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Z183" i="1"/>
  <c r="Z182"/>
  <c r="AP182" s="1"/>
  <c r="Z181"/>
  <c r="Z180"/>
  <c r="AP180" s="1"/>
  <c r="Z179"/>
  <c r="AO35"/>
  <c r="AO9"/>
  <c r="AO5"/>
  <c r="C5"/>
  <c r="AM184"/>
  <c r="AL184"/>
  <c r="AK184"/>
  <c r="AJ184"/>
  <c r="AI184"/>
  <c r="AH184"/>
  <c r="AG184"/>
  <c r="AF184"/>
  <c r="AE184"/>
  <c r="AD184"/>
  <c r="AC184"/>
  <c r="AB184"/>
  <c r="AA184"/>
  <c r="Y184"/>
  <c r="X184"/>
  <c r="W184"/>
  <c r="V184"/>
  <c r="U184"/>
  <c r="S184"/>
  <c r="R184"/>
  <c r="O184"/>
  <c r="N184"/>
  <c r="M184"/>
  <c r="L184"/>
  <c r="K184"/>
  <c r="J184"/>
  <c r="I184"/>
  <c r="H184"/>
  <c r="G184"/>
  <c r="F184"/>
  <c r="E184"/>
  <c r="D184"/>
  <c r="AO183"/>
  <c r="AP183"/>
  <c r="M183"/>
  <c r="AN182"/>
  <c r="AP181"/>
  <c r="AN180"/>
  <c r="AO179"/>
  <c r="AN179"/>
  <c r="AP179"/>
  <c r="M179"/>
  <c r="AN178"/>
  <c r="Z178"/>
  <c r="AO177"/>
  <c r="AN177"/>
  <c r="Z177"/>
  <c r="AP177" s="1"/>
  <c r="AN176"/>
  <c r="Z176"/>
  <c r="AP176" s="1"/>
  <c r="AN175"/>
  <c r="Z175"/>
  <c r="AP175" s="1"/>
  <c r="Z174"/>
  <c r="AP174" s="1"/>
  <c r="AN173"/>
  <c r="Z173"/>
  <c r="AP173" s="1"/>
  <c r="AN172"/>
  <c r="Z172"/>
  <c r="AP172" s="1"/>
  <c r="AN171"/>
  <c r="Z171"/>
  <c r="AP171" s="1"/>
  <c r="AN170"/>
  <c r="Z170"/>
  <c r="AP170" s="1"/>
  <c r="AN169"/>
  <c r="Z169"/>
  <c r="AP169" s="1"/>
  <c r="AN168"/>
  <c r="Z168"/>
  <c r="AP168" s="1"/>
  <c r="AN167"/>
  <c r="Z167"/>
  <c r="AP167" s="1"/>
  <c r="AN166"/>
  <c r="Z166"/>
  <c r="AP166" s="1"/>
  <c r="AN165"/>
  <c r="Z165"/>
  <c r="AP165" s="1"/>
  <c r="AN164"/>
  <c r="Z164"/>
  <c r="AP164" s="1"/>
  <c r="AN163"/>
  <c r="Z163"/>
  <c r="AP163" s="1"/>
  <c r="AN162"/>
  <c r="Z162"/>
  <c r="AP162" s="1"/>
  <c r="AN161"/>
  <c r="Z161"/>
  <c r="AP161" s="1"/>
  <c r="AN160"/>
  <c r="Z160"/>
  <c r="AP160" s="1"/>
  <c r="AN159"/>
  <c r="Z159"/>
  <c r="AP159" s="1"/>
  <c r="B159"/>
  <c r="AN158"/>
  <c r="Z158"/>
  <c r="AP158" s="1"/>
  <c r="B158"/>
  <c r="AN157"/>
  <c r="T157"/>
  <c r="T184" s="1"/>
  <c r="B157"/>
  <c r="AN156"/>
  <c r="Z156"/>
  <c r="AP156" s="1"/>
  <c r="B156"/>
  <c r="AN155"/>
  <c r="Z155"/>
  <c r="AP155" s="1"/>
  <c r="B155"/>
  <c r="AN154"/>
  <c r="AP154" s="1"/>
  <c r="Z154"/>
  <c r="AO153"/>
  <c r="AP153" s="1"/>
  <c r="AN153"/>
  <c r="AN184" s="1"/>
  <c r="Z153"/>
  <c r="M153"/>
  <c r="AM147"/>
  <c r="AL147"/>
  <c r="AK147"/>
  <c r="AJ147"/>
  <c r="AI147"/>
  <c r="AH147"/>
  <c r="AG147"/>
  <c r="AF147"/>
  <c r="AE147"/>
  <c r="AD147"/>
  <c r="AC147"/>
  <c r="AB147"/>
  <c r="AA147"/>
  <c r="Y147"/>
  <c r="X147"/>
  <c r="W147"/>
  <c r="U147"/>
  <c r="S147"/>
  <c r="R147"/>
  <c r="O147"/>
  <c r="N147"/>
  <c r="L147"/>
  <c r="K147"/>
  <c r="J147"/>
  <c r="I147"/>
  <c r="H147"/>
  <c r="G147"/>
  <c r="F147"/>
  <c r="E147"/>
  <c r="D147"/>
  <c r="AO146"/>
  <c r="AP146" s="1"/>
  <c r="Z146"/>
  <c r="M146"/>
  <c r="AP145"/>
  <c r="AN145"/>
  <c r="Z145"/>
  <c r="B145"/>
  <c r="Z144"/>
  <c r="AP144" s="1"/>
  <c r="B144"/>
  <c r="AN143"/>
  <c r="T143"/>
  <c r="Z143" s="1"/>
  <c r="AP143" s="1"/>
  <c r="AO142"/>
  <c r="AN142"/>
  <c r="Z142"/>
  <c r="AP142" s="1"/>
  <c r="M142"/>
  <c r="B142"/>
  <c r="AN141"/>
  <c r="Z141"/>
  <c r="AP141" s="1"/>
  <c r="B141"/>
  <c r="AO140"/>
  <c r="AN140"/>
  <c r="Z140"/>
  <c r="AP140" s="1"/>
  <c r="B140"/>
  <c r="AN139"/>
  <c r="Z139"/>
  <c r="AP139" s="1"/>
  <c r="AN138"/>
  <c r="Z138"/>
  <c r="AP138" s="1"/>
  <c r="B138"/>
  <c r="AP137"/>
  <c r="Z137"/>
  <c r="B137"/>
  <c r="AN136"/>
  <c r="Z136"/>
  <c r="AP136" s="1"/>
  <c r="T136"/>
  <c r="B136"/>
  <c r="AP135"/>
  <c r="AN135"/>
  <c r="Z135"/>
  <c r="B135"/>
  <c r="AN134"/>
  <c r="Z134"/>
  <c r="AP134" s="1"/>
  <c r="B134"/>
  <c r="AN133"/>
  <c r="Z133"/>
  <c r="AP133" s="1"/>
  <c r="T133"/>
  <c r="B133"/>
  <c r="AP132"/>
  <c r="AN132"/>
  <c r="Z132"/>
  <c r="AP131"/>
  <c r="AN131"/>
  <c r="Z131"/>
  <c r="B131"/>
  <c r="AN130"/>
  <c r="Z130"/>
  <c r="AP130" s="1"/>
  <c r="B130"/>
  <c r="AN129"/>
  <c r="Z129"/>
  <c r="AP129" s="1"/>
  <c r="B129"/>
  <c r="AN128"/>
  <c r="AP128" s="1"/>
  <c r="Z128"/>
  <c r="B128"/>
  <c r="AN127"/>
  <c r="T127"/>
  <c r="T147" s="1"/>
  <c r="AN126"/>
  <c r="Z126"/>
  <c r="AP126" s="1"/>
  <c r="V126"/>
  <c r="B126"/>
  <c r="AP125"/>
  <c r="AN125"/>
  <c r="Z125"/>
  <c r="AP124"/>
  <c r="AN124"/>
  <c r="Z124"/>
  <c r="B124"/>
  <c r="AN123"/>
  <c r="Z123"/>
  <c r="AP123" s="1"/>
  <c r="B123"/>
  <c r="AN122"/>
  <c r="Z122"/>
  <c r="AP122" s="1"/>
  <c r="B122"/>
  <c r="AN121"/>
  <c r="AP121" s="1"/>
  <c r="Z121"/>
  <c r="B121"/>
  <c r="AP120"/>
  <c r="AN120"/>
  <c r="Z120"/>
  <c r="B120"/>
  <c r="AN119"/>
  <c r="V119"/>
  <c r="Z119" s="1"/>
  <c r="AP119" s="1"/>
  <c r="AN118"/>
  <c r="AP118" s="1"/>
  <c r="Z118"/>
  <c r="AN117"/>
  <c r="AP117" s="1"/>
  <c r="Z117"/>
  <c r="B117"/>
  <c r="AP116"/>
  <c r="AO116"/>
  <c r="AO147" s="1"/>
  <c r="AN116"/>
  <c r="AN147" s="1"/>
  <c r="Z116"/>
  <c r="M116"/>
  <c r="M147" s="1"/>
  <c r="B116"/>
  <c r="AO110"/>
  <c r="AM110"/>
  <c r="AL110"/>
  <c r="AK110"/>
  <c r="AJ110"/>
  <c r="AI110"/>
  <c r="AH110"/>
  <c r="AG110"/>
  <c r="AF110"/>
  <c r="AE110"/>
  <c r="AD110"/>
  <c r="AC110"/>
  <c r="AB110"/>
  <c r="AA110"/>
  <c r="AN110" s="1"/>
  <c r="Y110"/>
  <c r="X110"/>
  <c r="U110"/>
  <c r="S110"/>
  <c r="R110"/>
  <c r="O110"/>
  <c r="N110"/>
  <c r="L110"/>
  <c r="K110"/>
  <c r="J110"/>
  <c r="I110"/>
  <c r="H110"/>
  <c r="G110"/>
  <c r="F110"/>
  <c r="E110"/>
  <c r="D110"/>
  <c r="AO109"/>
  <c r="Z109"/>
  <c r="AP109" s="1"/>
  <c r="M109"/>
  <c r="B109"/>
  <c r="AN108"/>
  <c r="AP108" s="1"/>
  <c r="Z108"/>
  <c r="B108"/>
  <c r="AP107"/>
  <c r="Z107"/>
  <c r="B107"/>
  <c r="AP106"/>
  <c r="AN106"/>
  <c r="Z106"/>
  <c r="B106"/>
  <c r="AO105"/>
  <c r="AN105"/>
  <c r="Z105"/>
  <c r="AP105" s="1"/>
  <c r="M105"/>
  <c r="AN104"/>
  <c r="AP104" s="1"/>
  <c r="Z104"/>
  <c r="B104"/>
  <c r="AP103"/>
  <c r="AO103"/>
  <c r="AN103"/>
  <c r="Z103"/>
  <c r="B103"/>
  <c r="AN102"/>
  <c r="Z102"/>
  <c r="AP102" s="1"/>
  <c r="B102"/>
  <c r="AN101"/>
  <c r="AP101" s="1"/>
  <c r="Z101"/>
  <c r="B101"/>
  <c r="W100"/>
  <c r="W110" s="1"/>
  <c r="B100"/>
  <c r="AN99"/>
  <c r="Z99"/>
  <c r="AP99" s="1"/>
  <c r="B99"/>
  <c r="AN98"/>
  <c r="Z98"/>
  <c r="AP98" s="1"/>
  <c r="AN97"/>
  <c r="Z97"/>
  <c r="AP97" s="1"/>
  <c r="B97"/>
  <c r="AN96"/>
  <c r="T96"/>
  <c r="Z96" s="1"/>
  <c r="AP96" s="1"/>
  <c r="B96"/>
  <c r="AN95"/>
  <c r="Z95"/>
  <c r="AP95" s="1"/>
  <c r="B95"/>
  <c r="AN94"/>
  <c r="Z94"/>
  <c r="AP94" s="1"/>
  <c r="T94"/>
  <c r="T110" s="1"/>
  <c r="B94"/>
  <c r="AP93"/>
  <c r="AN93"/>
  <c r="Z93"/>
  <c r="B93"/>
  <c r="AN92"/>
  <c r="Z92"/>
  <c r="AP92" s="1"/>
  <c r="B92"/>
  <c r="AN91"/>
  <c r="Z91"/>
  <c r="AP91" s="1"/>
  <c r="B91"/>
  <c r="AN90"/>
  <c r="AP90" s="1"/>
  <c r="Z90"/>
  <c r="B90"/>
  <c r="AP89"/>
  <c r="AN89"/>
  <c r="Z89"/>
  <c r="V89"/>
  <c r="V110" s="1"/>
  <c r="AN88"/>
  <c r="Z88"/>
  <c r="AP88" s="1"/>
  <c r="B88"/>
  <c r="AN87"/>
  <c r="AP87" s="1"/>
  <c r="Z87"/>
  <c r="B87"/>
  <c r="AP86"/>
  <c r="AN86"/>
  <c r="Z86"/>
  <c r="B86"/>
  <c r="AN85"/>
  <c r="Z85"/>
  <c r="AP85" s="1"/>
  <c r="B85"/>
  <c r="AN84"/>
  <c r="Z84"/>
  <c r="AP84" s="1"/>
  <c r="AN83"/>
  <c r="Z83"/>
  <c r="AP83" s="1"/>
  <c r="B83"/>
  <c r="AN82"/>
  <c r="AP82" s="1"/>
  <c r="Z82"/>
  <c r="B82"/>
  <c r="AP81"/>
  <c r="AN81"/>
  <c r="Z81"/>
  <c r="B81"/>
  <c r="AN80"/>
  <c r="Z80"/>
  <c r="AP80" s="1"/>
  <c r="B80"/>
  <c r="AO79"/>
  <c r="AN79"/>
  <c r="AP79" s="1"/>
  <c r="Z79"/>
  <c r="M79"/>
  <c r="M110" s="1"/>
  <c r="B79"/>
  <c r="AM73"/>
  <c r="AL73"/>
  <c r="AK73"/>
  <c r="AJ73"/>
  <c r="AI73"/>
  <c r="AH73"/>
  <c r="AG73"/>
  <c r="AF73"/>
  <c r="AE73"/>
  <c r="AD73"/>
  <c r="AC73"/>
  <c r="AB73"/>
  <c r="AA73"/>
  <c r="X73"/>
  <c r="W73"/>
  <c r="U73"/>
  <c r="T73"/>
  <c r="S73"/>
  <c r="O73"/>
  <c r="N73"/>
  <c r="L73"/>
  <c r="K73"/>
  <c r="J73"/>
  <c r="I73"/>
  <c r="H73"/>
  <c r="G73"/>
  <c r="F73"/>
  <c r="E73"/>
  <c r="D73"/>
  <c r="AO72"/>
  <c r="AP72" s="1"/>
  <c r="Z72"/>
  <c r="M72"/>
  <c r="AP71"/>
  <c r="AN71"/>
  <c r="Z71"/>
  <c r="AP70"/>
  <c r="Z70"/>
  <c r="AN69"/>
  <c r="AP69" s="1"/>
  <c r="Z69"/>
  <c r="B69"/>
  <c r="AP68"/>
  <c r="AO68"/>
  <c r="AN68"/>
  <c r="Z68"/>
  <c r="M68"/>
  <c r="AN67"/>
  <c r="Z67"/>
  <c r="AP67" s="1"/>
  <c r="B67"/>
  <c r="AO66"/>
  <c r="AN66"/>
  <c r="Z66"/>
  <c r="AP66" s="1"/>
  <c r="B66"/>
  <c r="AN65"/>
  <c r="Z65"/>
  <c r="AP65" s="1"/>
  <c r="B65"/>
  <c r="AN64"/>
  <c r="Z64"/>
  <c r="AP64" s="1"/>
  <c r="B64"/>
  <c r="Z63"/>
  <c r="AP63" s="1"/>
  <c r="B63"/>
  <c r="AN62"/>
  <c r="AP62" s="1"/>
  <c r="Z62"/>
  <c r="B62"/>
  <c r="AP61"/>
  <c r="AN61"/>
  <c r="Z61"/>
  <c r="AN60"/>
  <c r="S60"/>
  <c r="R60"/>
  <c r="Z60" s="1"/>
  <c r="AP60" s="1"/>
  <c r="AN59"/>
  <c r="R59"/>
  <c r="R73" s="1"/>
  <c r="B59"/>
  <c r="AN58"/>
  <c r="Z58"/>
  <c r="AP58" s="1"/>
  <c r="B58"/>
  <c r="AN57"/>
  <c r="Z57"/>
  <c r="AP57" s="1"/>
  <c r="B57"/>
  <c r="AN56"/>
  <c r="AP56" s="1"/>
  <c r="Z56"/>
  <c r="B56"/>
  <c r="AP55"/>
  <c r="AN55"/>
  <c r="Z55"/>
  <c r="B55"/>
  <c r="AN54"/>
  <c r="Z54"/>
  <c r="AP54" s="1"/>
  <c r="AN53"/>
  <c r="Z53"/>
  <c r="AP53" s="1"/>
  <c r="B53"/>
  <c r="AN52"/>
  <c r="Z52"/>
  <c r="AP52" s="1"/>
  <c r="Y52"/>
  <c r="V52"/>
  <c r="B52"/>
  <c r="AN51"/>
  <c r="V51"/>
  <c r="Z51" s="1"/>
  <c r="AP51" s="1"/>
  <c r="AN50"/>
  <c r="Y50"/>
  <c r="Y73" s="1"/>
  <c r="V50"/>
  <c r="Z50" s="1"/>
  <c r="AP50" s="1"/>
  <c r="AN49"/>
  <c r="Z49"/>
  <c r="AP49" s="1"/>
  <c r="V49"/>
  <c r="B49"/>
  <c r="AP48"/>
  <c r="AN48"/>
  <c r="Z48"/>
  <c r="V48"/>
  <c r="B48" s="1"/>
  <c r="AN47"/>
  <c r="Z47"/>
  <c r="AP47" s="1"/>
  <c r="B47"/>
  <c r="AN46"/>
  <c r="V46"/>
  <c r="V73" s="1"/>
  <c r="B46"/>
  <c r="AN45"/>
  <c r="Z45"/>
  <c r="AP45" s="1"/>
  <c r="B45"/>
  <c r="AN44"/>
  <c r="Z44"/>
  <c r="AP44" s="1"/>
  <c r="B44"/>
  <c r="AN43"/>
  <c r="AP43" s="1"/>
  <c r="Z43"/>
  <c r="B43"/>
  <c r="AP42"/>
  <c r="AO42"/>
  <c r="AO73" s="1"/>
  <c r="AN42"/>
  <c r="AN73" s="1"/>
  <c r="Z42"/>
  <c r="M42"/>
  <c r="M73" s="1"/>
  <c r="B42"/>
  <c r="AO36"/>
  <c r="AM36"/>
  <c r="AL36"/>
  <c r="AK36"/>
  <c r="AJ36"/>
  <c r="AH36"/>
  <c r="AG36"/>
  <c r="AF36"/>
  <c r="AE36"/>
  <c r="AD36"/>
  <c r="AC36"/>
  <c r="AB36"/>
  <c r="AA36"/>
  <c r="Y36"/>
  <c r="X36"/>
  <c r="W36"/>
  <c r="V36"/>
  <c r="U36"/>
  <c r="S36"/>
  <c r="R36"/>
  <c r="O36"/>
  <c r="N36"/>
  <c r="L36"/>
  <c r="K36"/>
  <c r="J36"/>
  <c r="I36"/>
  <c r="H36"/>
  <c r="G36"/>
  <c r="F36"/>
  <c r="E36"/>
  <c r="D36"/>
  <c r="AN35"/>
  <c r="Z35"/>
  <c r="AP35" s="1"/>
  <c r="M35"/>
  <c r="B35"/>
  <c r="AP34"/>
  <c r="AN34"/>
  <c r="Z34"/>
  <c r="AP33"/>
  <c r="Z33"/>
  <c r="B33"/>
  <c r="AP32"/>
  <c r="AN32"/>
  <c r="Z32"/>
  <c r="B32"/>
  <c r="AN31"/>
  <c r="Z31"/>
  <c r="AP31" s="1"/>
  <c r="B31"/>
  <c r="AP30"/>
  <c r="AN30"/>
  <c r="Z30"/>
  <c r="B30"/>
  <c r="AN29"/>
  <c r="Z29"/>
  <c r="AP29" s="1"/>
  <c r="B29"/>
  <c r="AN28"/>
  <c r="AP28" s="1"/>
  <c r="Z28"/>
  <c r="B28"/>
  <c r="AP27"/>
  <c r="AN27"/>
  <c r="Z27"/>
  <c r="AP26"/>
  <c r="Z26"/>
  <c r="B26"/>
  <c r="AP25"/>
  <c r="AN25"/>
  <c r="Z25"/>
  <c r="B25"/>
  <c r="AN24"/>
  <c r="Z24"/>
  <c r="AP24" s="1"/>
  <c r="B24"/>
  <c r="AN23"/>
  <c r="Z23"/>
  <c r="AP23" s="1"/>
  <c r="B23"/>
  <c r="AN22"/>
  <c r="AP22" s="1"/>
  <c r="Z22"/>
  <c r="B22"/>
  <c r="AP21"/>
  <c r="AN21"/>
  <c r="Z21"/>
  <c r="B21"/>
  <c r="AN20"/>
  <c r="Z20"/>
  <c r="AP20" s="1"/>
  <c r="AN19"/>
  <c r="Z19"/>
  <c r="AP19" s="1"/>
  <c r="B19"/>
  <c r="AN18"/>
  <c r="Z18"/>
  <c r="AP18" s="1"/>
  <c r="B18"/>
  <c r="AN17"/>
  <c r="AP17" s="1"/>
  <c r="Z17"/>
  <c r="B17"/>
  <c r="AP16"/>
  <c r="AN16"/>
  <c r="Z16"/>
  <c r="B16"/>
  <c r="AN15"/>
  <c r="Z15"/>
  <c r="AP15" s="1"/>
  <c r="B15"/>
  <c r="AN14"/>
  <c r="Z14"/>
  <c r="AP14" s="1"/>
  <c r="B14"/>
  <c r="AN13"/>
  <c r="AP13" s="1"/>
  <c r="Z13"/>
  <c r="AN12"/>
  <c r="Z12"/>
  <c r="B12"/>
  <c r="B36" s="1"/>
  <c r="AN11"/>
  <c r="Z11"/>
  <c r="B11"/>
  <c r="AN10"/>
  <c r="Z10"/>
  <c r="AP10" s="1"/>
  <c r="T10"/>
  <c r="T36" s="1"/>
  <c r="B10"/>
  <c r="AN9"/>
  <c r="AP9" s="1"/>
  <c r="Z9"/>
  <c r="M9"/>
  <c r="B9"/>
  <c r="AN8"/>
  <c r="Z8"/>
  <c r="AP8" s="1"/>
  <c r="M8"/>
  <c r="B8"/>
  <c r="AN7"/>
  <c r="AP7" s="1"/>
  <c r="Z7"/>
  <c r="B7"/>
  <c r="AP6"/>
  <c r="AN6"/>
  <c r="Z6"/>
  <c r="AP5"/>
  <c r="AN5"/>
  <c r="Z5"/>
  <c r="Z36" s="1"/>
  <c r="M5"/>
  <c r="M36" s="1"/>
  <c r="B5"/>
  <c r="AP178" l="1"/>
  <c r="B184"/>
  <c r="AP11"/>
  <c r="AP12"/>
  <c r="AN36"/>
  <c r="AP36" s="1"/>
  <c r="B73"/>
  <c r="C6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Z46"/>
  <c r="AP46" s="1"/>
  <c r="B50"/>
  <c r="Z59"/>
  <c r="AP59" s="1"/>
  <c r="B89"/>
  <c r="B110" s="1"/>
  <c r="Z100"/>
  <c r="AP100" s="1"/>
  <c r="B127"/>
  <c r="V147"/>
  <c r="Z157"/>
  <c r="AP157" s="1"/>
  <c r="AI36"/>
  <c r="B51"/>
  <c r="B60"/>
  <c r="B119"/>
  <c r="B147" s="1"/>
  <c r="Z127"/>
  <c r="AP127" s="1"/>
  <c r="B143"/>
  <c r="AO184"/>
  <c r="Z184" l="1"/>
  <c r="AP184" s="1"/>
  <c r="Z147"/>
  <c r="AP147" s="1"/>
  <c r="Z73"/>
  <c r="AP73" s="1"/>
  <c r="Z110"/>
  <c r="AP110" s="1"/>
</calcChain>
</file>

<file path=xl/sharedStrings.xml><?xml version="1.0" encoding="utf-8"?>
<sst xmlns="http://schemas.openxmlformats.org/spreadsheetml/2006/main" count="292" uniqueCount="48">
  <si>
    <t>BUDGET DE TRESORERIE CHIFAE</t>
  </si>
  <si>
    <t>COMPTE DE RESULTAT CHIFAE</t>
  </si>
  <si>
    <t>RECETTES</t>
  </si>
  <si>
    <t>BANQUES</t>
  </si>
  <si>
    <t>SORTIES</t>
  </si>
  <si>
    <t>MEDICAMENTS</t>
  </si>
  <si>
    <t>PARA</t>
  </si>
  <si>
    <t>TOTAL</t>
  </si>
  <si>
    <t>COMMANDE</t>
  </si>
  <si>
    <t>TOTAL CO</t>
  </si>
  <si>
    <t>CHARGES</t>
  </si>
  <si>
    <t>ENE</t>
  </si>
  <si>
    <t>Intitulés charges</t>
  </si>
  <si>
    <t>MASJID</t>
  </si>
  <si>
    <t>BMCE CEN</t>
  </si>
  <si>
    <t>COPHAG</t>
  </si>
  <si>
    <t>LODIMED</t>
  </si>
  <si>
    <t>SOREPHA</t>
  </si>
  <si>
    <t>SOUSS MED</t>
  </si>
  <si>
    <t>EXPERT</t>
  </si>
  <si>
    <t>BIODET</t>
  </si>
  <si>
    <t>PMH</t>
  </si>
  <si>
    <t>PARAVITAL</t>
  </si>
  <si>
    <t>FRAIS FINANC</t>
  </si>
  <si>
    <t>PERSO</t>
  </si>
  <si>
    <t>VENTE</t>
  </si>
  <si>
    <t>C.S</t>
  </si>
  <si>
    <t>C.E</t>
  </si>
  <si>
    <t>REMISE</t>
  </si>
  <si>
    <t>ENNAJAH</t>
  </si>
  <si>
    <t>AVIS</t>
  </si>
  <si>
    <t>SAHARA SERV</t>
  </si>
  <si>
    <t>SOUSS</t>
  </si>
  <si>
    <t>EXPERT PHARMA</t>
  </si>
  <si>
    <t>PARA 2000</t>
  </si>
  <si>
    <t>YASSIR PARA</t>
  </si>
  <si>
    <t>PRODISPHAR</t>
  </si>
  <si>
    <t>Remise four</t>
  </si>
  <si>
    <t>TOT</t>
  </si>
  <si>
    <t>FEVRIER</t>
  </si>
  <si>
    <t>FEVRIER 2022</t>
  </si>
  <si>
    <t>salaire</t>
  </si>
  <si>
    <t>telephone</t>
  </si>
  <si>
    <t>electricite</t>
  </si>
  <si>
    <t>voiture</t>
  </si>
  <si>
    <t>essence</t>
  </si>
  <si>
    <t>divesr</t>
  </si>
  <si>
    <t>loyer</t>
  </si>
</sst>
</file>

<file path=xl/styles.xml><?xml version="1.0" encoding="utf-8"?>
<styleSheet xmlns="http://schemas.openxmlformats.org/spreadsheetml/2006/main">
  <numFmts count="1">
    <numFmt numFmtId="164" formatCode="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7" fontId="3" fillId="0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0" fillId="0" borderId="1" xfId="0" applyNumberFormat="1" applyFill="1" applyBorder="1"/>
    <xf numFmtId="2" fontId="5" fillId="0" borderId="1" xfId="0" applyNumberFormat="1" applyFont="1" applyFill="1" applyBorder="1"/>
    <xf numFmtId="0" fontId="5" fillId="0" borderId="1" xfId="0" applyFont="1" applyFill="1" applyBorder="1"/>
    <xf numFmtId="0" fontId="0" fillId="0" borderId="1" xfId="0" applyFill="1" applyBorder="1"/>
    <xf numFmtId="2" fontId="6" fillId="0" borderId="1" xfId="0" applyNumberFormat="1" applyFont="1" applyFill="1" applyBorder="1"/>
    <xf numFmtId="164" fontId="5" fillId="0" borderId="1" xfId="0" applyNumberFormat="1" applyFont="1" applyFill="1" applyBorder="1"/>
    <xf numFmtId="164" fontId="6" fillId="0" borderId="1" xfId="0" applyNumberFormat="1" applyFont="1" applyFill="1" applyBorder="1"/>
    <xf numFmtId="0" fontId="0" fillId="3" borderId="1" xfId="0" applyFill="1" applyBorder="1"/>
    <xf numFmtId="2" fontId="0" fillId="6" borderId="1" xfId="0" applyNumberFormat="1" applyFill="1" applyBorder="1"/>
    <xf numFmtId="0" fontId="5" fillId="2" borderId="0" xfId="0" applyFont="1" applyFill="1" applyAlignment="1">
      <alignment horizontal="center"/>
    </xf>
    <xf numFmtId="2" fontId="0" fillId="2" borderId="1" xfId="0" applyNumberFormat="1" applyFill="1" applyBorder="1"/>
    <xf numFmtId="2" fontId="5" fillId="2" borderId="1" xfId="0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5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/>
    <xf numFmtId="164" fontId="0" fillId="2" borderId="1" xfId="0" applyNumberFormat="1" applyFill="1" applyBorder="1"/>
    <xf numFmtId="2" fontId="0" fillId="2" borderId="1" xfId="0" applyNumberFormat="1" applyFill="1" applyBorder="1" applyAlignment="1">
      <alignment horizontal="right"/>
    </xf>
    <xf numFmtId="0" fontId="0" fillId="8" borderId="1" xfId="0" applyFill="1" applyBorder="1"/>
    <xf numFmtId="164" fontId="0" fillId="0" borderId="1" xfId="0" applyNumberFormat="1" applyFill="1" applyBorder="1"/>
    <xf numFmtId="2" fontId="7" fillId="0" borderId="1" xfId="0" applyNumberFormat="1" applyFont="1" applyFill="1" applyBorder="1"/>
    <xf numFmtId="2" fontId="0" fillId="0" borderId="1" xfId="0" quotePrefix="1" applyNumberFormat="1" applyFill="1" applyBorder="1"/>
    <xf numFmtId="164" fontId="0" fillId="9" borderId="1" xfId="0" applyNumberFormat="1" applyFill="1" applyBorder="1"/>
    <xf numFmtId="2" fontId="0" fillId="0" borderId="1" xfId="0" applyNumberFormat="1" applyFill="1" applyBorder="1" applyAlignment="1">
      <alignment horizontal="right"/>
    </xf>
    <xf numFmtId="164" fontId="0" fillId="0" borderId="0" xfId="0" applyNumberFormat="1" applyFill="1"/>
    <xf numFmtId="2" fontId="0" fillId="2" borderId="1" xfId="0" quotePrefix="1" applyNumberFormat="1" applyFill="1" applyBorder="1"/>
    <xf numFmtId="164" fontId="5" fillId="2" borderId="1" xfId="0" quotePrefix="1" applyNumberFormat="1" applyFont="1" applyFill="1" applyBorder="1"/>
    <xf numFmtId="164" fontId="5" fillId="9" borderId="1" xfId="0" quotePrefix="1" applyNumberFormat="1" applyFont="1" applyFill="1" applyBorder="1"/>
    <xf numFmtId="164" fontId="0" fillId="8" borderId="1" xfId="0" applyNumberFormat="1" applyFill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2" fontId="3" fillId="3" borderId="1" xfId="0" applyNumberFormat="1" applyFont="1" applyFill="1" applyBorder="1"/>
    <xf numFmtId="2" fontId="3" fillId="6" borderId="1" xfId="0" applyNumberFormat="1" applyFont="1" applyFill="1" applyBorder="1"/>
    <xf numFmtId="2" fontId="3" fillId="10" borderId="1" xfId="0" applyNumberFormat="1" applyFont="1" applyFill="1" applyBorder="1"/>
    <xf numFmtId="2" fontId="3" fillId="7" borderId="1" xfId="0" applyNumberFormat="1" applyFont="1" applyFill="1" applyBorder="1"/>
    <xf numFmtId="0" fontId="5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2" fontId="7" fillId="9" borderId="1" xfId="0" applyNumberFormat="1" applyFont="1" applyFill="1" applyBorder="1"/>
    <xf numFmtId="0" fontId="5" fillId="6" borderId="1" xfId="0" applyFont="1" applyFill="1" applyBorder="1" applyAlignment="1">
      <alignment horizontal="center"/>
    </xf>
    <xf numFmtId="2" fontId="0" fillId="9" borderId="1" xfId="0" applyNumberFormat="1" applyFill="1" applyBorder="1"/>
    <xf numFmtId="2" fontId="5" fillId="9" borderId="1" xfId="0" applyNumberFormat="1" applyFont="1" applyFill="1" applyBorder="1"/>
    <xf numFmtId="164" fontId="5" fillId="0" borderId="1" xfId="0" quotePrefix="1" applyNumberFormat="1" applyFont="1" applyFill="1" applyBorder="1"/>
    <xf numFmtId="0" fontId="5" fillId="2" borderId="1" xfId="0" applyFont="1" applyFill="1" applyBorder="1"/>
    <xf numFmtId="2" fontId="6" fillId="2" borderId="1" xfId="0" applyNumberFormat="1" applyFont="1" applyFill="1" applyBorder="1"/>
    <xf numFmtId="164" fontId="6" fillId="2" borderId="1" xfId="0" applyNumberFormat="1" applyFont="1" applyFill="1" applyBorder="1"/>
    <xf numFmtId="0" fontId="5" fillId="11" borderId="0" xfId="0" applyFont="1" applyFill="1" applyAlignment="1">
      <alignment horizontal="center"/>
    </xf>
    <xf numFmtId="2" fontId="0" fillId="11" borderId="1" xfId="0" applyNumberFormat="1" applyFill="1" applyBorder="1"/>
    <xf numFmtId="2" fontId="5" fillId="11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5" fillId="11" borderId="1" xfId="0" applyFont="1" applyFill="1" applyBorder="1" applyAlignment="1">
      <alignment horizontal="center"/>
    </xf>
    <xf numFmtId="164" fontId="5" fillId="11" borderId="1" xfId="0" applyNumberFormat="1" applyFont="1" applyFill="1" applyBorder="1"/>
    <xf numFmtId="164" fontId="0" fillId="11" borderId="1" xfId="0" applyNumberFormat="1" applyFill="1" applyBorder="1"/>
    <xf numFmtId="2" fontId="0" fillId="11" borderId="1" xfId="0" applyNumberFormat="1" applyFill="1" applyBorder="1" applyAlignment="1">
      <alignment horizontal="right"/>
    </xf>
    <xf numFmtId="164" fontId="0" fillId="2" borderId="0" xfId="0" applyNumberFormat="1" applyFill="1"/>
    <xf numFmtId="2" fontId="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184"/>
  <sheetViews>
    <sheetView tabSelected="1" zoomScale="70" zoomScaleNormal="70" workbookViewId="0">
      <selection activeCell="J97" sqref="J97"/>
    </sheetView>
  </sheetViews>
  <sheetFormatPr baseColWidth="10" defaultRowHeight="15"/>
  <cols>
    <col min="2" max="2" width="13.42578125" customWidth="1"/>
  </cols>
  <sheetData>
    <row r="1" spans="1:43" ht="18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1"/>
      <c r="R1" s="2" t="s">
        <v>1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43" ht="15.75">
      <c r="A2" s="3"/>
      <c r="B2" s="4">
        <v>44562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Q2" s="3"/>
      <c r="R2" s="4">
        <v>44562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43">
      <c r="B3" s="5" t="s">
        <v>2</v>
      </c>
      <c r="C3" s="6" t="s">
        <v>3</v>
      </c>
      <c r="D3" s="7" t="s">
        <v>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R3" s="8" t="s">
        <v>5</v>
      </c>
      <c r="S3" s="8"/>
      <c r="T3" s="8"/>
      <c r="U3" s="8"/>
      <c r="V3" s="8" t="s">
        <v>6</v>
      </c>
      <c r="W3" s="8"/>
      <c r="X3" s="8"/>
      <c r="Y3" s="8"/>
      <c r="Z3" s="9" t="s">
        <v>7</v>
      </c>
      <c r="AA3" s="10" t="s">
        <v>8</v>
      </c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1" t="s">
        <v>9</v>
      </c>
      <c r="AO3" s="12" t="s">
        <v>10</v>
      </c>
      <c r="AP3" s="9" t="s">
        <v>11</v>
      </c>
      <c r="AQ3" s="13" t="s">
        <v>12</v>
      </c>
    </row>
    <row r="4" spans="1:43">
      <c r="A4" s="14"/>
      <c r="B4" s="15" t="s">
        <v>13</v>
      </c>
      <c r="C4" s="15" t="s">
        <v>14</v>
      </c>
      <c r="D4" s="16" t="s">
        <v>15</v>
      </c>
      <c r="E4" s="17" t="s">
        <v>16</v>
      </c>
      <c r="F4" s="16" t="s">
        <v>17</v>
      </c>
      <c r="G4" s="16" t="s">
        <v>18</v>
      </c>
      <c r="H4" s="16">
        <v>2000</v>
      </c>
      <c r="I4" s="16" t="s">
        <v>19</v>
      </c>
      <c r="J4" s="17" t="s">
        <v>20</v>
      </c>
      <c r="K4" s="17" t="s">
        <v>21</v>
      </c>
      <c r="L4" s="17" t="s">
        <v>22</v>
      </c>
      <c r="M4" s="17" t="s">
        <v>10</v>
      </c>
      <c r="N4" s="17" t="s">
        <v>23</v>
      </c>
      <c r="O4" s="17" t="s">
        <v>24</v>
      </c>
      <c r="Q4" s="14"/>
      <c r="R4" s="18" t="s">
        <v>25</v>
      </c>
      <c r="S4" s="18" t="s">
        <v>26</v>
      </c>
      <c r="T4" s="18" t="s">
        <v>27</v>
      </c>
      <c r="U4" s="18" t="s">
        <v>28</v>
      </c>
      <c r="V4" s="18" t="s">
        <v>25</v>
      </c>
      <c r="W4" s="18" t="s">
        <v>26</v>
      </c>
      <c r="X4" s="18" t="s">
        <v>27</v>
      </c>
      <c r="Y4" s="18" t="s">
        <v>28</v>
      </c>
      <c r="Z4" s="19"/>
      <c r="AA4" s="16" t="s">
        <v>15</v>
      </c>
      <c r="AB4" s="17" t="s">
        <v>16</v>
      </c>
      <c r="AC4" s="16" t="s">
        <v>17</v>
      </c>
      <c r="AD4" s="16" t="s">
        <v>29</v>
      </c>
      <c r="AE4" s="16" t="s">
        <v>29</v>
      </c>
      <c r="AF4" s="16" t="s">
        <v>30</v>
      </c>
      <c r="AG4" s="16" t="s">
        <v>31</v>
      </c>
      <c r="AH4" s="16" t="s">
        <v>32</v>
      </c>
      <c r="AI4" s="16" t="s">
        <v>33</v>
      </c>
      <c r="AJ4" s="16" t="s">
        <v>34</v>
      </c>
      <c r="AK4" s="16" t="s">
        <v>35</v>
      </c>
      <c r="AL4" s="16" t="s">
        <v>36</v>
      </c>
      <c r="AM4" s="16" t="s">
        <v>37</v>
      </c>
      <c r="AN4" s="20"/>
      <c r="AO4" s="17" t="s">
        <v>10</v>
      </c>
      <c r="AP4" s="19"/>
      <c r="AQ4" s="21"/>
    </row>
    <row r="5" spans="1:43">
      <c r="A5" s="17">
        <v>1</v>
      </c>
      <c r="B5" s="22">
        <f t="shared" ref="B5" si="0">R5-S5+T5-U5+V5-W5+X5-Y5</f>
        <v>2179.8999999999996</v>
      </c>
      <c r="C5" s="23">
        <f>-D5-E5-F5-G5-H5-I5-J5-K5-L5-M5-N5-O5</f>
        <v>-3637</v>
      </c>
      <c r="D5" s="24"/>
      <c r="E5" s="22"/>
      <c r="F5" s="22"/>
      <c r="G5" s="22"/>
      <c r="H5" s="22"/>
      <c r="I5" s="22"/>
      <c r="J5" s="22"/>
      <c r="K5" s="25"/>
      <c r="L5" s="25"/>
      <c r="M5" s="25">
        <f>2137+1500</f>
        <v>3637</v>
      </c>
      <c r="N5" s="25"/>
      <c r="O5" s="25"/>
      <c r="Q5" s="17">
        <v>1</v>
      </c>
      <c r="R5" s="26">
        <v>2000.1</v>
      </c>
      <c r="S5" s="26">
        <v>154.05000000000001</v>
      </c>
      <c r="T5" s="26">
        <v>200</v>
      </c>
      <c r="U5" s="26">
        <v>3.15</v>
      </c>
      <c r="V5" s="26">
        <v>137</v>
      </c>
      <c r="W5" s="26"/>
      <c r="X5" s="26"/>
      <c r="Y5" s="26"/>
      <c r="Z5" s="26">
        <f>R5-S5+T5-U5+V5-W5+X5-Y5</f>
        <v>2179.8999999999996</v>
      </c>
      <c r="AA5" s="27"/>
      <c r="AB5" s="28"/>
      <c r="AC5" s="28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9">
        <f t="shared" ref="AN5:AN11" si="1">SUM(AA5:AM5)</f>
        <v>0</v>
      </c>
      <c r="AO5" s="25">
        <f>2137+1500</f>
        <v>3637</v>
      </c>
      <c r="AP5" s="30">
        <f>Z5-AN5-AO5</f>
        <v>-1457.1000000000004</v>
      </c>
      <c r="AQ5" s="25" t="s">
        <v>41</v>
      </c>
    </row>
    <row r="6" spans="1:43">
      <c r="A6" s="31">
        <v>2</v>
      </c>
      <c r="B6" s="32"/>
      <c r="C6" s="33">
        <f>C5+B5-D6-E6-F6-G6-H6-I6-J6-K6-L6-M6-N6-O6</f>
        <v>-1457.1000000000004</v>
      </c>
      <c r="D6" s="33"/>
      <c r="E6" s="32"/>
      <c r="F6" s="32"/>
      <c r="G6" s="34"/>
      <c r="H6" s="32"/>
      <c r="I6" s="32"/>
      <c r="J6" s="32"/>
      <c r="K6" s="35"/>
      <c r="L6" s="35"/>
      <c r="M6" s="35"/>
      <c r="N6" s="35"/>
      <c r="O6" s="35"/>
      <c r="Q6" s="36">
        <v>2</v>
      </c>
      <c r="R6" s="32"/>
      <c r="S6" s="32"/>
      <c r="T6" s="32"/>
      <c r="U6" s="32"/>
      <c r="V6" s="32"/>
      <c r="W6" s="32"/>
      <c r="X6" s="32"/>
      <c r="Y6" s="32"/>
      <c r="Z6" s="32">
        <f>R6-S6+T6-U6+V6-W6+X6-Y6</f>
        <v>0</v>
      </c>
      <c r="AA6" s="37"/>
      <c r="AB6" s="38"/>
      <c r="AC6" s="38"/>
      <c r="AD6" s="34"/>
      <c r="AE6" s="34"/>
      <c r="AF6" s="34"/>
      <c r="AG6" s="34"/>
      <c r="AH6" s="34"/>
      <c r="AI6" s="39"/>
      <c r="AJ6" s="32"/>
      <c r="AK6" s="32"/>
      <c r="AL6" s="32"/>
      <c r="AM6" s="32"/>
      <c r="AN6" s="40">
        <f t="shared" si="1"/>
        <v>0</v>
      </c>
      <c r="AO6" s="35"/>
      <c r="AP6" s="30">
        <f t="shared" ref="AP6:AP36" si="2">Z6-AN6-AO6</f>
        <v>0</v>
      </c>
      <c r="AQ6" s="25"/>
    </row>
    <row r="7" spans="1:43">
      <c r="A7" s="17">
        <v>3</v>
      </c>
      <c r="B7" s="22">
        <f t="shared" ref="B7:B35" si="3">R7-S7+T7-U7+V7-W7+X7-Y7</f>
        <v>7394.3</v>
      </c>
      <c r="C7" s="23">
        <f>C6+B6-D7-E7-F7-G7-H7-I7-J7-K7-L7-M7-N7-O7</f>
        <v>-1592.1000000000004</v>
      </c>
      <c r="D7" s="23"/>
      <c r="E7" s="22"/>
      <c r="F7" s="22"/>
      <c r="G7" s="22"/>
      <c r="H7" s="22"/>
      <c r="I7" s="22"/>
      <c r="J7" s="22"/>
      <c r="K7" s="25"/>
      <c r="L7" s="25"/>
      <c r="M7" s="25">
        <v>135</v>
      </c>
      <c r="N7" s="25"/>
      <c r="O7" s="25"/>
      <c r="Q7" s="17">
        <v>3</v>
      </c>
      <c r="R7" s="22">
        <v>6485.5</v>
      </c>
      <c r="S7" s="22">
        <v>545.4</v>
      </c>
      <c r="T7" s="22">
        <v>460.5</v>
      </c>
      <c r="U7" s="22">
        <v>21.8</v>
      </c>
      <c r="V7" s="22">
        <v>704.35</v>
      </c>
      <c r="W7" s="22"/>
      <c r="X7" s="22">
        <v>330</v>
      </c>
      <c r="Y7" s="22">
        <v>18.850000000000001</v>
      </c>
      <c r="Z7" s="22">
        <f>R7-S7+T7-U7+V7-W7+X7-Y7</f>
        <v>7394.3</v>
      </c>
      <c r="AA7" s="27"/>
      <c r="AB7" s="41"/>
      <c r="AC7" s="41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40">
        <f t="shared" si="1"/>
        <v>0</v>
      </c>
      <c r="AO7" s="25">
        <v>135</v>
      </c>
      <c r="AP7" s="30">
        <f t="shared" si="2"/>
        <v>7259.3</v>
      </c>
    </row>
    <row r="8" spans="1:43">
      <c r="A8" s="17">
        <v>4</v>
      </c>
      <c r="B8" s="22">
        <f t="shared" si="3"/>
        <v>6822.05</v>
      </c>
      <c r="C8" s="23">
        <f t="shared" ref="C8:C35" si="4">C7+B7-D8-E8-F8-G8-H8-I8-J8-K8-L8-M8-N8-O8</f>
        <v>1050.1999999999998</v>
      </c>
      <c r="D8" s="23"/>
      <c r="E8" s="22"/>
      <c r="F8" s="22"/>
      <c r="G8" s="22"/>
      <c r="H8" s="22"/>
      <c r="I8" s="22"/>
      <c r="J8" s="22"/>
      <c r="K8" s="25"/>
      <c r="L8" s="25"/>
      <c r="M8" s="25">
        <f>4752</f>
        <v>4752</v>
      </c>
      <c r="N8" s="25"/>
      <c r="O8" s="25"/>
      <c r="Q8" s="17">
        <v>4</v>
      </c>
      <c r="R8" s="22">
        <v>6522.75</v>
      </c>
      <c r="S8" s="22">
        <v>860.5</v>
      </c>
      <c r="T8" s="22">
        <v>598</v>
      </c>
      <c r="U8" s="22"/>
      <c r="V8" s="22">
        <v>589.5</v>
      </c>
      <c r="W8" s="22"/>
      <c r="X8" s="22"/>
      <c r="Y8" s="22">
        <v>27.7</v>
      </c>
      <c r="Z8" s="22">
        <f>R8-S8+T8-U8+V8-W8+X8-Y8</f>
        <v>6822.05</v>
      </c>
      <c r="AA8" s="27"/>
      <c r="AB8" s="41"/>
      <c r="AC8" s="41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40">
        <f t="shared" si="1"/>
        <v>0</v>
      </c>
      <c r="AO8" s="25"/>
      <c r="AP8" s="30">
        <f t="shared" si="2"/>
        <v>6822.05</v>
      </c>
      <c r="AQ8" s="25"/>
    </row>
    <row r="9" spans="1:43">
      <c r="A9" s="17">
        <v>5</v>
      </c>
      <c r="B9" s="22">
        <f t="shared" si="3"/>
        <v>5626.15</v>
      </c>
      <c r="C9" s="23">
        <f t="shared" si="4"/>
        <v>6972.25</v>
      </c>
      <c r="D9" s="23"/>
      <c r="E9" s="22"/>
      <c r="F9" s="42"/>
      <c r="G9" s="42"/>
      <c r="H9" s="42"/>
      <c r="I9" s="42"/>
      <c r="J9" s="22"/>
      <c r="K9" s="25"/>
      <c r="L9" s="25"/>
      <c r="M9" s="25">
        <f>300+250+350</f>
        <v>900</v>
      </c>
      <c r="N9" s="25"/>
      <c r="O9" s="25"/>
      <c r="Q9" s="17">
        <v>5</v>
      </c>
      <c r="R9" s="43">
        <v>5114</v>
      </c>
      <c r="S9" s="43">
        <v>714.2</v>
      </c>
      <c r="T9" s="43">
        <v>482.2</v>
      </c>
      <c r="U9" s="43">
        <v>5.6</v>
      </c>
      <c r="V9" s="22">
        <v>1104.4000000000001</v>
      </c>
      <c r="W9" s="22">
        <v>301.7</v>
      </c>
      <c r="X9" s="22"/>
      <c r="Y9" s="22">
        <v>52.95</v>
      </c>
      <c r="Z9" s="22">
        <f t="shared" ref="Z9:Z35" si="5">R9-S9+T9-U9+V9-W9+X9-Y9</f>
        <v>5626.15</v>
      </c>
      <c r="AA9" s="27"/>
      <c r="AB9" s="41"/>
      <c r="AC9" s="41"/>
      <c r="AD9" s="42"/>
      <c r="AE9" s="42"/>
      <c r="AF9" s="42"/>
      <c r="AG9" s="42"/>
      <c r="AH9" s="42"/>
      <c r="AI9" s="42"/>
      <c r="AJ9" s="42"/>
      <c r="AK9" s="42"/>
      <c r="AL9" s="42"/>
      <c r="AM9" s="22"/>
      <c r="AN9" s="40">
        <f t="shared" si="1"/>
        <v>0</v>
      </c>
      <c r="AO9" s="25">
        <f>300+250+350</f>
        <v>900</v>
      </c>
      <c r="AP9" s="30">
        <f t="shared" si="2"/>
        <v>4726.1499999999996</v>
      </c>
      <c r="AQ9" s="25" t="s">
        <v>42</v>
      </c>
    </row>
    <row r="10" spans="1:43">
      <c r="A10" s="17">
        <v>6</v>
      </c>
      <c r="B10" s="22">
        <f t="shared" si="3"/>
        <v>6671.1</v>
      </c>
      <c r="C10" s="23">
        <f t="shared" si="4"/>
        <v>-12155.039999999999</v>
      </c>
      <c r="D10" s="23"/>
      <c r="E10" s="22"/>
      <c r="F10" s="44">
        <v>24753.439999999999</v>
      </c>
      <c r="G10" s="22"/>
      <c r="H10" s="22"/>
      <c r="I10" s="22"/>
      <c r="J10" s="22"/>
      <c r="K10" s="25"/>
      <c r="L10" s="25"/>
      <c r="M10" s="25"/>
      <c r="N10" s="25"/>
      <c r="O10" s="25"/>
      <c r="Q10" s="17">
        <v>6</v>
      </c>
      <c r="R10" s="22">
        <v>3930.7</v>
      </c>
      <c r="S10" s="22">
        <v>168.5</v>
      </c>
      <c r="T10" s="22">
        <f>30+2000</f>
        <v>2030</v>
      </c>
      <c r="U10" s="22">
        <v>4.4000000000000004</v>
      </c>
      <c r="V10" s="22">
        <v>906.71</v>
      </c>
      <c r="W10" s="22"/>
      <c r="X10" s="22"/>
      <c r="Y10" s="22">
        <v>23.41</v>
      </c>
      <c r="Z10" s="22">
        <f t="shared" si="5"/>
        <v>6671.1</v>
      </c>
      <c r="AA10" s="27"/>
      <c r="AB10" s="41"/>
      <c r="AC10" s="41"/>
      <c r="AD10" s="22"/>
      <c r="AE10" s="22"/>
      <c r="AF10" s="22"/>
      <c r="AG10" s="22"/>
      <c r="AH10" s="22"/>
      <c r="AI10" s="45"/>
      <c r="AJ10" s="22"/>
      <c r="AK10" s="22"/>
      <c r="AL10" s="22"/>
      <c r="AM10" s="22"/>
      <c r="AN10" s="40">
        <f t="shared" si="1"/>
        <v>0</v>
      </c>
      <c r="AO10" s="25"/>
      <c r="AP10" s="30">
        <f t="shared" si="2"/>
        <v>6671.1</v>
      </c>
      <c r="AQ10" s="25"/>
    </row>
    <row r="11" spans="1:43">
      <c r="A11" s="17">
        <v>7</v>
      </c>
      <c r="B11" s="22">
        <f t="shared" si="3"/>
        <v>5696.5999999999995</v>
      </c>
      <c r="C11" s="23">
        <f t="shared" si="4"/>
        <v>-5483.9399999999987</v>
      </c>
      <c r="D11" s="23"/>
      <c r="E11" s="22"/>
      <c r="F11" s="22"/>
      <c r="G11" s="22"/>
      <c r="H11" s="22"/>
      <c r="I11" s="22"/>
      <c r="J11" s="22"/>
      <c r="K11" s="25"/>
      <c r="L11" s="25"/>
      <c r="M11" s="25"/>
      <c r="N11" s="25"/>
      <c r="O11" s="25"/>
      <c r="Q11" s="17">
        <v>7</v>
      </c>
      <c r="R11" s="22">
        <v>5209.8999999999996</v>
      </c>
      <c r="S11" s="22">
        <v>466.3</v>
      </c>
      <c r="T11" s="22">
        <v>578</v>
      </c>
      <c r="U11" s="22"/>
      <c r="V11" s="22">
        <v>375</v>
      </c>
      <c r="W11" s="22"/>
      <c r="X11" s="22"/>
      <c r="Y11" s="22"/>
      <c r="Z11" s="22">
        <f t="shared" si="5"/>
        <v>5696.5999999999995</v>
      </c>
      <c r="AA11" s="27"/>
      <c r="AB11" s="41"/>
      <c r="AC11" s="41"/>
      <c r="AD11" s="22"/>
      <c r="AE11" s="22"/>
      <c r="AF11" s="22"/>
      <c r="AG11" s="22"/>
      <c r="AH11" s="22"/>
      <c r="AI11" s="45"/>
      <c r="AJ11" s="22"/>
      <c r="AK11" s="22"/>
      <c r="AL11" s="22"/>
      <c r="AM11" s="22"/>
      <c r="AN11" s="40">
        <f t="shared" si="1"/>
        <v>0</v>
      </c>
      <c r="AO11" s="25"/>
      <c r="AP11" s="30">
        <f t="shared" si="2"/>
        <v>5696.5999999999995</v>
      </c>
      <c r="AQ11" s="25"/>
    </row>
    <row r="12" spans="1:43">
      <c r="A12" s="17">
        <v>8</v>
      </c>
      <c r="B12" s="22">
        <f t="shared" si="3"/>
        <v>1565.4999999999998</v>
      </c>
      <c r="C12" s="23">
        <f t="shared" si="4"/>
        <v>-487.33999999999924</v>
      </c>
      <c r="D12" s="23"/>
      <c r="E12" s="22"/>
      <c r="F12" s="22"/>
      <c r="G12" s="22"/>
      <c r="H12" s="22"/>
      <c r="I12" s="22"/>
      <c r="J12" s="22"/>
      <c r="K12" s="25"/>
      <c r="L12" s="25"/>
      <c r="M12" s="25">
        <v>700</v>
      </c>
      <c r="N12" s="25"/>
      <c r="O12" s="25"/>
      <c r="Q12" s="17">
        <v>8</v>
      </c>
      <c r="R12" s="22">
        <v>1408.1</v>
      </c>
      <c r="S12" s="22">
        <v>316.39999999999998</v>
      </c>
      <c r="T12" s="22"/>
      <c r="U12" s="22"/>
      <c r="V12" s="22">
        <v>539.24</v>
      </c>
      <c r="W12" s="22"/>
      <c r="X12" s="22"/>
      <c r="Y12" s="22">
        <v>65.44</v>
      </c>
      <c r="Z12" s="22">
        <f t="shared" si="5"/>
        <v>1565.4999999999998</v>
      </c>
      <c r="AA12" s="46"/>
      <c r="AB12" s="46"/>
      <c r="AC12" s="41"/>
      <c r="AD12" s="22"/>
      <c r="AE12" s="22"/>
      <c r="AF12" s="22"/>
      <c r="AG12" s="22"/>
      <c r="AH12" s="22"/>
      <c r="AI12" s="45"/>
      <c r="AJ12" s="22"/>
      <c r="AK12" s="22"/>
      <c r="AL12" s="22"/>
      <c r="AM12" s="22"/>
      <c r="AN12" s="40">
        <f>SUM(AA12:AM12)</f>
        <v>0</v>
      </c>
      <c r="AO12" s="25">
        <v>700</v>
      </c>
      <c r="AP12" s="30">
        <f t="shared" si="2"/>
        <v>865.49999999999977</v>
      </c>
      <c r="AQ12" s="25" t="s">
        <v>43</v>
      </c>
    </row>
    <row r="13" spans="1:43">
      <c r="A13" s="36">
        <v>9</v>
      </c>
      <c r="B13" s="32"/>
      <c r="C13" s="33">
        <f t="shared" si="4"/>
        <v>878.16000000000054</v>
      </c>
      <c r="D13" s="33"/>
      <c r="E13" s="32"/>
      <c r="F13" s="32"/>
      <c r="G13" s="32"/>
      <c r="H13" s="32"/>
      <c r="I13" s="32"/>
      <c r="J13" s="32"/>
      <c r="K13" s="35"/>
      <c r="L13" s="35"/>
      <c r="M13" s="35">
        <v>200</v>
      </c>
      <c r="N13" s="35"/>
      <c r="O13" s="35"/>
      <c r="Q13" s="36">
        <v>9</v>
      </c>
      <c r="R13" s="47"/>
      <c r="S13" s="47"/>
      <c r="T13" s="47"/>
      <c r="U13" s="47"/>
      <c r="V13" s="32"/>
      <c r="W13" s="32"/>
      <c r="X13" s="32"/>
      <c r="Y13" s="32"/>
      <c r="Z13" s="32">
        <f t="shared" si="5"/>
        <v>0</v>
      </c>
      <c r="AA13" s="37"/>
      <c r="AB13" s="38"/>
      <c r="AC13" s="38"/>
      <c r="AD13" s="32"/>
      <c r="AE13" s="32"/>
      <c r="AF13" s="32"/>
      <c r="AG13" s="32"/>
      <c r="AH13" s="32"/>
      <c r="AI13" s="39"/>
      <c r="AJ13" s="32"/>
      <c r="AK13" s="32"/>
      <c r="AL13" s="32"/>
      <c r="AM13" s="32"/>
      <c r="AN13" s="40">
        <f t="shared" ref="AN13:AN25" si="6">SUM(AA13:AM13)</f>
        <v>0</v>
      </c>
      <c r="AO13" s="35">
        <v>200</v>
      </c>
      <c r="AP13" s="30">
        <f t="shared" si="2"/>
        <v>-200</v>
      </c>
      <c r="AQ13" s="25" t="s">
        <v>45</v>
      </c>
    </row>
    <row r="14" spans="1:43">
      <c r="A14" s="17">
        <v>10</v>
      </c>
      <c r="B14" s="22">
        <f t="shared" si="3"/>
        <v>6828.5500000000011</v>
      </c>
      <c r="C14" s="23">
        <f t="shared" si="4"/>
        <v>-24848.05</v>
      </c>
      <c r="D14" s="23"/>
      <c r="E14" s="44">
        <v>25726.21</v>
      </c>
      <c r="F14" s="22"/>
      <c r="G14" s="22"/>
      <c r="H14" s="22"/>
      <c r="I14" s="22"/>
      <c r="J14" s="22"/>
      <c r="K14" s="25"/>
      <c r="L14" s="25"/>
      <c r="M14" s="25"/>
      <c r="N14" s="25"/>
      <c r="O14" s="25"/>
      <c r="Q14" s="17">
        <v>10</v>
      </c>
      <c r="R14" s="22">
        <v>6449.1</v>
      </c>
      <c r="S14" s="22">
        <v>96</v>
      </c>
      <c r="T14" s="22"/>
      <c r="U14" s="22"/>
      <c r="V14" s="22">
        <v>563.6</v>
      </c>
      <c r="W14" s="22"/>
      <c r="X14" s="22"/>
      <c r="Y14" s="22">
        <v>88.15</v>
      </c>
      <c r="Z14" s="22">
        <f t="shared" si="5"/>
        <v>6828.5500000000011</v>
      </c>
      <c r="AA14" s="27"/>
      <c r="AB14" s="41"/>
      <c r="AC14" s="41"/>
      <c r="AD14" s="22"/>
      <c r="AE14" s="22"/>
      <c r="AF14" s="22"/>
      <c r="AG14" s="22"/>
      <c r="AH14" s="22"/>
      <c r="AI14" s="45"/>
      <c r="AJ14" s="22"/>
      <c r="AK14" s="22"/>
      <c r="AL14" s="22"/>
      <c r="AM14" s="22"/>
      <c r="AN14" s="40">
        <f t="shared" si="6"/>
        <v>0</v>
      </c>
      <c r="AO14" s="25"/>
      <c r="AP14" s="30">
        <f t="shared" si="2"/>
        <v>6828.5500000000011</v>
      </c>
      <c r="AQ14" s="25"/>
    </row>
    <row r="15" spans="1:43">
      <c r="A15" s="17">
        <v>11</v>
      </c>
      <c r="B15" s="22">
        <f t="shared" si="3"/>
        <v>4496.25</v>
      </c>
      <c r="C15" s="23">
        <f t="shared" si="4"/>
        <v>-26019.5</v>
      </c>
      <c r="D15" s="23"/>
      <c r="E15" s="22"/>
      <c r="F15" s="22"/>
      <c r="G15" s="22"/>
      <c r="H15" s="22"/>
      <c r="I15" s="22"/>
      <c r="J15" s="22"/>
      <c r="K15" s="25"/>
      <c r="L15" s="25"/>
      <c r="M15" s="25"/>
      <c r="N15" s="25"/>
      <c r="O15" s="25">
        <v>8000</v>
      </c>
      <c r="Q15" s="17">
        <v>11</v>
      </c>
      <c r="R15" s="22">
        <v>4574.3</v>
      </c>
      <c r="S15" s="22">
        <v>233.05</v>
      </c>
      <c r="T15" s="22"/>
      <c r="U15" s="22">
        <v>48.3</v>
      </c>
      <c r="V15" s="22">
        <v>218.8</v>
      </c>
      <c r="W15" s="22"/>
      <c r="X15" s="22"/>
      <c r="Y15" s="22">
        <v>15.5</v>
      </c>
      <c r="Z15" s="22">
        <f t="shared" si="5"/>
        <v>4496.25</v>
      </c>
      <c r="AA15" s="27"/>
      <c r="AB15" s="41"/>
      <c r="AC15" s="41"/>
      <c r="AD15" s="22"/>
      <c r="AE15" s="22"/>
      <c r="AF15" s="22"/>
      <c r="AG15" s="22"/>
      <c r="AH15" s="22"/>
      <c r="AI15" s="45"/>
      <c r="AJ15" s="22"/>
      <c r="AK15" s="22"/>
      <c r="AL15" s="22"/>
      <c r="AM15" s="22"/>
      <c r="AN15" s="40">
        <f t="shared" si="6"/>
        <v>0</v>
      </c>
      <c r="AO15" s="25"/>
      <c r="AP15" s="30">
        <f t="shared" si="2"/>
        <v>4496.25</v>
      </c>
      <c r="AQ15" s="25"/>
    </row>
    <row r="16" spans="1:43">
      <c r="A16" s="17">
        <v>12</v>
      </c>
      <c r="B16" s="22">
        <f t="shared" si="3"/>
        <v>4998.6000000000004</v>
      </c>
      <c r="C16" s="23">
        <f t="shared" si="4"/>
        <v>-26200.19</v>
      </c>
      <c r="D16" s="23"/>
      <c r="E16" s="22"/>
      <c r="F16" s="22"/>
      <c r="G16" s="22"/>
      <c r="H16" s="22"/>
      <c r="I16" s="22"/>
      <c r="J16" s="22"/>
      <c r="K16" s="25"/>
      <c r="L16" s="25"/>
      <c r="M16" s="25">
        <v>4676.9399999999996</v>
      </c>
      <c r="N16" s="25"/>
      <c r="O16" s="25"/>
      <c r="Q16" s="17">
        <v>12</v>
      </c>
      <c r="R16" s="22">
        <v>4656.3</v>
      </c>
      <c r="S16" s="22">
        <v>275</v>
      </c>
      <c r="T16" s="22"/>
      <c r="U16" s="22"/>
      <c r="V16" s="22">
        <v>617.29999999999995</v>
      </c>
      <c r="W16" s="22"/>
      <c r="X16" s="22"/>
      <c r="Y16" s="22"/>
      <c r="Z16" s="22">
        <f t="shared" si="5"/>
        <v>4998.6000000000004</v>
      </c>
      <c r="AA16" s="27"/>
      <c r="AB16" s="41"/>
      <c r="AC16" s="41"/>
      <c r="AD16" s="22"/>
      <c r="AE16" s="22"/>
      <c r="AF16" s="22"/>
      <c r="AG16" s="22"/>
      <c r="AH16" s="22"/>
      <c r="AI16" s="45"/>
      <c r="AJ16" s="22"/>
      <c r="AK16" s="22"/>
      <c r="AL16" s="22"/>
      <c r="AM16" s="22"/>
      <c r="AN16" s="40">
        <f t="shared" si="6"/>
        <v>0</v>
      </c>
      <c r="AO16" s="25">
        <v>4676.9399999999996</v>
      </c>
      <c r="AP16" s="30">
        <f t="shared" si="2"/>
        <v>321.66000000000076</v>
      </c>
      <c r="AQ16" s="25" t="s">
        <v>44</v>
      </c>
    </row>
    <row r="17" spans="1:43">
      <c r="A17" s="17">
        <v>13</v>
      </c>
      <c r="B17" s="22">
        <f t="shared" si="3"/>
        <v>5051.7499999999991</v>
      </c>
      <c r="C17" s="23">
        <f t="shared" si="4"/>
        <v>-21201.589999999997</v>
      </c>
      <c r="D17" s="23"/>
      <c r="E17" s="22"/>
      <c r="F17" s="22"/>
      <c r="G17" s="22"/>
      <c r="H17" s="22"/>
      <c r="I17" s="22"/>
      <c r="J17" s="22"/>
      <c r="K17" s="25"/>
      <c r="L17" s="25"/>
      <c r="M17" s="25"/>
      <c r="N17" s="25"/>
      <c r="O17" s="25"/>
      <c r="Q17" s="17">
        <v>13</v>
      </c>
      <c r="R17" s="22">
        <v>4154.7</v>
      </c>
      <c r="S17" s="22">
        <v>192.3</v>
      </c>
      <c r="T17" s="22"/>
      <c r="U17" s="22"/>
      <c r="V17" s="22">
        <v>1177.1500000000001</v>
      </c>
      <c r="W17" s="22"/>
      <c r="X17" s="22"/>
      <c r="Y17" s="22">
        <v>87.8</v>
      </c>
      <c r="Z17" s="22">
        <f t="shared" si="5"/>
        <v>5051.7499999999991</v>
      </c>
      <c r="AA17" s="27"/>
      <c r="AB17" s="41"/>
      <c r="AC17" s="41"/>
      <c r="AD17" s="22"/>
      <c r="AE17" s="22"/>
      <c r="AF17" s="22"/>
      <c r="AG17" s="22"/>
      <c r="AH17" s="22"/>
      <c r="AI17" s="45"/>
      <c r="AJ17" s="22"/>
      <c r="AK17" s="22"/>
      <c r="AL17" s="22"/>
      <c r="AM17" s="22"/>
      <c r="AN17" s="40">
        <f t="shared" si="6"/>
        <v>0</v>
      </c>
      <c r="AO17" s="25"/>
      <c r="AP17" s="30">
        <f t="shared" si="2"/>
        <v>5051.7499999999991</v>
      </c>
      <c r="AQ17" s="25"/>
    </row>
    <row r="18" spans="1:43">
      <c r="A18" s="17">
        <v>14</v>
      </c>
      <c r="B18" s="22">
        <f t="shared" si="3"/>
        <v>3969.35</v>
      </c>
      <c r="C18" s="23">
        <f t="shared" si="4"/>
        <v>-16149.839999999997</v>
      </c>
      <c r="D18" s="23"/>
      <c r="E18" s="22"/>
      <c r="F18" s="22"/>
      <c r="G18" s="22"/>
      <c r="H18" s="22"/>
      <c r="I18" s="22"/>
      <c r="J18" s="22"/>
      <c r="K18" s="25"/>
      <c r="L18" s="25"/>
      <c r="M18" s="25"/>
      <c r="N18" s="25"/>
      <c r="O18" s="25"/>
      <c r="Q18" s="17">
        <v>14</v>
      </c>
      <c r="R18" s="22">
        <v>4071.7</v>
      </c>
      <c r="S18" s="22">
        <v>805.4</v>
      </c>
      <c r="T18" s="22"/>
      <c r="U18" s="22"/>
      <c r="V18" s="22">
        <v>727</v>
      </c>
      <c r="W18" s="22"/>
      <c r="X18" s="22"/>
      <c r="Y18" s="22">
        <v>23.95</v>
      </c>
      <c r="Z18" s="22">
        <f t="shared" si="5"/>
        <v>3969.35</v>
      </c>
      <c r="AA18" s="27"/>
      <c r="AB18" s="41"/>
      <c r="AC18" s="41"/>
      <c r="AD18" s="22"/>
      <c r="AE18" s="22"/>
      <c r="AF18" s="22"/>
      <c r="AG18" s="22"/>
      <c r="AH18" s="22"/>
      <c r="AI18" s="45"/>
      <c r="AJ18" s="22"/>
      <c r="AK18" s="22"/>
      <c r="AL18" s="22"/>
      <c r="AM18" s="22"/>
      <c r="AN18" s="40">
        <f t="shared" si="6"/>
        <v>0</v>
      </c>
      <c r="AO18" s="25"/>
      <c r="AP18" s="30">
        <f t="shared" si="2"/>
        <v>3969.35</v>
      </c>
      <c r="AQ18" s="25"/>
    </row>
    <row r="19" spans="1:43">
      <c r="A19" s="17">
        <v>15</v>
      </c>
      <c r="B19" s="22">
        <f t="shared" si="3"/>
        <v>3115.5</v>
      </c>
      <c r="C19" s="23">
        <f t="shared" si="4"/>
        <v>-12180.489999999996</v>
      </c>
      <c r="D19" s="23"/>
      <c r="E19" s="22"/>
      <c r="F19" s="22"/>
      <c r="G19" s="22"/>
      <c r="H19" s="25"/>
      <c r="I19" s="22"/>
      <c r="J19" s="22"/>
      <c r="K19" s="25"/>
      <c r="L19" s="25"/>
      <c r="M19" s="25"/>
      <c r="N19" s="25"/>
      <c r="O19" s="25"/>
      <c r="Q19" s="17">
        <v>15</v>
      </c>
      <c r="R19" s="22">
        <v>2920.9</v>
      </c>
      <c r="S19" s="22">
        <v>170.4</v>
      </c>
      <c r="T19" s="22"/>
      <c r="U19" s="22"/>
      <c r="V19" s="22">
        <v>365</v>
      </c>
      <c r="W19" s="22"/>
      <c r="X19" s="22"/>
      <c r="Y19" s="22"/>
      <c r="Z19" s="22">
        <f t="shared" si="5"/>
        <v>3115.5</v>
      </c>
      <c r="AA19" s="27"/>
      <c r="AB19" s="41"/>
      <c r="AC19" s="41"/>
      <c r="AD19" s="22"/>
      <c r="AE19" s="22"/>
      <c r="AF19" s="22"/>
      <c r="AG19" s="22"/>
      <c r="AH19" s="22"/>
      <c r="AI19" s="45"/>
      <c r="AJ19" s="25"/>
      <c r="AK19" s="22"/>
      <c r="AL19" s="22"/>
      <c r="AM19" s="22"/>
      <c r="AN19" s="40">
        <f t="shared" si="6"/>
        <v>0</v>
      </c>
      <c r="AO19" s="25"/>
      <c r="AP19" s="30">
        <f t="shared" si="2"/>
        <v>3115.5</v>
      </c>
      <c r="AQ19" s="25"/>
    </row>
    <row r="20" spans="1:43">
      <c r="A20" s="36">
        <v>16</v>
      </c>
      <c r="B20" s="32"/>
      <c r="C20" s="33">
        <f t="shared" si="4"/>
        <v>-9064.9899999999961</v>
      </c>
      <c r="D20" s="33"/>
      <c r="E20" s="32"/>
      <c r="F20" s="32"/>
      <c r="G20" s="32"/>
      <c r="H20" s="32"/>
      <c r="I20" s="32"/>
      <c r="J20" s="32"/>
      <c r="K20" s="35"/>
      <c r="L20" s="35"/>
      <c r="M20" s="35"/>
      <c r="N20" s="35"/>
      <c r="O20" s="35"/>
      <c r="Q20" s="36">
        <v>16</v>
      </c>
      <c r="R20" s="32"/>
      <c r="S20" s="32"/>
      <c r="T20" s="32"/>
      <c r="U20" s="32"/>
      <c r="V20" s="32"/>
      <c r="W20" s="32"/>
      <c r="X20" s="32"/>
      <c r="Y20" s="32"/>
      <c r="Z20" s="32">
        <f t="shared" si="5"/>
        <v>0</v>
      </c>
      <c r="AA20" s="37"/>
      <c r="AB20" s="38"/>
      <c r="AC20" s="38"/>
      <c r="AD20" s="32"/>
      <c r="AE20" s="32"/>
      <c r="AF20" s="32"/>
      <c r="AG20" s="32"/>
      <c r="AH20" s="32"/>
      <c r="AI20" s="39"/>
      <c r="AJ20" s="32"/>
      <c r="AK20" s="32"/>
      <c r="AL20" s="32"/>
      <c r="AM20" s="32"/>
      <c r="AN20" s="40">
        <f t="shared" si="6"/>
        <v>0</v>
      </c>
      <c r="AO20" s="35"/>
      <c r="AP20" s="30">
        <f t="shared" si="2"/>
        <v>0</v>
      </c>
      <c r="AQ20" s="25"/>
    </row>
    <row r="21" spans="1:43">
      <c r="A21" s="17">
        <v>17</v>
      </c>
      <c r="B21" s="22">
        <f t="shared" si="3"/>
        <v>5755.6</v>
      </c>
      <c r="C21" s="23">
        <f t="shared" si="4"/>
        <v>-9064.9899999999961</v>
      </c>
      <c r="D21" s="23"/>
      <c r="E21" s="22"/>
      <c r="F21" s="22"/>
      <c r="G21" s="22"/>
      <c r="H21" s="22"/>
      <c r="I21" s="22"/>
      <c r="J21" s="22"/>
      <c r="K21" s="25"/>
      <c r="L21" s="25"/>
      <c r="M21" s="25"/>
      <c r="N21" s="25"/>
      <c r="O21" s="25"/>
      <c r="Q21" s="17">
        <v>17</v>
      </c>
      <c r="R21" s="22">
        <v>5354.1</v>
      </c>
      <c r="S21" s="22">
        <v>594</v>
      </c>
      <c r="T21" s="22">
        <v>274</v>
      </c>
      <c r="U21" s="22"/>
      <c r="V21" s="22">
        <v>780.5</v>
      </c>
      <c r="W21" s="22"/>
      <c r="X21" s="22"/>
      <c r="Y21" s="22">
        <v>59</v>
      </c>
      <c r="Z21" s="22">
        <f t="shared" si="5"/>
        <v>5755.6</v>
      </c>
      <c r="AA21" s="27"/>
      <c r="AB21" s="41"/>
      <c r="AC21" s="41"/>
      <c r="AD21" s="22"/>
      <c r="AE21" s="22"/>
      <c r="AF21" s="22"/>
      <c r="AG21" s="22"/>
      <c r="AH21" s="22"/>
      <c r="AI21" s="45"/>
      <c r="AJ21" s="22"/>
      <c r="AK21" s="22"/>
      <c r="AL21" s="22"/>
      <c r="AM21" s="22"/>
      <c r="AN21" s="40">
        <f t="shared" si="6"/>
        <v>0</v>
      </c>
      <c r="AO21" s="25"/>
      <c r="AP21" s="30">
        <f t="shared" si="2"/>
        <v>5755.6</v>
      </c>
      <c r="AQ21" s="25"/>
    </row>
    <row r="22" spans="1:43">
      <c r="A22" s="17">
        <v>18</v>
      </c>
      <c r="B22" s="22">
        <f t="shared" si="3"/>
        <v>5396.8499999999995</v>
      </c>
      <c r="C22" s="23">
        <f t="shared" si="4"/>
        <v>-3309.3899999999958</v>
      </c>
      <c r="D22" s="23"/>
      <c r="E22" s="22"/>
      <c r="F22" s="22"/>
      <c r="G22" s="22"/>
      <c r="H22" s="22"/>
      <c r="I22" s="22"/>
      <c r="J22" s="22"/>
      <c r="K22" s="25"/>
      <c r="L22" s="25"/>
      <c r="M22" s="25"/>
      <c r="N22" s="25"/>
      <c r="O22" s="25"/>
      <c r="Q22" s="17">
        <v>18</v>
      </c>
      <c r="R22" s="22">
        <v>5966.1</v>
      </c>
      <c r="S22" s="22">
        <v>1121.8499999999999</v>
      </c>
      <c r="T22" s="22">
        <v>108.4</v>
      </c>
      <c r="U22" s="22">
        <v>8.0500000000000007</v>
      </c>
      <c r="V22" s="22">
        <v>467.75</v>
      </c>
      <c r="W22" s="22"/>
      <c r="X22" s="22"/>
      <c r="Y22" s="22">
        <v>15.5</v>
      </c>
      <c r="Z22" s="22">
        <f t="shared" si="5"/>
        <v>5396.8499999999995</v>
      </c>
      <c r="AA22" s="27"/>
      <c r="AB22" s="41"/>
      <c r="AC22" s="41"/>
      <c r="AD22" s="22"/>
      <c r="AE22" s="22"/>
      <c r="AF22" s="22"/>
      <c r="AG22" s="22"/>
      <c r="AH22" s="22"/>
      <c r="AI22" s="45"/>
      <c r="AJ22" s="22"/>
      <c r="AK22" s="22"/>
      <c r="AL22" s="22"/>
      <c r="AM22" s="22"/>
      <c r="AN22" s="40">
        <f t="shared" si="6"/>
        <v>0</v>
      </c>
      <c r="AO22" s="25"/>
      <c r="AP22" s="30">
        <f t="shared" si="2"/>
        <v>5396.8499999999995</v>
      </c>
      <c r="AQ22" s="25"/>
    </row>
    <row r="23" spans="1:43">
      <c r="A23" s="17">
        <v>19</v>
      </c>
      <c r="B23" s="22">
        <f t="shared" si="3"/>
        <v>5647.5</v>
      </c>
      <c r="C23" s="23">
        <f t="shared" si="4"/>
        <v>2087.4600000000037</v>
      </c>
      <c r="D23" s="23"/>
      <c r="E23" s="22"/>
      <c r="F23" s="22"/>
      <c r="G23" s="22"/>
      <c r="H23" s="22"/>
      <c r="I23" s="22"/>
      <c r="J23" s="22"/>
      <c r="K23" s="25"/>
      <c r="L23" s="25"/>
      <c r="M23" s="25"/>
      <c r="N23" s="25"/>
      <c r="O23" s="25"/>
      <c r="Q23" s="17">
        <v>19</v>
      </c>
      <c r="R23" s="22">
        <v>5486.5</v>
      </c>
      <c r="S23" s="22">
        <v>499.8</v>
      </c>
      <c r="T23" s="22">
        <v>382.8</v>
      </c>
      <c r="U23" s="22"/>
      <c r="V23" s="22">
        <v>293.5</v>
      </c>
      <c r="W23" s="22"/>
      <c r="X23" s="22"/>
      <c r="Y23" s="22">
        <v>15.5</v>
      </c>
      <c r="Z23" s="22">
        <f t="shared" si="5"/>
        <v>5647.5</v>
      </c>
      <c r="AA23" s="27"/>
      <c r="AB23" s="41"/>
      <c r="AC23" s="41"/>
      <c r="AD23" s="22"/>
      <c r="AE23" s="22"/>
      <c r="AF23" s="22"/>
      <c r="AG23" s="22"/>
      <c r="AH23" s="22"/>
      <c r="AI23" s="45"/>
      <c r="AJ23" s="22"/>
      <c r="AK23" s="22"/>
      <c r="AL23" s="22"/>
      <c r="AM23" s="22"/>
      <c r="AN23" s="40">
        <f t="shared" si="6"/>
        <v>0</v>
      </c>
      <c r="AO23" s="25"/>
      <c r="AP23" s="30">
        <f t="shared" si="2"/>
        <v>5647.5</v>
      </c>
      <c r="AQ23" s="25"/>
    </row>
    <row r="24" spans="1:43">
      <c r="A24" s="17">
        <v>20</v>
      </c>
      <c r="B24" s="22">
        <f t="shared" si="3"/>
        <v>5800.15</v>
      </c>
      <c r="C24" s="23">
        <f t="shared" si="4"/>
        <v>7734.9600000000037</v>
      </c>
      <c r="D24" s="23"/>
      <c r="E24" s="22"/>
      <c r="F24" s="22"/>
      <c r="G24" s="22"/>
      <c r="H24" s="22"/>
      <c r="I24" s="22"/>
      <c r="J24" s="22"/>
      <c r="K24" s="25"/>
      <c r="L24" s="25"/>
      <c r="M24" s="25"/>
      <c r="N24" s="25"/>
      <c r="O24" s="25"/>
      <c r="Q24" s="17">
        <v>20</v>
      </c>
      <c r="R24" s="22">
        <v>5000.7</v>
      </c>
      <c r="S24" s="22">
        <v>167.7</v>
      </c>
      <c r="T24" s="22">
        <v>571.70000000000005</v>
      </c>
      <c r="U24" s="22"/>
      <c r="V24" s="22">
        <v>452.5</v>
      </c>
      <c r="W24" s="22"/>
      <c r="X24" s="22"/>
      <c r="Y24" s="22">
        <v>57.05</v>
      </c>
      <c r="Z24" s="22">
        <f t="shared" si="5"/>
        <v>5800.15</v>
      </c>
      <c r="AA24" s="27"/>
      <c r="AB24" s="41"/>
      <c r="AC24" s="41"/>
      <c r="AD24" s="22"/>
      <c r="AE24" s="22"/>
      <c r="AF24" s="22"/>
      <c r="AG24" s="22"/>
      <c r="AH24" s="22"/>
      <c r="AI24" s="45"/>
      <c r="AJ24" s="22"/>
      <c r="AK24" s="22"/>
      <c r="AL24" s="22"/>
      <c r="AM24" s="22"/>
      <c r="AN24" s="40">
        <f t="shared" si="6"/>
        <v>0</v>
      </c>
      <c r="AO24" s="25"/>
      <c r="AP24" s="30">
        <f t="shared" si="2"/>
        <v>5800.15</v>
      </c>
      <c r="AQ24" s="25"/>
    </row>
    <row r="25" spans="1:43">
      <c r="A25" s="17">
        <v>21</v>
      </c>
      <c r="B25" s="22">
        <f t="shared" si="3"/>
        <v>6530.8499999999995</v>
      </c>
      <c r="C25" s="23">
        <f t="shared" si="4"/>
        <v>13535.110000000004</v>
      </c>
      <c r="D25" s="23"/>
      <c r="E25" s="22"/>
      <c r="F25" s="22"/>
      <c r="G25" s="22"/>
      <c r="H25" s="22"/>
      <c r="I25" s="22"/>
      <c r="J25" s="22"/>
      <c r="K25" s="25"/>
      <c r="L25" s="25"/>
      <c r="M25" s="25"/>
      <c r="N25" s="25"/>
      <c r="O25" s="25"/>
      <c r="Q25" s="17">
        <v>21</v>
      </c>
      <c r="R25" s="22">
        <v>5934</v>
      </c>
      <c r="S25" s="22">
        <v>39.5</v>
      </c>
      <c r="T25" s="22"/>
      <c r="U25" s="22"/>
      <c r="V25" s="22">
        <v>966.8</v>
      </c>
      <c r="W25" s="22">
        <v>242.1</v>
      </c>
      <c r="X25" s="22"/>
      <c r="Y25" s="22">
        <v>88.35</v>
      </c>
      <c r="Z25" s="22">
        <f t="shared" si="5"/>
        <v>6530.8499999999995</v>
      </c>
      <c r="AA25" s="27"/>
      <c r="AB25" s="41"/>
      <c r="AC25" s="41"/>
      <c r="AD25" s="22"/>
      <c r="AE25" s="22"/>
      <c r="AF25" s="22"/>
      <c r="AG25" s="22"/>
      <c r="AH25" s="22"/>
      <c r="AI25" s="45"/>
      <c r="AJ25" s="22"/>
      <c r="AK25" s="22"/>
      <c r="AL25" s="22"/>
      <c r="AM25" s="22"/>
      <c r="AN25" s="40">
        <f t="shared" si="6"/>
        <v>0</v>
      </c>
      <c r="AO25" s="25"/>
      <c r="AP25" s="30">
        <f t="shared" si="2"/>
        <v>6530.8499999999995</v>
      </c>
      <c r="AQ25" s="25"/>
    </row>
    <row r="26" spans="1:43">
      <c r="A26" s="17">
        <v>22</v>
      </c>
      <c r="B26" s="22">
        <f t="shared" si="3"/>
        <v>1875.2</v>
      </c>
      <c r="C26" s="23">
        <f t="shared" si="4"/>
        <v>20065.960000000003</v>
      </c>
      <c r="D26" s="23"/>
      <c r="E26" s="22"/>
      <c r="F26" s="22"/>
      <c r="G26" s="22"/>
      <c r="H26" s="22"/>
      <c r="I26" s="22"/>
      <c r="J26" s="22"/>
      <c r="K26" s="25"/>
      <c r="L26" s="25"/>
      <c r="M26" s="25"/>
      <c r="N26" s="25"/>
      <c r="O26" s="25"/>
      <c r="Q26" s="17">
        <v>22</v>
      </c>
      <c r="R26" s="22">
        <v>2461.8000000000002</v>
      </c>
      <c r="S26" s="22">
        <v>872.2</v>
      </c>
      <c r="T26" s="22">
        <v>69</v>
      </c>
      <c r="U26" s="22"/>
      <c r="V26" s="22">
        <v>228</v>
      </c>
      <c r="W26" s="22"/>
      <c r="X26" s="22"/>
      <c r="Y26" s="22">
        <v>11.4</v>
      </c>
      <c r="Z26" s="22">
        <f t="shared" si="5"/>
        <v>1875.2</v>
      </c>
      <c r="AA26" s="27"/>
      <c r="AB26" s="41"/>
      <c r="AC26" s="41"/>
      <c r="AD26" s="22"/>
      <c r="AE26" s="22"/>
      <c r="AF26" s="22"/>
      <c r="AG26" s="22"/>
      <c r="AH26" s="22"/>
      <c r="AI26" s="45"/>
      <c r="AJ26" s="22"/>
      <c r="AK26" s="22"/>
      <c r="AL26" s="22"/>
      <c r="AM26" s="22"/>
      <c r="AN26" s="40"/>
      <c r="AO26" s="25"/>
      <c r="AP26" s="30">
        <f t="shared" si="2"/>
        <v>1875.2</v>
      </c>
      <c r="AQ26" s="25"/>
    </row>
    <row r="27" spans="1:43">
      <c r="A27" s="36">
        <v>23</v>
      </c>
      <c r="B27" s="32"/>
      <c r="C27" s="33">
        <f t="shared" si="4"/>
        <v>21941.160000000003</v>
      </c>
      <c r="D27" s="33"/>
      <c r="E27" s="32"/>
      <c r="F27" s="32"/>
      <c r="G27" s="32"/>
      <c r="H27" s="32"/>
      <c r="I27" s="32"/>
      <c r="J27" s="32"/>
      <c r="K27" s="35"/>
      <c r="L27" s="35"/>
      <c r="M27" s="35"/>
      <c r="N27" s="35"/>
      <c r="O27" s="35"/>
      <c r="Q27" s="36">
        <v>23</v>
      </c>
      <c r="R27" s="32"/>
      <c r="S27" s="32"/>
      <c r="T27" s="32"/>
      <c r="U27" s="32"/>
      <c r="V27" s="32"/>
      <c r="W27" s="32"/>
      <c r="X27" s="32"/>
      <c r="Y27" s="32"/>
      <c r="Z27" s="32">
        <f t="shared" si="5"/>
        <v>0</v>
      </c>
      <c r="AA27" s="37"/>
      <c r="AB27" s="38"/>
      <c r="AC27" s="38"/>
      <c r="AD27" s="32"/>
      <c r="AE27" s="32"/>
      <c r="AF27" s="32"/>
      <c r="AG27" s="32"/>
      <c r="AH27" s="32"/>
      <c r="AI27" s="39"/>
      <c r="AJ27" s="32"/>
      <c r="AK27" s="32"/>
      <c r="AL27" s="32"/>
      <c r="AM27" s="32"/>
      <c r="AN27" s="40">
        <f t="shared" ref="AN27:AN32" si="7">SUM(AA27:AM27)</f>
        <v>0</v>
      </c>
      <c r="AO27" s="35"/>
      <c r="AP27" s="30">
        <f t="shared" si="2"/>
        <v>0</v>
      </c>
      <c r="AQ27" s="25"/>
    </row>
    <row r="28" spans="1:43">
      <c r="A28" s="17">
        <v>24</v>
      </c>
      <c r="B28" s="22">
        <f t="shared" si="3"/>
        <v>9492.6999999999989</v>
      </c>
      <c r="C28" s="23">
        <f t="shared" si="4"/>
        <v>21941.160000000003</v>
      </c>
      <c r="D28" s="23"/>
      <c r="E28" s="22"/>
      <c r="F28" s="22"/>
      <c r="G28" s="22"/>
      <c r="H28" s="22"/>
      <c r="I28" s="22"/>
      <c r="J28" s="22"/>
      <c r="K28" s="25"/>
      <c r="L28" s="25"/>
      <c r="M28" s="25"/>
      <c r="N28" s="25"/>
      <c r="O28" s="25"/>
      <c r="Q28" s="17">
        <v>24</v>
      </c>
      <c r="R28" s="22">
        <v>8098.1</v>
      </c>
      <c r="S28" s="22">
        <v>325.60000000000002</v>
      </c>
      <c r="T28" s="22">
        <v>619</v>
      </c>
      <c r="U28" s="22">
        <v>10.7</v>
      </c>
      <c r="V28" s="22">
        <v>1590.5</v>
      </c>
      <c r="W28" s="22">
        <v>354.35</v>
      </c>
      <c r="X28" s="22"/>
      <c r="Y28" s="22">
        <v>124.25</v>
      </c>
      <c r="Z28" s="22">
        <f t="shared" si="5"/>
        <v>9492.6999999999989</v>
      </c>
      <c r="AA28" s="27"/>
      <c r="AB28" s="41"/>
      <c r="AC28" s="41"/>
      <c r="AD28" s="22"/>
      <c r="AE28" s="22"/>
      <c r="AF28" s="22"/>
      <c r="AG28" s="22"/>
      <c r="AH28" s="22"/>
      <c r="AI28" s="45"/>
      <c r="AJ28" s="22"/>
      <c r="AK28" s="22"/>
      <c r="AL28" s="22"/>
      <c r="AM28" s="22"/>
      <c r="AN28" s="40">
        <f t="shared" si="7"/>
        <v>0</v>
      </c>
      <c r="AO28" s="25"/>
      <c r="AP28" s="30">
        <f t="shared" si="2"/>
        <v>9492.6999999999989</v>
      </c>
      <c r="AQ28" s="25"/>
    </row>
    <row r="29" spans="1:43">
      <c r="A29" s="17">
        <v>25</v>
      </c>
      <c r="B29" s="22">
        <f t="shared" si="3"/>
        <v>6913.7</v>
      </c>
      <c r="C29" s="23">
        <f t="shared" si="4"/>
        <v>31363.86</v>
      </c>
      <c r="D29" s="23"/>
      <c r="E29" s="22"/>
      <c r="F29" s="22"/>
      <c r="G29" s="22"/>
      <c r="H29" s="22"/>
      <c r="I29" s="22"/>
      <c r="J29" s="22"/>
      <c r="K29" s="25"/>
      <c r="L29" s="25"/>
      <c r="M29" s="25">
        <v>70</v>
      </c>
      <c r="N29" s="25"/>
      <c r="O29" s="25"/>
      <c r="Q29" s="17">
        <v>25</v>
      </c>
      <c r="R29" s="22">
        <v>5910.7</v>
      </c>
      <c r="S29" s="22">
        <v>311</v>
      </c>
      <c r="T29" s="22">
        <v>617.9</v>
      </c>
      <c r="U29" s="22"/>
      <c r="V29" s="22">
        <v>748.5</v>
      </c>
      <c r="W29" s="22"/>
      <c r="X29" s="22"/>
      <c r="Y29" s="22">
        <v>52.4</v>
      </c>
      <c r="Z29" s="22">
        <f t="shared" si="5"/>
        <v>6913.7</v>
      </c>
      <c r="AA29" s="27"/>
      <c r="AB29" s="41"/>
      <c r="AC29" s="41">
        <v>32065.81</v>
      </c>
      <c r="AD29" s="22"/>
      <c r="AE29" s="22"/>
      <c r="AF29" s="22"/>
      <c r="AG29" s="22"/>
      <c r="AH29" s="22"/>
      <c r="AI29" s="45"/>
      <c r="AJ29" s="22"/>
      <c r="AK29" s="22"/>
      <c r="AL29" s="22"/>
      <c r="AM29" s="22"/>
      <c r="AN29" s="40">
        <f t="shared" si="7"/>
        <v>32065.81</v>
      </c>
      <c r="AO29" s="25">
        <v>70</v>
      </c>
      <c r="AP29" s="30">
        <f t="shared" si="2"/>
        <v>-25222.11</v>
      </c>
      <c r="AQ29" s="25" t="s">
        <v>46</v>
      </c>
    </row>
    <row r="30" spans="1:43">
      <c r="A30" s="17">
        <v>26</v>
      </c>
      <c r="B30" s="22">
        <f t="shared" si="3"/>
        <v>2785.2999999999997</v>
      </c>
      <c r="C30" s="23">
        <f t="shared" si="4"/>
        <v>38277.56</v>
      </c>
      <c r="D30" s="23"/>
      <c r="E30" s="22"/>
      <c r="F30" s="22"/>
      <c r="G30" s="22"/>
      <c r="H30" s="22"/>
      <c r="I30" s="22"/>
      <c r="J30" s="22"/>
      <c r="K30" s="25"/>
      <c r="L30" s="25"/>
      <c r="M30" s="25"/>
      <c r="N30" s="25"/>
      <c r="O30" s="25"/>
      <c r="Q30" s="17">
        <v>26</v>
      </c>
      <c r="R30" s="22">
        <v>4966.2</v>
      </c>
      <c r="S30" s="22">
        <v>2462.1</v>
      </c>
      <c r="T30" s="22"/>
      <c r="U30" s="22"/>
      <c r="V30" s="22">
        <v>281.2</v>
      </c>
      <c r="W30" s="22"/>
      <c r="X30" s="22"/>
      <c r="Y30" s="22"/>
      <c r="Z30" s="22">
        <f t="shared" si="5"/>
        <v>2785.2999999999997</v>
      </c>
      <c r="AA30" s="27"/>
      <c r="AB30" s="41"/>
      <c r="AC30" s="41"/>
      <c r="AD30" s="22"/>
      <c r="AE30" s="22"/>
      <c r="AF30" s="22"/>
      <c r="AG30" s="22"/>
      <c r="AH30" s="22"/>
      <c r="AI30" s="45"/>
      <c r="AJ30" s="22"/>
      <c r="AK30" s="22"/>
      <c r="AL30" s="22"/>
      <c r="AM30" s="22"/>
      <c r="AN30" s="40">
        <f t="shared" si="7"/>
        <v>0</v>
      </c>
      <c r="AO30" s="25"/>
      <c r="AP30" s="30">
        <f t="shared" si="2"/>
        <v>2785.2999999999997</v>
      </c>
      <c r="AQ30" s="25"/>
    </row>
    <row r="31" spans="1:43">
      <c r="A31" s="17">
        <v>27</v>
      </c>
      <c r="B31" s="22">
        <f t="shared" si="3"/>
        <v>5243.95</v>
      </c>
      <c r="C31" s="23">
        <f t="shared" si="4"/>
        <v>41062.86</v>
      </c>
      <c r="D31" s="23"/>
      <c r="E31" s="22"/>
      <c r="F31" s="22"/>
      <c r="G31" s="22"/>
      <c r="H31" s="22"/>
      <c r="I31" s="22"/>
      <c r="J31" s="22"/>
      <c r="K31" s="25"/>
      <c r="L31" s="25"/>
      <c r="M31" s="25"/>
      <c r="N31" s="25"/>
      <c r="O31" s="25"/>
      <c r="Q31" s="17">
        <v>27</v>
      </c>
      <c r="R31" s="22">
        <v>4157.7</v>
      </c>
      <c r="S31" s="22">
        <v>214.5</v>
      </c>
      <c r="T31" s="22">
        <v>368.55</v>
      </c>
      <c r="U31" s="22"/>
      <c r="V31" s="22">
        <v>1270.5</v>
      </c>
      <c r="W31" s="22">
        <v>240.6</v>
      </c>
      <c r="X31" s="22"/>
      <c r="Y31" s="22">
        <v>97.7</v>
      </c>
      <c r="Z31" s="22">
        <f t="shared" si="5"/>
        <v>5243.95</v>
      </c>
      <c r="AA31" s="27"/>
      <c r="AB31" s="41"/>
      <c r="AC31" s="41"/>
      <c r="AD31" s="22"/>
      <c r="AE31" s="22"/>
      <c r="AF31" s="22"/>
      <c r="AG31" s="22"/>
      <c r="AH31" s="22"/>
      <c r="AI31" s="45"/>
      <c r="AJ31" s="22"/>
      <c r="AK31" s="22"/>
      <c r="AL31" s="22"/>
      <c r="AM31" s="22"/>
      <c r="AN31" s="40">
        <f t="shared" si="7"/>
        <v>0</v>
      </c>
      <c r="AO31" s="25"/>
      <c r="AP31" s="30">
        <f t="shared" si="2"/>
        <v>5243.95</v>
      </c>
      <c r="AQ31" s="25"/>
    </row>
    <row r="32" spans="1:43">
      <c r="A32" s="17">
        <v>28</v>
      </c>
      <c r="B32" s="22">
        <f t="shared" si="3"/>
        <v>4143.26</v>
      </c>
      <c r="C32" s="23">
        <f t="shared" si="4"/>
        <v>34555.81</v>
      </c>
      <c r="D32" s="23"/>
      <c r="E32" s="22"/>
      <c r="F32" s="22"/>
      <c r="G32" s="22"/>
      <c r="H32" s="22"/>
      <c r="I32" s="22"/>
      <c r="J32" s="22"/>
      <c r="K32" s="25"/>
      <c r="L32" s="25"/>
      <c r="M32" s="25">
        <v>4751</v>
      </c>
      <c r="N32" s="25"/>
      <c r="O32" s="25">
        <v>7000</v>
      </c>
      <c r="Q32" s="17">
        <v>28</v>
      </c>
      <c r="R32" s="22">
        <v>4102.96</v>
      </c>
      <c r="S32" s="22">
        <v>456.1</v>
      </c>
      <c r="T32" s="22"/>
      <c r="U32" s="22"/>
      <c r="V32" s="22">
        <v>536</v>
      </c>
      <c r="W32" s="22"/>
      <c r="X32" s="22"/>
      <c r="Y32" s="22">
        <v>39.6</v>
      </c>
      <c r="Z32" s="22">
        <f t="shared" si="5"/>
        <v>4143.26</v>
      </c>
      <c r="AA32" s="27"/>
      <c r="AB32" s="41"/>
      <c r="AC32" s="41"/>
      <c r="AD32" s="22"/>
      <c r="AE32" s="22"/>
      <c r="AF32" s="22"/>
      <c r="AG32" s="22"/>
      <c r="AH32" s="22"/>
      <c r="AI32" s="45"/>
      <c r="AJ32" s="22"/>
      <c r="AK32" s="22"/>
      <c r="AL32" s="22"/>
      <c r="AM32" s="22"/>
      <c r="AN32" s="40">
        <f t="shared" si="7"/>
        <v>0</v>
      </c>
      <c r="AO32" s="25">
        <v>4751</v>
      </c>
      <c r="AP32" s="30">
        <f t="shared" si="2"/>
        <v>-607.73999999999978</v>
      </c>
      <c r="AQ32" s="25" t="s">
        <v>41</v>
      </c>
    </row>
    <row r="33" spans="1:43">
      <c r="A33" s="17">
        <v>29</v>
      </c>
      <c r="B33" s="22">
        <f t="shared" si="3"/>
        <v>2530.7499999999995</v>
      </c>
      <c r="C33" s="23">
        <f t="shared" si="4"/>
        <v>38699.07</v>
      </c>
      <c r="D33" s="23"/>
      <c r="E33" s="22"/>
      <c r="F33" s="22"/>
      <c r="G33" s="22"/>
      <c r="H33" s="22"/>
      <c r="I33" s="22"/>
      <c r="J33" s="22"/>
      <c r="K33" s="25"/>
      <c r="L33" s="25"/>
      <c r="M33" s="25"/>
      <c r="N33" s="25"/>
      <c r="O33" s="25"/>
      <c r="Q33" s="17">
        <v>29</v>
      </c>
      <c r="R33" s="22">
        <v>1482.1</v>
      </c>
      <c r="S33" s="22">
        <v>-216.8</v>
      </c>
      <c r="T33" s="22">
        <v>500</v>
      </c>
      <c r="U33" s="22"/>
      <c r="V33" s="22">
        <v>350.5</v>
      </c>
      <c r="W33" s="22"/>
      <c r="X33" s="22"/>
      <c r="Y33" s="22">
        <v>18.649999999999999</v>
      </c>
      <c r="Z33" s="22">
        <f t="shared" si="5"/>
        <v>2530.7499999999995</v>
      </c>
      <c r="AA33" s="27"/>
      <c r="AB33" s="41"/>
      <c r="AC33" s="41"/>
      <c r="AD33" s="22"/>
      <c r="AE33" s="22"/>
      <c r="AF33" s="22"/>
      <c r="AG33" s="22"/>
      <c r="AH33" s="22"/>
      <c r="AI33" s="45"/>
      <c r="AJ33" s="22"/>
      <c r="AK33" s="22"/>
      <c r="AL33" s="22"/>
      <c r="AM33" s="22"/>
      <c r="AN33" s="40"/>
      <c r="AO33" s="25"/>
      <c r="AP33" s="30">
        <f t="shared" si="2"/>
        <v>2530.7499999999995</v>
      </c>
    </row>
    <row r="34" spans="1:43">
      <c r="A34" s="36">
        <v>30</v>
      </c>
      <c r="B34" s="32"/>
      <c r="C34" s="33">
        <f t="shared" si="4"/>
        <v>41229.82</v>
      </c>
      <c r="D34" s="33"/>
      <c r="E34" s="32"/>
      <c r="F34" s="32"/>
      <c r="G34" s="32"/>
      <c r="H34" s="32"/>
      <c r="I34" s="32"/>
      <c r="J34" s="32"/>
      <c r="K34" s="35"/>
      <c r="L34" s="35"/>
      <c r="M34" s="35"/>
      <c r="N34" s="35"/>
      <c r="O34" s="35"/>
      <c r="Q34" s="36">
        <v>30</v>
      </c>
      <c r="R34" s="48"/>
      <c r="S34" s="38"/>
      <c r="T34" s="32"/>
      <c r="U34" s="32"/>
      <c r="V34" s="32"/>
      <c r="W34" s="32"/>
      <c r="X34" s="32"/>
      <c r="Y34" s="32"/>
      <c r="Z34" s="32">
        <f t="shared" si="5"/>
        <v>0</v>
      </c>
      <c r="AA34" s="48"/>
      <c r="AB34" s="38"/>
      <c r="AC34" s="38"/>
      <c r="AD34" s="32"/>
      <c r="AE34" s="32"/>
      <c r="AF34" s="32"/>
      <c r="AG34" s="32"/>
      <c r="AH34" s="32"/>
      <c r="AI34" s="39"/>
      <c r="AJ34" s="32"/>
      <c r="AK34" s="32"/>
      <c r="AL34" s="32"/>
      <c r="AM34" s="32"/>
      <c r="AN34" s="40">
        <f>SUM(AA34:AM34)</f>
        <v>0</v>
      </c>
      <c r="AO34" s="35"/>
      <c r="AP34" s="30">
        <f t="shared" si="2"/>
        <v>0</v>
      </c>
      <c r="AQ34" s="25"/>
    </row>
    <row r="35" spans="1:43">
      <c r="A35" s="17">
        <v>31</v>
      </c>
      <c r="B35" s="22">
        <f t="shared" si="3"/>
        <v>6257.4</v>
      </c>
      <c r="C35" s="23">
        <f t="shared" si="4"/>
        <v>23161.260000000002</v>
      </c>
      <c r="D35" s="49">
        <v>14108.56</v>
      </c>
      <c r="E35" s="22"/>
      <c r="F35" s="22"/>
      <c r="G35" s="22"/>
      <c r="H35" s="22"/>
      <c r="I35" s="22"/>
      <c r="J35" s="22"/>
      <c r="K35" s="25"/>
      <c r="L35" s="25"/>
      <c r="M35" s="25">
        <f>3960</f>
        <v>3960</v>
      </c>
      <c r="N35" s="25"/>
      <c r="O35" s="25"/>
      <c r="Q35" s="17">
        <v>31</v>
      </c>
      <c r="R35" s="22">
        <v>6702</v>
      </c>
      <c r="S35" s="22">
        <v>801.7</v>
      </c>
      <c r="T35" s="22"/>
      <c r="U35" s="22">
        <v>17</v>
      </c>
      <c r="V35" s="22">
        <v>401.9</v>
      </c>
      <c r="W35" s="22"/>
      <c r="X35" s="22"/>
      <c r="Y35" s="22">
        <v>27.8</v>
      </c>
      <c r="Z35" s="22">
        <f t="shared" si="5"/>
        <v>6257.4</v>
      </c>
      <c r="AA35" s="27">
        <v>37256.559999999998</v>
      </c>
      <c r="AB35" s="41">
        <v>26003.61</v>
      </c>
      <c r="AC35" s="41"/>
      <c r="AD35" s="22"/>
      <c r="AE35" s="22"/>
      <c r="AF35" s="22"/>
      <c r="AG35" s="22"/>
      <c r="AH35" s="22"/>
      <c r="AI35" s="45"/>
      <c r="AJ35" s="22"/>
      <c r="AK35" s="22"/>
      <c r="AL35" s="22"/>
      <c r="AM35" s="22"/>
      <c r="AN35" s="50">
        <f>SUM(AA35:AM35)</f>
        <v>63260.17</v>
      </c>
      <c r="AO35" s="25">
        <f>3960</f>
        <v>3960</v>
      </c>
      <c r="AP35" s="30">
        <f t="shared" si="2"/>
        <v>-60962.77</v>
      </c>
      <c r="AQ35" s="51" t="s">
        <v>47</v>
      </c>
    </row>
    <row r="36" spans="1:43" ht="15.75">
      <c r="A36" s="52" t="s">
        <v>38</v>
      </c>
      <c r="B36" s="53">
        <f>SUM(B5:B35)</f>
        <v>132788.81</v>
      </c>
      <c r="C36" s="53"/>
      <c r="D36" s="53">
        <f>SUM(D5:D35)</f>
        <v>14108.56</v>
      </c>
      <c r="E36" s="53">
        <f t="shared" ref="E36:O36" si="8">SUM(E5:E35)</f>
        <v>25726.21</v>
      </c>
      <c r="F36" s="53">
        <f t="shared" si="8"/>
        <v>24753.439999999999</v>
      </c>
      <c r="G36" s="53">
        <f t="shared" si="8"/>
        <v>0</v>
      </c>
      <c r="H36" s="53">
        <f t="shared" si="8"/>
        <v>0</v>
      </c>
      <c r="I36" s="53">
        <f t="shared" si="8"/>
        <v>0</v>
      </c>
      <c r="J36" s="53">
        <f t="shared" si="8"/>
        <v>0</v>
      </c>
      <c r="K36" s="53">
        <f t="shared" si="8"/>
        <v>0</v>
      </c>
      <c r="L36" s="53">
        <f t="shared" si="8"/>
        <v>0</v>
      </c>
      <c r="M36" s="53">
        <f t="shared" si="8"/>
        <v>23781.94</v>
      </c>
      <c r="N36" s="53">
        <f t="shared" si="8"/>
        <v>0</v>
      </c>
      <c r="O36" s="53">
        <f t="shared" si="8"/>
        <v>15000</v>
      </c>
      <c r="Q36" s="52" t="s">
        <v>38</v>
      </c>
      <c r="R36" s="53">
        <f t="shared" ref="R36:Z36" si="9">SUM(R5:R35)</f>
        <v>123121.01000000001</v>
      </c>
      <c r="S36" s="53">
        <f t="shared" si="9"/>
        <v>12646.750000000004</v>
      </c>
      <c r="T36" s="53">
        <f t="shared" si="9"/>
        <v>7860.0499999999993</v>
      </c>
      <c r="U36" s="53">
        <f t="shared" si="9"/>
        <v>119</v>
      </c>
      <c r="V36" s="53">
        <f t="shared" si="9"/>
        <v>16393.2</v>
      </c>
      <c r="W36" s="53">
        <f t="shared" si="9"/>
        <v>1138.75</v>
      </c>
      <c r="X36" s="53">
        <f t="shared" si="9"/>
        <v>330</v>
      </c>
      <c r="Y36" s="53">
        <f t="shared" si="9"/>
        <v>1010.9499999999999</v>
      </c>
      <c r="Z36" s="54">
        <f t="shared" si="9"/>
        <v>132788.81</v>
      </c>
      <c r="AA36" s="53">
        <f>SUM(AA5:AA35)</f>
        <v>37256.559999999998</v>
      </c>
      <c r="AB36" s="53">
        <f>SUM(AB5:AB35)</f>
        <v>26003.61</v>
      </c>
      <c r="AC36" s="53">
        <f t="shared" ref="AC36:AD36" si="10">SUM(AC5:AC35)</f>
        <v>32065.81</v>
      </c>
      <c r="AD36" s="53">
        <f t="shared" si="10"/>
        <v>0</v>
      </c>
      <c r="AE36" s="53">
        <f>SUM(AE5:AE35)</f>
        <v>0</v>
      </c>
      <c r="AF36" s="53">
        <f t="shared" ref="AF36:AK36" si="11">SUM(AF5:AF35)</f>
        <v>0</v>
      </c>
      <c r="AG36" s="53">
        <f t="shared" si="11"/>
        <v>0</v>
      </c>
      <c r="AH36" s="53">
        <f t="shared" si="11"/>
        <v>0</v>
      </c>
      <c r="AI36" s="53">
        <f t="shared" si="11"/>
        <v>0</v>
      </c>
      <c r="AJ36" s="53">
        <f t="shared" si="11"/>
        <v>0</v>
      </c>
      <c r="AK36" s="53">
        <f t="shared" si="11"/>
        <v>0</v>
      </c>
      <c r="AL36" s="53">
        <f>SUM(AL5:AL35)</f>
        <v>0</v>
      </c>
      <c r="AM36" s="53">
        <f t="shared" ref="AM36:AO36" si="12">SUM(AM5:AM35)</f>
        <v>0</v>
      </c>
      <c r="AN36" s="55">
        <f t="shared" si="12"/>
        <v>95325.98</v>
      </c>
      <c r="AO36" s="56">
        <f t="shared" si="12"/>
        <v>19029.939999999999</v>
      </c>
      <c r="AP36" s="30">
        <f t="shared" si="2"/>
        <v>18432.890000000003</v>
      </c>
    </row>
    <row r="38" spans="1:43" ht="18">
      <c r="A38" s="1"/>
      <c r="B38" s="2" t="s"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1"/>
      <c r="R38" s="2" t="s">
        <v>1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43" ht="15.75">
      <c r="A39" s="3"/>
      <c r="B39" s="4" t="s">
        <v>39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Q39" s="3"/>
      <c r="R39" s="4" t="s">
        <v>40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43">
      <c r="B40" s="5" t="s">
        <v>2</v>
      </c>
      <c r="C40" s="6" t="s">
        <v>3</v>
      </c>
      <c r="D40" s="7" t="s">
        <v>4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R40" s="8" t="s">
        <v>5</v>
      </c>
      <c r="S40" s="8"/>
      <c r="T40" s="8"/>
      <c r="U40" s="8"/>
      <c r="V40" s="8" t="s">
        <v>6</v>
      </c>
      <c r="W40" s="8"/>
      <c r="X40" s="8"/>
      <c r="Y40" s="8"/>
      <c r="Z40" s="9" t="s">
        <v>7</v>
      </c>
      <c r="AA40" s="10" t="s">
        <v>8</v>
      </c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1" t="s">
        <v>9</v>
      </c>
      <c r="AO40" s="12" t="s">
        <v>10</v>
      </c>
      <c r="AP40" s="9" t="s">
        <v>11</v>
      </c>
      <c r="AQ40" s="13" t="s">
        <v>12</v>
      </c>
    </row>
    <row r="41" spans="1:43">
      <c r="A41" s="14"/>
      <c r="B41" s="15" t="s">
        <v>13</v>
      </c>
      <c r="C41" s="15" t="s">
        <v>14</v>
      </c>
      <c r="D41" s="16" t="s">
        <v>15</v>
      </c>
      <c r="E41" s="17" t="s">
        <v>16</v>
      </c>
      <c r="F41" s="16" t="s">
        <v>17</v>
      </c>
      <c r="G41" s="16" t="s">
        <v>18</v>
      </c>
      <c r="H41" s="16">
        <v>2000</v>
      </c>
      <c r="I41" s="16" t="s">
        <v>19</v>
      </c>
      <c r="J41" s="17" t="s">
        <v>20</v>
      </c>
      <c r="K41" s="17" t="s">
        <v>21</v>
      </c>
      <c r="L41" s="17" t="s">
        <v>22</v>
      </c>
      <c r="M41" s="17" t="s">
        <v>10</v>
      </c>
      <c r="N41" s="17" t="s">
        <v>23</v>
      </c>
      <c r="O41" s="17" t="s">
        <v>24</v>
      </c>
      <c r="Q41" s="14"/>
      <c r="R41" s="18" t="s">
        <v>25</v>
      </c>
      <c r="S41" s="18" t="s">
        <v>26</v>
      </c>
      <c r="T41" s="18" t="s">
        <v>27</v>
      </c>
      <c r="U41" s="18" t="s">
        <v>28</v>
      </c>
      <c r="V41" s="18" t="s">
        <v>25</v>
      </c>
      <c r="W41" s="18" t="s">
        <v>26</v>
      </c>
      <c r="X41" s="18" t="s">
        <v>27</v>
      </c>
      <c r="Y41" s="18" t="s">
        <v>28</v>
      </c>
      <c r="Z41" s="19"/>
      <c r="AA41" s="16" t="s">
        <v>15</v>
      </c>
      <c r="AB41" s="17" t="s">
        <v>16</v>
      </c>
      <c r="AC41" s="16" t="s">
        <v>17</v>
      </c>
      <c r="AD41" s="16" t="s">
        <v>29</v>
      </c>
      <c r="AE41" s="16" t="s">
        <v>29</v>
      </c>
      <c r="AF41" s="16" t="s">
        <v>30</v>
      </c>
      <c r="AG41" s="16" t="s">
        <v>31</v>
      </c>
      <c r="AH41" s="16" t="s">
        <v>32</v>
      </c>
      <c r="AI41" s="16" t="s">
        <v>33</v>
      </c>
      <c r="AJ41" s="16" t="s">
        <v>34</v>
      </c>
      <c r="AK41" s="16" t="s">
        <v>35</v>
      </c>
      <c r="AL41" s="16" t="s">
        <v>36</v>
      </c>
      <c r="AM41" s="16" t="s">
        <v>37</v>
      </c>
      <c r="AN41" s="20"/>
      <c r="AO41" s="17" t="s">
        <v>10</v>
      </c>
      <c r="AP41" s="19"/>
      <c r="AQ41" s="21"/>
    </row>
    <row r="42" spans="1:43">
      <c r="A42" s="17">
        <v>1</v>
      </c>
      <c r="B42" s="22">
        <f t="shared" ref="B42:B69" si="13">R42-S42+T42-U42+V42-W42+X42-Y42</f>
        <v>5402.9000000000005</v>
      </c>
      <c r="C42" s="23">
        <f>B35+C35-D42-E42-F42-G42-H42-I42-J42-K42-L42-M42-N42-O42</f>
        <v>25781.660000000003</v>
      </c>
      <c r="D42" s="24"/>
      <c r="E42" s="22"/>
      <c r="F42" s="22"/>
      <c r="G42" s="22"/>
      <c r="H42" s="22"/>
      <c r="I42" s="22"/>
      <c r="J42" s="22"/>
      <c r="K42" s="25"/>
      <c r="L42" s="25"/>
      <c r="M42" s="25">
        <f>2137+1500</f>
        <v>3637</v>
      </c>
      <c r="N42" s="25"/>
      <c r="O42" s="25"/>
      <c r="Q42" s="17">
        <v>1</v>
      </c>
      <c r="R42" s="26">
        <v>5941.75</v>
      </c>
      <c r="S42" s="26">
        <v>1848.75</v>
      </c>
      <c r="T42" s="26">
        <v>626.6</v>
      </c>
      <c r="U42" s="26"/>
      <c r="V42" s="26">
        <v>695.1</v>
      </c>
      <c r="W42" s="26"/>
      <c r="X42" s="26"/>
      <c r="Y42" s="26">
        <v>11.8</v>
      </c>
      <c r="Z42" s="26">
        <f>R42-S42+T42-U42+V42-W42+X42-Y42</f>
        <v>5402.9000000000005</v>
      </c>
      <c r="AA42" s="27"/>
      <c r="AB42" s="28"/>
      <c r="AC42" s="28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40">
        <f t="shared" ref="AN42:AN48" si="14">SUM(AA42:AM42)</f>
        <v>0</v>
      </c>
      <c r="AO42" s="25">
        <f>2137+1500</f>
        <v>3637</v>
      </c>
      <c r="AP42" s="30">
        <f>Z42-AN42-AO42</f>
        <v>1765.9000000000005</v>
      </c>
      <c r="AQ42" s="25" t="s">
        <v>41</v>
      </c>
    </row>
    <row r="43" spans="1:43">
      <c r="A43" s="57">
        <v>2</v>
      </c>
      <c r="B43" s="22">
        <f t="shared" si="13"/>
        <v>5830.5</v>
      </c>
      <c r="C43" s="23">
        <f>C42+B42-D43-E43-F43-G43-H43-I43-J43-K43-L43-M43-N43-O43</f>
        <v>31184.560000000005</v>
      </c>
      <c r="D43" s="23"/>
      <c r="E43" s="22"/>
      <c r="F43" s="22"/>
      <c r="G43" s="58"/>
      <c r="H43" s="22"/>
      <c r="I43" s="22"/>
      <c r="J43" s="22"/>
      <c r="K43" s="25"/>
      <c r="L43" s="25"/>
      <c r="M43" s="25"/>
      <c r="N43" s="25"/>
      <c r="O43" s="25"/>
      <c r="Q43" s="17">
        <v>2</v>
      </c>
      <c r="R43" s="22">
        <v>5583.3</v>
      </c>
      <c r="S43" s="22">
        <v>1087.26</v>
      </c>
      <c r="T43" s="22">
        <v>1000</v>
      </c>
      <c r="U43" s="22">
        <v>15.94</v>
      </c>
      <c r="V43" s="22">
        <v>355.7</v>
      </c>
      <c r="W43" s="22"/>
      <c r="X43" s="22"/>
      <c r="Y43" s="22">
        <v>5.3</v>
      </c>
      <c r="Z43" s="22">
        <f>R43-S43+T43-U43+V43-W43+X43-Y43</f>
        <v>5830.5</v>
      </c>
      <c r="AA43" s="27"/>
      <c r="AB43" s="41"/>
      <c r="AC43" s="41"/>
      <c r="AD43" s="58"/>
      <c r="AE43" s="58"/>
      <c r="AF43" s="58"/>
      <c r="AG43" s="58"/>
      <c r="AH43" s="58"/>
      <c r="AI43" s="45"/>
      <c r="AJ43" s="22"/>
      <c r="AK43" s="22"/>
      <c r="AL43" s="22"/>
      <c r="AM43" s="22"/>
      <c r="AN43" s="40">
        <f t="shared" si="14"/>
        <v>0</v>
      </c>
      <c r="AO43" s="35">
        <v>3950</v>
      </c>
      <c r="AP43" s="30">
        <f t="shared" ref="AP43:AP73" si="15">Z43-AN43-AO43</f>
        <v>1880.5</v>
      </c>
      <c r="AQ43" s="25"/>
    </row>
    <row r="44" spans="1:43">
      <c r="A44" s="17">
        <v>3</v>
      </c>
      <c r="B44" s="22">
        <f t="shared" si="13"/>
        <v>4420.2</v>
      </c>
      <c r="C44" s="23">
        <f>C43+B43-D44-E44-F44-G44-H44-I44-J44-K44-L44-M44-N44-O44</f>
        <v>37015.060000000005</v>
      </c>
      <c r="D44" s="23"/>
      <c r="E44" s="22"/>
      <c r="F44" s="22"/>
      <c r="G44" s="22"/>
      <c r="H44" s="22"/>
      <c r="I44" s="22"/>
      <c r="J44" s="22"/>
      <c r="K44" s="25"/>
      <c r="L44" s="25"/>
      <c r="M44" s="25"/>
      <c r="N44" s="25"/>
      <c r="O44" s="25"/>
      <c r="Q44" s="17">
        <v>3</v>
      </c>
      <c r="R44" s="22">
        <v>4012.6</v>
      </c>
      <c r="S44" s="22">
        <v>755.6</v>
      </c>
      <c r="T44" s="22">
        <v>635.29999999999995</v>
      </c>
      <c r="U44" s="22"/>
      <c r="V44" s="22">
        <v>527.9</v>
      </c>
      <c r="W44" s="22"/>
      <c r="X44" s="22"/>
      <c r="Y44" s="22"/>
      <c r="Z44" s="22">
        <f>R44-S44+T44-U44+V44-W44+X44-Y44</f>
        <v>4420.2</v>
      </c>
      <c r="AA44" s="27"/>
      <c r="AB44" s="41"/>
      <c r="AC44" s="41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40">
        <f t="shared" si="14"/>
        <v>0</v>
      </c>
      <c r="AO44" s="25"/>
      <c r="AP44" s="30">
        <f t="shared" si="15"/>
        <v>4420.2</v>
      </c>
    </row>
    <row r="45" spans="1:43">
      <c r="A45" s="17">
        <v>4</v>
      </c>
      <c r="B45" s="22">
        <f t="shared" si="13"/>
        <v>4091.65</v>
      </c>
      <c r="C45" s="23">
        <f t="shared" ref="C45:C72" si="16">C44+B44-D45-E45-F45-G45-H45-I45-J45-K45-L45-M45-N45-O45</f>
        <v>41435.26</v>
      </c>
      <c r="D45" s="23"/>
      <c r="E45" s="22"/>
      <c r="F45" s="22"/>
      <c r="G45" s="22"/>
      <c r="H45" s="22"/>
      <c r="I45" s="22"/>
      <c r="J45" s="22"/>
      <c r="K45" s="25"/>
      <c r="L45" s="25"/>
      <c r="M45" s="25"/>
      <c r="N45" s="25"/>
      <c r="O45" s="25"/>
      <c r="Q45" s="17">
        <v>4</v>
      </c>
      <c r="R45" s="22">
        <v>3003.3</v>
      </c>
      <c r="S45" s="22">
        <v>99.6</v>
      </c>
      <c r="T45" s="22">
        <v>191.1</v>
      </c>
      <c r="U45" s="22"/>
      <c r="V45" s="22">
        <v>1119.5</v>
      </c>
      <c r="W45" s="22"/>
      <c r="X45" s="22"/>
      <c r="Y45" s="22">
        <v>122.65</v>
      </c>
      <c r="Z45" s="22">
        <f>R45-S45+T45-U45+V45-W45+X45-Y45</f>
        <v>4091.65</v>
      </c>
      <c r="AA45" s="27"/>
      <c r="AB45" s="41"/>
      <c r="AC45" s="41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40">
        <f t="shared" si="14"/>
        <v>0</v>
      </c>
      <c r="AO45" s="25"/>
      <c r="AP45" s="30">
        <f t="shared" si="15"/>
        <v>4091.65</v>
      </c>
      <c r="AQ45" s="25"/>
    </row>
    <row r="46" spans="1:43">
      <c r="A46" s="17">
        <v>5</v>
      </c>
      <c r="B46" s="30">
        <f t="shared" si="13"/>
        <v>5444.3499999999995</v>
      </c>
      <c r="C46" s="23">
        <f t="shared" si="16"/>
        <v>13461.100000000002</v>
      </c>
      <c r="D46" s="23"/>
      <c r="E46" s="22"/>
      <c r="F46" s="59">
        <v>32065.81</v>
      </c>
      <c r="G46" s="42"/>
      <c r="H46" s="42"/>
      <c r="I46" s="42"/>
      <c r="J46" s="22"/>
      <c r="K46" s="25"/>
      <c r="L46" s="25"/>
      <c r="M46" s="25"/>
      <c r="N46" s="25"/>
      <c r="O46" s="25"/>
      <c r="Q46" s="60">
        <v>5</v>
      </c>
      <c r="R46" s="43">
        <v>4012.4</v>
      </c>
      <c r="S46" s="43"/>
      <c r="T46" s="43">
        <v>344.75</v>
      </c>
      <c r="U46" s="43"/>
      <c r="V46" s="22">
        <f>495+435.5</f>
        <v>930.5</v>
      </c>
      <c r="W46" s="22"/>
      <c r="X46" s="22">
        <v>201</v>
      </c>
      <c r="Y46" s="22">
        <v>44.3</v>
      </c>
      <c r="Z46" s="22">
        <f t="shared" ref="Z46:Z72" si="17">R46-S46+T46-U46+V46-W46+X46-Y46</f>
        <v>5444.3499999999995</v>
      </c>
      <c r="AA46" s="27"/>
      <c r="AB46" s="41"/>
      <c r="AC46" s="41"/>
      <c r="AD46" s="42"/>
      <c r="AE46" s="42"/>
      <c r="AF46" s="42"/>
      <c r="AG46" s="42"/>
      <c r="AH46" s="42"/>
      <c r="AI46" s="42"/>
      <c r="AJ46" s="42"/>
      <c r="AK46" s="42"/>
      <c r="AL46" s="42"/>
      <c r="AM46" s="22"/>
      <c r="AN46" s="40">
        <f t="shared" si="14"/>
        <v>0</v>
      </c>
      <c r="AO46" s="25"/>
      <c r="AP46" s="30">
        <f t="shared" si="15"/>
        <v>5444.3499999999995</v>
      </c>
      <c r="AQ46" s="25" t="s">
        <v>42</v>
      </c>
    </row>
    <row r="47" spans="1:43">
      <c r="A47" s="36">
        <v>6</v>
      </c>
      <c r="B47" s="30">
        <f t="shared" si="13"/>
        <v>4443.6000000000004</v>
      </c>
      <c r="C47" s="33">
        <f t="shared" si="16"/>
        <v>18905.45</v>
      </c>
      <c r="D47" s="33"/>
      <c r="E47" s="32"/>
      <c r="F47" s="38"/>
      <c r="G47" s="32"/>
      <c r="H47" s="32"/>
      <c r="I47" s="32"/>
      <c r="J47" s="32"/>
      <c r="K47" s="35"/>
      <c r="L47" s="35"/>
      <c r="M47" s="35"/>
      <c r="N47" s="35"/>
      <c r="O47" s="35"/>
      <c r="Q47" s="60">
        <v>6</v>
      </c>
      <c r="R47" s="32">
        <v>4121.6000000000004</v>
      </c>
      <c r="S47" s="32"/>
      <c r="T47" s="32"/>
      <c r="U47" s="32"/>
      <c r="V47" s="32">
        <v>322</v>
      </c>
      <c r="W47" s="32"/>
      <c r="X47" s="32"/>
      <c r="Y47" s="32"/>
      <c r="Z47" s="32">
        <f t="shared" si="17"/>
        <v>4443.6000000000004</v>
      </c>
      <c r="AA47" s="37"/>
      <c r="AB47" s="38"/>
      <c r="AC47" s="38"/>
      <c r="AD47" s="32"/>
      <c r="AE47" s="32"/>
      <c r="AF47" s="32"/>
      <c r="AG47" s="32"/>
      <c r="AH47" s="32"/>
      <c r="AI47" s="39"/>
      <c r="AJ47" s="32"/>
      <c r="AK47" s="32"/>
      <c r="AL47" s="32"/>
      <c r="AM47" s="32"/>
      <c r="AN47" s="40">
        <f t="shared" si="14"/>
        <v>0</v>
      </c>
      <c r="AO47" s="25"/>
      <c r="AP47" s="30">
        <f t="shared" si="15"/>
        <v>4443.6000000000004</v>
      </c>
      <c r="AQ47" s="25"/>
    </row>
    <row r="48" spans="1:43">
      <c r="A48" s="17">
        <v>7</v>
      </c>
      <c r="B48" s="30">
        <f t="shared" si="13"/>
        <v>8638.92</v>
      </c>
      <c r="C48" s="23">
        <f t="shared" si="16"/>
        <v>18349.050000000003</v>
      </c>
      <c r="D48" s="23"/>
      <c r="E48" s="22"/>
      <c r="F48" s="22"/>
      <c r="G48" s="22"/>
      <c r="H48" s="22"/>
      <c r="I48" s="22"/>
      <c r="J48" s="22"/>
      <c r="K48" s="25"/>
      <c r="L48" s="25"/>
      <c r="M48" s="25"/>
      <c r="N48" s="25"/>
      <c r="O48" s="25">
        <v>5000</v>
      </c>
      <c r="Q48" s="60">
        <v>7</v>
      </c>
      <c r="R48" s="22">
        <v>8816</v>
      </c>
      <c r="S48" s="22">
        <v>862.5</v>
      </c>
      <c r="T48" s="22">
        <v>69.8</v>
      </c>
      <c r="U48" s="22">
        <v>34.28</v>
      </c>
      <c r="V48" s="22">
        <f>213.2+458.3</f>
        <v>671.5</v>
      </c>
      <c r="W48" s="22"/>
      <c r="X48" s="22"/>
      <c r="Y48" s="22">
        <v>21.6</v>
      </c>
      <c r="Z48" s="22">
        <f t="shared" si="17"/>
        <v>8638.92</v>
      </c>
      <c r="AA48" s="27"/>
      <c r="AB48" s="41"/>
      <c r="AC48" s="41"/>
      <c r="AD48" s="22"/>
      <c r="AE48" s="22"/>
      <c r="AF48" s="22"/>
      <c r="AG48" s="22"/>
      <c r="AH48" s="22"/>
      <c r="AI48" s="45"/>
      <c r="AJ48" s="22"/>
      <c r="AK48" s="22"/>
      <c r="AL48" s="22"/>
      <c r="AM48" s="22"/>
      <c r="AN48" s="40">
        <f t="shared" si="14"/>
        <v>0</v>
      </c>
      <c r="AO48" s="25">
        <v>1757</v>
      </c>
      <c r="AP48" s="30">
        <f t="shared" si="15"/>
        <v>6881.92</v>
      </c>
      <c r="AQ48" s="25"/>
    </row>
    <row r="49" spans="1:43">
      <c r="A49" s="17">
        <v>8</v>
      </c>
      <c r="B49" s="30">
        <f t="shared" si="13"/>
        <v>7060.05</v>
      </c>
      <c r="C49" s="23">
        <f t="shared" si="16"/>
        <v>26287.97</v>
      </c>
      <c r="D49" s="23"/>
      <c r="E49" s="22"/>
      <c r="F49" s="22"/>
      <c r="G49" s="22"/>
      <c r="H49" s="22"/>
      <c r="I49" s="22"/>
      <c r="J49" s="22"/>
      <c r="K49" s="25"/>
      <c r="L49" s="25"/>
      <c r="M49" s="25">
        <v>700</v>
      </c>
      <c r="N49" s="25"/>
      <c r="O49" s="25"/>
      <c r="Q49" s="60">
        <v>8</v>
      </c>
      <c r="R49" s="22">
        <v>6313.5</v>
      </c>
      <c r="S49" s="22">
        <v>175</v>
      </c>
      <c r="T49" s="22"/>
      <c r="U49" s="22"/>
      <c r="V49" s="22">
        <f>176.5+846</f>
        <v>1022.5</v>
      </c>
      <c r="W49" s="22"/>
      <c r="X49" s="22"/>
      <c r="Y49" s="22">
        <v>100.95</v>
      </c>
      <c r="Z49" s="22">
        <f t="shared" si="17"/>
        <v>7060.05</v>
      </c>
      <c r="AA49" s="46"/>
      <c r="AB49" s="41"/>
      <c r="AC49" s="41"/>
      <c r="AD49" s="22"/>
      <c r="AE49" s="22"/>
      <c r="AF49" s="22"/>
      <c r="AG49" s="22"/>
      <c r="AH49" s="22"/>
      <c r="AI49" s="45"/>
      <c r="AJ49" s="22"/>
      <c r="AK49" s="22"/>
      <c r="AL49" s="22"/>
      <c r="AM49" s="22"/>
      <c r="AN49" s="40">
        <f>SUM(AA49:AM49)</f>
        <v>0</v>
      </c>
      <c r="AO49" s="29">
        <v>700</v>
      </c>
      <c r="AP49" s="30">
        <f t="shared" si="15"/>
        <v>6360.05</v>
      </c>
      <c r="AQ49" s="25" t="s">
        <v>43</v>
      </c>
    </row>
    <row r="50" spans="1:43">
      <c r="A50" s="17">
        <v>9</v>
      </c>
      <c r="B50" s="30">
        <f t="shared" si="13"/>
        <v>6308.9</v>
      </c>
      <c r="C50" s="23">
        <f t="shared" si="16"/>
        <v>33148.020000000004</v>
      </c>
      <c r="D50" s="23"/>
      <c r="E50" s="22"/>
      <c r="F50" s="22"/>
      <c r="G50" s="22"/>
      <c r="H50" s="22"/>
      <c r="I50" s="22"/>
      <c r="J50" s="22"/>
      <c r="K50" s="25"/>
      <c r="L50" s="25"/>
      <c r="M50" s="25">
        <v>200</v>
      </c>
      <c r="N50" s="25"/>
      <c r="O50" s="25"/>
      <c r="Q50" s="60">
        <v>9</v>
      </c>
      <c r="R50" s="43">
        <v>5267.5</v>
      </c>
      <c r="S50" s="43"/>
      <c r="T50" s="43"/>
      <c r="U50" s="43"/>
      <c r="V50" s="22">
        <f>383.4+716</f>
        <v>1099.4000000000001</v>
      </c>
      <c r="W50" s="22"/>
      <c r="X50" s="22"/>
      <c r="Y50" s="22">
        <f>3.7+54.3</f>
        <v>58</v>
      </c>
      <c r="Z50" s="22">
        <f t="shared" si="17"/>
        <v>6308.9</v>
      </c>
      <c r="AA50" s="27"/>
      <c r="AB50" s="41"/>
      <c r="AC50" s="41"/>
      <c r="AD50" s="22"/>
      <c r="AE50" s="22"/>
      <c r="AF50" s="22"/>
      <c r="AG50" s="22"/>
      <c r="AH50" s="22"/>
      <c r="AI50" s="45"/>
      <c r="AJ50" s="22"/>
      <c r="AK50" s="22"/>
      <c r="AL50" s="22"/>
      <c r="AM50" s="22"/>
      <c r="AN50" s="40">
        <f t="shared" ref="AN50:AN62" si="18">SUM(AA50:AM50)</f>
        <v>0</v>
      </c>
      <c r="AO50" s="25">
        <v>200</v>
      </c>
      <c r="AP50" s="30">
        <f t="shared" si="15"/>
        <v>6108.9</v>
      </c>
      <c r="AQ50" s="25" t="s">
        <v>45</v>
      </c>
    </row>
    <row r="51" spans="1:43">
      <c r="A51" s="17">
        <v>10</v>
      </c>
      <c r="B51" s="30">
        <f t="shared" si="13"/>
        <v>6016.4500000000007</v>
      </c>
      <c r="C51" s="23">
        <f t="shared" si="16"/>
        <v>2200.3600000000079</v>
      </c>
      <c r="D51" s="23"/>
      <c r="E51" s="61">
        <v>37256.559999999998</v>
      </c>
      <c r="F51" s="22"/>
      <c r="G51" s="22"/>
      <c r="H51" s="22"/>
      <c r="I51" s="22"/>
      <c r="J51" s="22"/>
      <c r="K51" s="25"/>
      <c r="L51" s="25"/>
      <c r="M51" s="25"/>
      <c r="N51" s="25"/>
      <c r="O51" s="25"/>
      <c r="Q51" s="60">
        <v>10</v>
      </c>
      <c r="R51" s="22">
        <v>5832.1</v>
      </c>
      <c r="S51" s="22">
        <v>436.7</v>
      </c>
      <c r="T51" s="22">
        <v>208.8</v>
      </c>
      <c r="U51" s="22"/>
      <c r="V51" s="22">
        <f>198+227</f>
        <v>425</v>
      </c>
      <c r="W51" s="22"/>
      <c r="X51" s="22"/>
      <c r="Y51" s="22">
        <v>12.75</v>
      </c>
      <c r="Z51" s="22">
        <f t="shared" si="17"/>
        <v>6016.4500000000007</v>
      </c>
      <c r="AA51" s="27"/>
      <c r="AB51" s="41"/>
      <c r="AC51" s="41"/>
      <c r="AD51" s="22"/>
      <c r="AE51" s="22"/>
      <c r="AF51" s="22"/>
      <c r="AG51" s="22"/>
      <c r="AH51" s="22"/>
      <c r="AI51" s="45"/>
      <c r="AJ51" s="22"/>
      <c r="AK51" s="22"/>
      <c r="AL51" s="22"/>
      <c r="AM51" s="22"/>
      <c r="AN51" s="40">
        <f t="shared" si="18"/>
        <v>0</v>
      </c>
      <c r="AO51" s="25"/>
      <c r="AP51" s="30">
        <f t="shared" si="15"/>
        <v>6016.4500000000007</v>
      </c>
      <c r="AQ51" s="25"/>
    </row>
    <row r="52" spans="1:43">
      <c r="A52" s="17">
        <v>11</v>
      </c>
      <c r="B52" s="30">
        <f t="shared" si="13"/>
        <v>7134.6</v>
      </c>
      <c r="C52" s="23">
        <f t="shared" si="16"/>
        <v>5677.2700000000086</v>
      </c>
      <c r="D52" s="23"/>
      <c r="E52" s="22"/>
      <c r="F52" s="22"/>
      <c r="G52" s="22"/>
      <c r="H52" s="22"/>
      <c r="I52" s="22"/>
      <c r="J52" s="22"/>
      <c r="K52" s="25"/>
      <c r="L52" s="25"/>
      <c r="M52" s="25">
        <v>2539.54</v>
      </c>
      <c r="N52" s="25"/>
      <c r="O52" s="25"/>
      <c r="Q52" s="60">
        <v>11</v>
      </c>
      <c r="R52" s="22">
        <v>6019.5</v>
      </c>
      <c r="S52" s="22">
        <v>153.5</v>
      </c>
      <c r="T52" s="22">
        <v>220</v>
      </c>
      <c r="U52" s="22"/>
      <c r="V52" s="22">
        <f>553.5+500.5</f>
        <v>1054</v>
      </c>
      <c r="W52" s="22"/>
      <c r="X52" s="22"/>
      <c r="Y52" s="22">
        <f>5.4</f>
        <v>5.4</v>
      </c>
      <c r="Z52" s="22">
        <f t="shared" si="17"/>
        <v>7134.6</v>
      </c>
      <c r="AA52" s="27"/>
      <c r="AB52" s="41"/>
      <c r="AC52" s="41"/>
      <c r="AD52" s="22"/>
      <c r="AE52" s="22"/>
      <c r="AF52" s="22"/>
      <c r="AG52" s="22"/>
      <c r="AH52" s="22"/>
      <c r="AI52" s="45"/>
      <c r="AJ52" s="22"/>
      <c r="AK52" s="22"/>
      <c r="AL52" s="22"/>
      <c r="AM52" s="22"/>
      <c r="AN52" s="40">
        <f t="shared" si="18"/>
        <v>0</v>
      </c>
      <c r="AO52" s="25">
        <v>1952.68</v>
      </c>
      <c r="AP52" s="30">
        <f t="shared" si="15"/>
        <v>5181.92</v>
      </c>
      <c r="AQ52" s="25"/>
    </row>
    <row r="53" spans="1:43">
      <c r="A53" s="17">
        <v>12</v>
      </c>
      <c r="B53" s="22">
        <f t="shared" si="13"/>
        <v>2797.55</v>
      </c>
      <c r="C53" s="23">
        <f t="shared" si="16"/>
        <v>8134.9300000000103</v>
      </c>
      <c r="D53" s="23"/>
      <c r="E53" s="22"/>
      <c r="F53" s="22"/>
      <c r="G53" s="22"/>
      <c r="H53" s="22"/>
      <c r="I53" s="22"/>
      <c r="J53" s="22"/>
      <c r="K53" s="25"/>
      <c r="L53" s="25"/>
      <c r="M53" s="25">
        <v>4676.9399999999996</v>
      </c>
      <c r="N53" s="25"/>
      <c r="O53" s="25"/>
      <c r="Q53" s="17">
        <v>12</v>
      </c>
      <c r="R53" s="22">
        <v>2176.15</v>
      </c>
      <c r="S53" s="22">
        <v>77.349999999999994</v>
      </c>
      <c r="T53" s="22"/>
      <c r="U53" s="22"/>
      <c r="V53" s="22">
        <v>810.4</v>
      </c>
      <c r="W53" s="22"/>
      <c r="X53" s="22"/>
      <c r="Y53" s="22">
        <v>111.65</v>
      </c>
      <c r="Z53" s="22">
        <f t="shared" si="17"/>
        <v>2797.55</v>
      </c>
      <c r="AA53" s="27"/>
      <c r="AB53" s="41"/>
      <c r="AC53" s="41"/>
      <c r="AD53" s="22"/>
      <c r="AE53" s="22"/>
      <c r="AF53" s="22"/>
      <c r="AG53" s="22"/>
      <c r="AH53" s="22"/>
      <c r="AI53" s="45"/>
      <c r="AJ53" s="22"/>
      <c r="AK53" s="22"/>
      <c r="AL53" s="22"/>
      <c r="AM53" s="22"/>
      <c r="AN53" s="40">
        <f t="shared" si="18"/>
        <v>0</v>
      </c>
      <c r="AO53" s="25"/>
      <c r="AP53" s="30">
        <f t="shared" si="15"/>
        <v>2797.55</v>
      </c>
      <c r="AQ53" s="25" t="s">
        <v>44</v>
      </c>
    </row>
    <row r="54" spans="1:43">
      <c r="A54" s="36">
        <v>13</v>
      </c>
      <c r="B54" s="32"/>
      <c r="C54" s="33">
        <f t="shared" si="16"/>
        <v>10932.48000000001</v>
      </c>
      <c r="D54" s="33"/>
      <c r="E54" s="32"/>
      <c r="F54" s="32"/>
      <c r="G54" s="32"/>
      <c r="H54" s="32"/>
      <c r="I54" s="32"/>
      <c r="J54" s="32"/>
      <c r="K54" s="35"/>
      <c r="L54" s="35"/>
      <c r="M54" s="35"/>
      <c r="N54" s="35"/>
      <c r="O54" s="35"/>
      <c r="Q54" s="36">
        <v>13</v>
      </c>
      <c r="R54" s="32"/>
      <c r="S54" s="32"/>
      <c r="T54" s="32"/>
      <c r="U54" s="32"/>
      <c r="V54" s="32"/>
      <c r="W54" s="32"/>
      <c r="X54" s="32"/>
      <c r="Y54" s="32"/>
      <c r="Z54" s="32">
        <f t="shared" si="17"/>
        <v>0</v>
      </c>
      <c r="AA54" s="37"/>
      <c r="AB54" s="38"/>
      <c r="AC54" s="38"/>
      <c r="AD54" s="32"/>
      <c r="AE54" s="32"/>
      <c r="AF54" s="32"/>
      <c r="AG54" s="32"/>
      <c r="AH54" s="32"/>
      <c r="AI54" s="39"/>
      <c r="AJ54" s="32"/>
      <c r="AK54" s="32"/>
      <c r="AL54" s="32"/>
      <c r="AM54" s="32"/>
      <c r="AN54" s="40">
        <f t="shared" si="18"/>
        <v>0</v>
      </c>
      <c r="AO54" s="25">
        <v>999</v>
      </c>
      <c r="AP54" s="30">
        <f t="shared" si="15"/>
        <v>-999</v>
      </c>
      <c r="AQ54" s="25"/>
    </row>
    <row r="55" spans="1:43">
      <c r="A55" s="17">
        <v>14</v>
      </c>
      <c r="B55" s="22">
        <f t="shared" si="13"/>
        <v>5344.5</v>
      </c>
      <c r="C55" s="23">
        <f t="shared" si="16"/>
        <v>10932.48000000001</v>
      </c>
      <c r="D55" s="23"/>
      <c r="E55" s="22"/>
      <c r="F55" s="22"/>
      <c r="G55" s="22"/>
      <c r="H55" s="22"/>
      <c r="I55" s="22"/>
      <c r="J55" s="22"/>
      <c r="K55" s="25"/>
      <c r="L55" s="25"/>
      <c r="M55" s="25"/>
      <c r="N55" s="25"/>
      <c r="O55" s="25"/>
      <c r="Q55" s="17">
        <v>14</v>
      </c>
      <c r="R55" s="22">
        <v>5958.8</v>
      </c>
      <c r="S55" s="22">
        <v>872.95</v>
      </c>
      <c r="T55" s="22"/>
      <c r="U55" s="22">
        <v>35.85</v>
      </c>
      <c r="V55" s="22">
        <v>309.5</v>
      </c>
      <c r="W55" s="22"/>
      <c r="X55" s="22"/>
      <c r="Y55" s="22">
        <v>15</v>
      </c>
      <c r="Z55" s="22">
        <f t="shared" si="17"/>
        <v>5344.5</v>
      </c>
      <c r="AA55" s="27"/>
      <c r="AB55" s="41"/>
      <c r="AC55" s="41"/>
      <c r="AD55" s="22"/>
      <c r="AE55" s="22"/>
      <c r="AF55" s="22"/>
      <c r="AG55" s="22"/>
      <c r="AH55" s="22"/>
      <c r="AI55" s="45"/>
      <c r="AJ55" s="22"/>
      <c r="AK55" s="22"/>
      <c r="AL55" s="22"/>
      <c r="AM55" s="22"/>
      <c r="AN55" s="40">
        <f t="shared" si="18"/>
        <v>0</v>
      </c>
      <c r="AO55" s="25"/>
      <c r="AP55" s="30">
        <f t="shared" si="15"/>
        <v>5344.5</v>
      </c>
      <c r="AQ55" s="25"/>
    </row>
    <row r="56" spans="1:43">
      <c r="A56" s="17">
        <v>15</v>
      </c>
      <c r="B56" s="22">
        <f t="shared" si="13"/>
        <v>7461.1</v>
      </c>
      <c r="C56" s="23">
        <f t="shared" si="16"/>
        <v>15526.98000000001</v>
      </c>
      <c r="D56" s="23"/>
      <c r="E56" s="22"/>
      <c r="F56" s="22"/>
      <c r="G56" s="22"/>
      <c r="H56" s="25"/>
      <c r="I56" s="22"/>
      <c r="J56" s="22"/>
      <c r="K56" s="25"/>
      <c r="L56" s="25"/>
      <c r="M56" s="25">
        <v>750</v>
      </c>
      <c r="N56" s="25"/>
      <c r="O56" s="25"/>
      <c r="Q56" s="17">
        <v>15</v>
      </c>
      <c r="R56" s="22">
        <v>5372.3</v>
      </c>
      <c r="S56" s="22">
        <v>179.8</v>
      </c>
      <c r="T56" s="22">
        <v>1500</v>
      </c>
      <c r="U56" s="22"/>
      <c r="V56" s="22">
        <v>890.05</v>
      </c>
      <c r="W56" s="22">
        <v>44</v>
      </c>
      <c r="X56" s="22"/>
      <c r="Y56" s="22">
        <v>77.45</v>
      </c>
      <c r="Z56" s="22">
        <f t="shared" si="17"/>
        <v>7461.1</v>
      </c>
      <c r="AA56" s="27"/>
      <c r="AB56" s="41"/>
      <c r="AC56" s="41"/>
      <c r="AD56" s="22"/>
      <c r="AE56" s="22"/>
      <c r="AF56" s="22"/>
      <c r="AG56" s="22"/>
      <c r="AH56" s="22"/>
      <c r="AI56" s="45"/>
      <c r="AJ56" s="25"/>
      <c r="AK56" s="22"/>
      <c r="AL56" s="22"/>
      <c r="AM56" s="22"/>
      <c r="AN56" s="40">
        <f t="shared" si="18"/>
        <v>0</v>
      </c>
      <c r="AO56" s="25">
        <v>750</v>
      </c>
      <c r="AP56" s="30">
        <f t="shared" si="15"/>
        <v>6711.1</v>
      </c>
      <c r="AQ56" s="25"/>
    </row>
    <row r="57" spans="1:43">
      <c r="A57" s="17">
        <v>16</v>
      </c>
      <c r="B57" s="22">
        <f t="shared" si="13"/>
        <v>3915.6000000000004</v>
      </c>
      <c r="C57" s="23">
        <f t="shared" si="16"/>
        <v>22988.080000000009</v>
      </c>
      <c r="D57" s="23"/>
      <c r="E57" s="22"/>
      <c r="F57" s="22"/>
      <c r="G57" s="22"/>
      <c r="H57" s="22"/>
      <c r="I57" s="22"/>
      <c r="J57" s="22"/>
      <c r="K57" s="25"/>
      <c r="L57" s="25"/>
      <c r="M57" s="25"/>
      <c r="N57" s="25"/>
      <c r="O57" s="25"/>
      <c r="Q57" s="17">
        <v>16</v>
      </c>
      <c r="R57" s="22">
        <v>3350</v>
      </c>
      <c r="S57" s="22">
        <v>163.6</v>
      </c>
      <c r="T57" s="22"/>
      <c r="U57" s="22">
        <v>1.7</v>
      </c>
      <c r="V57" s="22">
        <v>774.5</v>
      </c>
      <c r="W57" s="22"/>
      <c r="X57" s="22"/>
      <c r="Y57" s="22">
        <v>43.6</v>
      </c>
      <c r="Z57" s="22">
        <f t="shared" si="17"/>
        <v>3915.6000000000004</v>
      </c>
      <c r="AA57" s="27"/>
      <c r="AB57" s="41"/>
      <c r="AC57" s="41"/>
      <c r="AD57" s="22"/>
      <c r="AE57" s="22"/>
      <c r="AF57" s="22"/>
      <c r="AG57" s="22"/>
      <c r="AH57" s="22"/>
      <c r="AI57" s="45"/>
      <c r="AJ57" s="22"/>
      <c r="AK57" s="22"/>
      <c r="AL57" s="22"/>
      <c r="AM57" s="22"/>
      <c r="AN57" s="40">
        <f t="shared" si="18"/>
        <v>0</v>
      </c>
      <c r="AO57" s="25"/>
      <c r="AP57" s="30">
        <f t="shared" si="15"/>
        <v>3915.6000000000004</v>
      </c>
      <c r="AQ57" s="25"/>
    </row>
    <row r="58" spans="1:43">
      <c r="A58" s="17">
        <v>17</v>
      </c>
      <c r="B58" s="22">
        <f t="shared" si="13"/>
        <v>5830.2000000000007</v>
      </c>
      <c r="C58" s="23">
        <f t="shared" si="16"/>
        <v>21903.680000000008</v>
      </c>
      <c r="D58" s="23"/>
      <c r="E58" s="22"/>
      <c r="F58" s="22"/>
      <c r="G58" s="22"/>
      <c r="H58" s="22"/>
      <c r="I58" s="22"/>
      <c r="J58" s="22"/>
      <c r="K58" s="25"/>
      <c r="L58" s="25"/>
      <c r="M58" s="25"/>
      <c r="N58" s="25"/>
      <c r="O58" s="25">
        <v>5000</v>
      </c>
      <c r="Q58" s="17">
        <v>17</v>
      </c>
      <c r="R58" s="22">
        <v>5178.2</v>
      </c>
      <c r="S58" s="22">
        <v>282.7</v>
      </c>
      <c r="T58" s="22"/>
      <c r="U58" s="22"/>
      <c r="V58" s="22">
        <v>1055.0999999999999</v>
      </c>
      <c r="W58" s="22">
        <v>120.4</v>
      </c>
      <c r="X58" s="22"/>
      <c r="Y58" s="22"/>
      <c r="Z58" s="22">
        <f t="shared" si="17"/>
        <v>5830.2000000000007</v>
      </c>
      <c r="AA58" s="27"/>
      <c r="AB58" s="41"/>
      <c r="AC58" s="41"/>
      <c r="AD58" s="22"/>
      <c r="AE58" s="22"/>
      <c r="AF58" s="22"/>
      <c r="AG58" s="22"/>
      <c r="AH58" s="22"/>
      <c r="AI58" s="45"/>
      <c r="AJ58" s="22"/>
      <c r="AK58" s="22"/>
      <c r="AL58" s="22"/>
      <c r="AM58" s="22"/>
      <c r="AN58" s="40">
        <f t="shared" si="18"/>
        <v>0</v>
      </c>
      <c r="AO58" s="25"/>
      <c r="AP58" s="30">
        <f t="shared" si="15"/>
        <v>5830.2000000000007</v>
      </c>
      <c r="AQ58" s="25"/>
    </row>
    <row r="59" spans="1:43">
      <c r="A59" s="17">
        <v>18</v>
      </c>
      <c r="B59" s="22">
        <f t="shared" si="13"/>
        <v>5814</v>
      </c>
      <c r="C59" s="23">
        <f t="shared" si="16"/>
        <v>27733.880000000008</v>
      </c>
      <c r="D59" s="23"/>
      <c r="E59" s="22"/>
      <c r="F59" s="22"/>
      <c r="G59" s="22"/>
      <c r="H59" s="22"/>
      <c r="I59" s="22"/>
      <c r="J59" s="22"/>
      <c r="K59" s="25"/>
      <c r="L59" s="25"/>
      <c r="M59" s="25"/>
      <c r="N59" s="25"/>
      <c r="O59" s="25"/>
      <c r="Q59" s="17">
        <v>18</v>
      </c>
      <c r="R59" s="22">
        <f>5035.6+231.4</f>
        <v>5267</v>
      </c>
      <c r="S59" s="22">
        <v>221.2</v>
      </c>
      <c r="T59" s="22">
        <v>434.9</v>
      </c>
      <c r="U59" s="22">
        <v>231.4</v>
      </c>
      <c r="V59" s="22">
        <v>575</v>
      </c>
      <c r="W59" s="22"/>
      <c r="X59" s="22"/>
      <c r="Y59" s="22">
        <v>10.3</v>
      </c>
      <c r="Z59" s="22">
        <f t="shared" si="17"/>
        <v>5814</v>
      </c>
      <c r="AA59" s="27"/>
      <c r="AB59" s="41"/>
      <c r="AC59" s="41"/>
      <c r="AD59" s="22"/>
      <c r="AE59" s="22"/>
      <c r="AF59" s="22"/>
      <c r="AG59" s="22"/>
      <c r="AH59" s="22"/>
      <c r="AI59" s="45"/>
      <c r="AJ59" s="22"/>
      <c r="AK59" s="22"/>
      <c r="AL59" s="22"/>
      <c r="AM59" s="22"/>
      <c r="AN59" s="40">
        <f t="shared" si="18"/>
        <v>0</v>
      </c>
      <c r="AO59" s="25">
        <v>4676.9399999999996</v>
      </c>
      <c r="AP59" s="30">
        <f t="shared" si="15"/>
        <v>1137.0600000000004</v>
      </c>
      <c r="AQ59" s="25"/>
    </row>
    <row r="60" spans="1:43">
      <c r="A60" s="17">
        <v>19</v>
      </c>
      <c r="B60" s="22">
        <f t="shared" si="13"/>
        <v>1105.9000000000001</v>
      </c>
      <c r="C60" s="23">
        <f t="shared" si="16"/>
        <v>33547.880000000005</v>
      </c>
      <c r="D60" s="23"/>
      <c r="E60" s="22"/>
      <c r="F60" s="22"/>
      <c r="G60" s="22"/>
      <c r="H60" s="22"/>
      <c r="I60" s="22"/>
      <c r="J60" s="22"/>
      <c r="K60" s="25"/>
      <c r="L60" s="25"/>
      <c r="M60" s="25"/>
      <c r="N60" s="25"/>
      <c r="O60" s="25"/>
      <c r="Q60" s="17">
        <v>19</v>
      </c>
      <c r="R60" s="22">
        <f>1038.9+140.6</f>
        <v>1179.5</v>
      </c>
      <c r="S60" s="22">
        <f>361.8-221.2</f>
        <v>140.60000000000002</v>
      </c>
      <c r="T60" s="22"/>
      <c r="U60" s="22"/>
      <c r="V60" s="22">
        <v>265</v>
      </c>
      <c r="W60" s="22">
        <v>198</v>
      </c>
      <c r="X60" s="22"/>
      <c r="Y60" s="22"/>
      <c r="Z60" s="22">
        <f t="shared" si="17"/>
        <v>1105.9000000000001</v>
      </c>
      <c r="AA60" s="27"/>
      <c r="AB60" s="41"/>
      <c r="AC60" s="41"/>
      <c r="AD60" s="22"/>
      <c r="AE60" s="22"/>
      <c r="AF60" s="22"/>
      <c r="AG60" s="22"/>
      <c r="AH60" s="22"/>
      <c r="AI60" s="45"/>
      <c r="AJ60" s="22"/>
      <c r="AK60" s="22"/>
      <c r="AL60" s="22"/>
      <c r="AM60" s="22"/>
      <c r="AN60" s="40">
        <f t="shared" si="18"/>
        <v>0</v>
      </c>
      <c r="AO60" s="25"/>
      <c r="AP60" s="30">
        <f t="shared" si="15"/>
        <v>1105.9000000000001</v>
      </c>
      <c r="AQ60" s="25"/>
    </row>
    <row r="61" spans="1:43">
      <c r="A61" s="36">
        <v>20</v>
      </c>
      <c r="B61" s="32"/>
      <c r="C61" s="33">
        <f t="shared" si="16"/>
        <v>34653.780000000006</v>
      </c>
      <c r="D61" s="33"/>
      <c r="E61" s="32"/>
      <c r="F61" s="32"/>
      <c r="G61" s="32"/>
      <c r="H61" s="32"/>
      <c r="I61" s="32"/>
      <c r="J61" s="32"/>
      <c r="K61" s="35"/>
      <c r="L61" s="35"/>
      <c r="M61" s="35"/>
      <c r="N61" s="35"/>
      <c r="O61" s="35"/>
      <c r="Q61" s="36">
        <v>20</v>
      </c>
      <c r="R61" s="32"/>
      <c r="S61" s="32"/>
      <c r="T61" s="32"/>
      <c r="U61" s="32"/>
      <c r="V61" s="32"/>
      <c r="W61" s="32"/>
      <c r="X61" s="32"/>
      <c r="Y61" s="32"/>
      <c r="Z61" s="32">
        <f t="shared" si="17"/>
        <v>0</v>
      </c>
      <c r="AA61" s="37"/>
      <c r="AB61" s="38"/>
      <c r="AC61" s="38"/>
      <c r="AD61" s="32"/>
      <c r="AE61" s="32"/>
      <c r="AF61" s="32"/>
      <c r="AG61" s="32"/>
      <c r="AH61" s="32"/>
      <c r="AI61" s="39"/>
      <c r="AJ61" s="32"/>
      <c r="AK61" s="32"/>
      <c r="AL61" s="32"/>
      <c r="AM61" s="32"/>
      <c r="AN61" s="40">
        <f t="shared" si="18"/>
        <v>0</v>
      </c>
      <c r="AO61" s="25">
        <v>145</v>
      </c>
      <c r="AP61" s="30">
        <f t="shared" si="15"/>
        <v>-145</v>
      </c>
      <c r="AQ61" s="25"/>
    </row>
    <row r="62" spans="1:43">
      <c r="A62" s="17">
        <v>21</v>
      </c>
      <c r="B62" s="22">
        <f t="shared" si="13"/>
        <v>6056.2</v>
      </c>
      <c r="C62" s="23">
        <f t="shared" si="16"/>
        <v>34653.780000000006</v>
      </c>
      <c r="D62" s="23"/>
      <c r="E62" s="22"/>
      <c r="F62" s="22"/>
      <c r="G62" s="22"/>
      <c r="H62" s="22"/>
      <c r="I62" s="22"/>
      <c r="J62" s="22"/>
      <c r="K62" s="25"/>
      <c r="L62" s="25"/>
      <c r="M62" s="25"/>
      <c r="N62" s="25"/>
      <c r="O62" s="25"/>
      <c r="Q62" s="17">
        <v>21</v>
      </c>
      <c r="R62" s="22">
        <v>4966.8</v>
      </c>
      <c r="S62" s="22">
        <v>1136.3</v>
      </c>
      <c r="T62" s="22">
        <v>1306.9000000000001</v>
      </c>
      <c r="U62" s="22"/>
      <c r="V62" s="22">
        <v>1252.2</v>
      </c>
      <c r="W62" s="22">
        <v>168.4</v>
      </c>
      <c r="X62" s="22"/>
      <c r="Y62" s="22">
        <v>165</v>
      </c>
      <c r="Z62" s="22">
        <f t="shared" si="17"/>
        <v>6056.2</v>
      </c>
      <c r="AA62" s="27"/>
      <c r="AB62" s="41"/>
      <c r="AC62" s="41"/>
      <c r="AD62" s="22"/>
      <c r="AE62" s="22"/>
      <c r="AF62" s="22"/>
      <c r="AG62" s="22"/>
      <c r="AH62" s="22"/>
      <c r="AI62" s="45"/>
      <c r="AJ62" s="22"/>
      <c r="AK62" s="22"/>
      <c r="AL62" s="22"/>
      <c r="AM62" s="22"/>
      <c r="AN62" s="40">
        <f t="shared" si="18"/>
        <v>0</v>
      </c>
      <c r="AO62" s="25"/>
      <c r="AP62" s="30">
        <f t="shared" si="15"/>
        <v>6056.2</v>
      </c>
      <c r="AQ62" s="25"/>
    </row>
    <row r="63" spans="1:43">
      <c r="A63" s="17">
        <v>22</v>
      </c>
      <c r="B63" s="22">
        <f t="shared" si="13"/>
        <v>4896.4500000000007</v>
      </c>
      <c r="C63" s="23">
        <f t="shared" si="16"/>
        <v>40709.980000000003</v>
      </c>
      <c r="D63" s="23"/>
      <c r="E63" s="22"/>
      <c r="F63" s="22"/>
      <c r="G63" s="22"/>
      <c r="H63" s="22"/>
      <c r="I63" s="22"/>
      <c r="J63" s="22"/>
      <c r="K63" s="25"/>
      <c r="L63" s="25"/>
      <c r="M63" s="25"/>
      <c r="N63" s="25"/>
      <c r="O63" s="25"/>
      <c r="Q63" s="17">
        <v>22</v>
      </c>
      <c r="R63" s="22">
        <v>4807.6000000000004</v>
      </c>
      <c r="S63" s="22">
        <v>523.1</v>
      </c>
      <c r="T63" s="22">
        <v>206.8</v>
      </c>
      <c r="U63" s="22">
        <v>1</v>
      </c>
      <c r="V63" s="22">
        <v>571</v>
      </c>
      <c r="W63" s="22">
        <v>103.2</v>
      </c>
      <c r="X63" s="22"/>
      <c r="Y63" s="22">
        <v>61.65</v>
      </c>
      <c r="Z63" s="22">
        <f t="shared" si="17"/>
        <v>4896.4500000000007</v>
      </c>
      <c r="AA63" s="27"/>
      <c r="AB63" s="41"/>
      <c r="AC63" s="41"/>
      <c r="AD63" s="22"/>
      <c r="AE63" s="22"/>
      <c r="AF63" s="22"/>
      <c r="AG63" s="22"/>
      <c r="AH63" s="22"/>
      <c r="AI63" s="45"/>
      <c r="AJ63" s="22"/>
      <c r="AK63" s="22"/>
      <c r="AL63" s="22"/>
      <c r="AM63" s="22"/>
      <c r="AN63" s="40"/>
      <c r="AO63" s="25">
        <v>1105</v>
      </c>
      <c r="AP63" s="30">
        <f t="shared" si="15"/>
        <v>3791.4500000000007</v>
      </c>
      <c r="AQ63" s="25"/>
    </row>
    <row r="64" spans="1:43">
      <c r="A64" s="17">
        <v>23</v>
      </c>
      <c r="B64" s="22">
        <f t="shared" si="13"/>
        <v>4417.3999999999996</v>
      </c>
      <c r="C64" s="23">
        <f t="shared" si="16"/>
        <v>40606.430000000008</v>
      </c>
      <c r="D64" s="23"/>
      <c r="E64" s="22"/>
      <c r="F64" s="22"/>
      <c r="G64" s="22"/>
      <c r="H64" s="22"/>
      <c r="I64" s="22"/>
      <c r="J64" s="22"/>
      <c r="K64" s="25"/>
      <c r="L64" s="25"/>
      <c r="M64" s="25"/>
      <c r="N64" s="25"/>
      <c r="O64" s="25">
        <v>5000</v>
      </c>
      <c r="Q64" s="17">
        <v>23</v>
      </c>
      <c r="R64" s="22">
        <v>4763.8</v>
      </c>
      <c r="S64" s="22">
        <v>556.20000000000005</v>
      </c>
      <c r="T64" s="22"/>
      <c r="U64" s="22">
        <v>2</v>
      </c>
      <c r="V64" s="22">
        <v>224.4</v>
      </c>
      <c r="W64" s="22"/>
      <c r="X64" s="22"/>
      <c r="Y64" s="22">
        <v>12.6</v>
      </c>
      <c r="Z64" s="22">
        <f t="shared" si="17"/>
        <v>4417.3999999999996</v>
      </c>
      <c r="AA64" s="27"/>
      <c r="AB64" s="41"/>
      <c r="AC64" s="41"/>
      <c r="AD64" s="22"/>
      <c r="AE64" s="22"/>
      <c r="AF64" s="22"/>
      <c r="AG64" s="22"/>
      <c r="AH64" s="22"/>
      <c r="AI64" s="45"/>
      <c r="AJ64" s="22"/>
      <c r="AK64" s="22"/>
      <c r="AL64" s="22"/>
      <c r="AM64" s="22"/>
      <c r="AN64" s="40">
        <f t="shared" ref="AN64:AN69" si="19">SUM(AA64:AM64)</f>
        <v>0</v>
      </c>
      <c r="AO64" s="25">
        <v>145</v>
      </c>
      <c r="AP64" s="30">
        <f t="shared" si="15"/>
        <v>4272.3999999999996</v>
      </c>
      <c r="AQ64" s="25"/>
    </row>
    <row r="65" spans="1:43">
      <c r="A65" s="17">
        <v>24</v>
      </c>
      <c r="B65" s="22">
        <f t="shared" si="13"/>
        <v>4591.2</v>
      </c>
      <c r="C65" s="23">
        <f t="shared" si="16"/>
        <v>45023.830000000009</v>
      </c>
      <c r="D65" s="23"/>
      <c r="E65" s="22"/>
      <c r="F65" s="22"/>
      <c r="G65" s="22"/>
      <c r="H65" s="22"/>
      <c r="I65" s="22"/>
      <c r="J65" s="22"/>
      <c r="K65" s="25"/>
      <c r="L65" s="25"/>
      <c r="M65" s="25"/>
      <c r="N65" s="25"/>
      <c r="O65" s="25"/>
      <c r="Q65" s="17">
        <v>24</v>
      </c>
      <c r="R65" s="22">
        <v>5173.5</v>
      </c>
      <c r="S65" s="22">
        <v>1322.8</v>
      </c>
      <c r="T65" s="22">
        <v>300.60000000000002</v>
      </c>
      <c r="U65" s="22"/>
      <c r="V65" s="22">
        <v>453</v>
      </c>
      <c r="W65" s="22"/>
      <c r="X65" s="22"/>
      <c r="Y65" s="22">
        <v>13.1</v>
      </c>
      <c r="Z65" s="22">
        <f t="shared" si="17"/>
        <v>4591.2</v>
      </c>
      <c r="AA65" s="27"/>
      <c r="AB65" s="41"/>
      <c r="AC65" s="41"/>
      <c r="AD65" s="22"/>
      <c r="AE65" s="22"/>
      <c r="AF65" s="22"/>
      <c r="AG65" s="22"/>
      <c r="AH65" s="22"/>
      <c r="AI65" s="45"/>
      <c r="AJ65" s="22"/>
      <c r="AK65" s="22"/>
      <c r="AL65" s="22"/>
      <c r="AM65" s="22"/>
      <c r="AN65" s="40">
        <f t="shared" si="19"/>
        <v>0</v>
      </c>
      <c r="AO65" s="25"/>
      <c r="AP65" s="30">
        <f t="shared" si="15"/>
        <v>4591.2</v>
      </c>
      <c r="AQ65" s="25"/>
    </row>
    <row r="66" spans="1:43">
      <c r="A66" s="17">
        <v>25</v>
      </c>
      <c r="B66" s="22">
        <f t="shared" si="13"/>
        <v>4895.6500000000005</v>
      </c>
      <c r="C66" s="23">
        <f t="shared" si="16"/>
        <v>49545.030000000006</v>
      </c>
      <c r="D66" s="23"/>
      <c r="E66" s="22"/>
      <c r="F66" s="22"/>
      <c r="G66" s="22"/>
      <c r="H66" s="22"/>
      <c r="I66" s="22"/>
      <c r="J66" s="22"/>
      <c r="K66" s="25"/>
      <c r="L66" s="25"/>
      <c r="M66" s="25">
        <v>70</v>
      </c>
      <c r="N66" s="25"/>
      <c r="O66" s="25"/>
      <c r="Q66" s="17">
        <v>25</v>
      </c>
      <c r="R66" s="22">
        <v>5694.7</v>
      </c>
      <c r="S66" s="22">
        <v>1278.5</v>
      </c>
      <c r="T66" s="22">
        <v>55</v>
      </c>
      <c r="U66" s="22">
        <v>4.4000000000000004</v>
      </c>
      <c r="V66" s="22">
        <v>948.8</v>
      </c>
      <c r="W66" s="22">
        <v>426</v>
      </c>
      <c r="X66" s="22"/>
      <c r="Y66" s="22">
        <v>93.95</v>
      </c>
      <c r="Z66" s="22">
        <f t="shared" si="17"/>
        <v>4895.6500000000005</v>
      </c>
      <c r="AA66" s="27"/>
      <c r="AB66" s="41"/>
      <c r="AC66" s="41"/>
      <c r="AD66" s="22"/>
      <c r="AE66" s="22"/>
      <c r="AF66" s="22"/>
      <c r="AG66" s="22"/>
      <c r="AH66" s="22"/>
      <c r="AI66" s="45"/>
      <c r="AJ66" s="22"/>
      <c r="AK66" s="22"/>
      <c r="AL66" s="22"/>
      <c r="AM66" s="22"/>
      <c r="AN66" s="40">
        <f t="shared" si="19"/>
        <v>0</v>
      </c>
      <c r="AO66" s="25">
        <f>408.82+ 227.8+249</f>
        <v>885.62</v>
      </c>
      <c r="AP66" s="30">
        <f t="shared" si="15"/>
        <v>4010.0300000000007</v>
      </c>
      <c r="AQ66" s="25" t="s">
        <v>46</v>
      </c>
    </row>
    <row r="67" spans="1:43">
      <c r="A67" s="17">
        <v>26</v>
      </c>
      <c r="B67" s="22">
        <f t="shared" si="13"/>
        <v>6641.0000000000009</v>
      </c>
      <c r="C67" s="23">
        <f t="shared" si="16"/>
        <v>54440.680000000008</v>
      </c>
      <c r="D67" s="23"/>
      <c r="E67" s="22"/>
      <c r="F67" s="22"/>
      <c r="G67" s="22"/>
      <c r="H67" s="22"/>
      <c r="I67" s="22"/>
      <c r="J67" s="22"/>
      <c r="K67" s="25"/>
      <c r="L67" s="25"/>
      <c r="M67" s="25"/>
      <c r="N67" s="25"/>
      <c r="O67" s="25"/>
      <c r="Q67" s="17">
        <v>26</v>
      </c>
      <c r="R67" s="22">
        <v>6297.1</v>
      </c>
      <c r="S67" s="22">
        <v>203.7</v>
      </c>
      <c r="T67" s="22">
        <v>443.8</v>
      </c>
      <c r="U67" s="22"/>
      <c r="V67" s="22">
        <v>103.8</v>
      </c>
      <c r="W67" s="22"/>
      <c r="X67" s="22"/>
      <c r="Y67" s="22"/>
      <c r="Z67" s="22">
        <f t="shared" si="17"/>
        <v>6641.0000000000009</v>
      </c>
      <c r="AA67" s="27"/>
      <c r="AB67" s="41"/>
      <c r="AC67" s="41">
        <v>32096.42</v>
      </c>
      <c r="AD67" s="22"/>
      <c r="AE67" s="22"/>
      <c r="AF67" s="22"/>
      <c r="AG67" s="22"/>
      <c r="AH67" s="22"/>
      <c r="AI67" s="45"/>
      <c r="AJ67" s="22"/>
      <c r="AK67" s="22"/>
      <c r="AL67" s="22"/>
      <c r="AM67" s="22"/>
      <c r="AN67" s="40">
        <f t="shared" si="19"/>
        <v>32096.42</v>
      </c>
      <c r="AO67" s="25"/>
      <c r="AP67" s="30">
        <f t="shared" si="15"/>
        <v>-25455.42</v>
      </c>
      <c r="AQ67" s="25"/>
    </row>
    <row r="68" spans="1:43">
      <c r="A68" s="36">
        <v>27</v>
      </c>
      <c r="B68" s="32"/>
      <c r="C68" s="33">
        <f t="shared" si="16"/>
        <v>56565.680000000008</v>
      </c>
      <c r="D68" s="33"/>
      <c r="E68" s="32"/>
      <c r="F68" s="32"/>
      <c r="G68" s="32"/>
      <c r="H68" s="32"/>
      <c r="I68" s="32"/>
      <c r="J68" s="32"/>
      <c r="K68" s="35"/>
      <c r="L68" s="35"/>
      <c r="M68" s="35">
        <f>4516</f>
        <v>4516</v>
      </c>
      <c r="N68" s="35"/>
      <c r="O68" s="35"/>
      <c r="Q68" s="36">
        <v>27</v>
      </c>
      <c r="R68" s="32"/>
      <c r="S68" s="32"/>
      <c r="T68" s="32"/>
      <c r="U68" s="32"/>
      <c r="V68" s="32"/>
      <c r="W68" s="32"/>
      <c r="X68" s="32"/>
      <c r="Y68" s="32"/>
      <c r="Z68" s="32">
        <f t="shared" si="17"/>
        <v>0</v>
      </c>
      <c r="AA68" s="37"/>
      <c r="AB68" s="38"/>
      <c r="AC68" s="38"/>
      <c r="AD68" s="32"/>
      <c r="AE68" s="32"/>
      <c r="AF68" s="32"/>
      <c r="AG68" s="32"/>
      <c r="AH68" s="32"/>
      <c r="AI68" s="39"/>
      <c r="AJ68" s="32"/>
      <c r="AK68" s="32"/>
      <c r="AL68" s="32"/>
      <c r="AM68" s="32"/>
      <c r="AN68" s="40">
        <f t="shared" si="19"/>
        <v>0</v>
      </c>
      <c r="AO68" s="25">
        <f>4516</f>
        <v>4516</v>
      </c>
      <c r="AP68" s="30">
        <f t="shared" si="15"/>
        <v>-4516</v>
      </c>
      <c r="AQ68" s="25"/>
    </row>
    <row r="69" spans="1:43">
      <c r="A69" s="17">
        <v>28</v>
      </c>
      <c r="B69" s="22">
        <f t="shared" si="13"/>
        <v>7801.1500000000005</v>
      </c>
      <c r="C69" s="23">
        <f t="shared" si="16"/>
        <v>6782.7400000000052</v>
      </c>
      <c r="D69" s="62">
        <v>49782.94</v>
      </c>
      <c r="E69" s="22"/>
      <c r="F69" s="22"/>
      <c r="G69" s="22"/>
      <c r="H69" s="22"/>
      <c r="I69" s="22"/>
      <c r="J69" s="22"/>
      <c r="K69" s="25"/>
      <c r="L69" s="25"/>
      <c r="M69" s="25"/>
      <c r="N69" s="25"/>
      <c r="O69" s="25"/>
      <c r="Q69" s="17">
        <v>28</v>
      </c>
      <c r="R69" s="22">
        <v>7202.35</v>
      </c>
      <c r="S69" s="22">
        <v>1637.7</v>
      </c>
      <c r="T69" s="22">
        <v>1648</v>
      </c>
      <c r="U69" s="22"/>
      <c r="V69" s="22">
        <v>625.6</v>
      </c>
      <c r="W69" s="22"/>
      <c r="X69" s="22"/>
      <c r="Y69" s="22">
        <v>37.1</v>
      </c>
      <c r="Z69" s="22">
        <f t="shared" si="17"/>
        <v>7801.1500000000005</v>
      </c>
      <c r="AA69" s="23">
        <v>22440.58</v>
      </c>
      <c r="AB69" s="41">
        <v>32265.77</v>
      </c>
      <c r="AC69" s="41"/>
      <c r="AD69" s="22"/>
      <c r="AE69" s="22"/>
      <c r="AF69" s="22"/>
      <c r="AG69" s="22"/>
      <c r="AH69" s="22"/>
      <c r="AI69" s="45"/>
      <c r="AJ69" s="22"/>
      <c r="AK69" s="22"/>
      <c r="AL69" s="22"/>
      <c r="AM69" s="22"/>
      <c r="AN69" s="40">
        <f t="shared" si="19"/>
        <v>54706.350000000006</v>
      </c>
      <c r="AO69" s="25"/>
      <c r="AP69" s="30">
        <f t="shared" si="15"/>
        <v>-46905.200000000004</v>
      </c>
      <c r="AQ69" s="25" t="s">
        <v>41</v>
      </c>
    </row>
    <row r="70" spans="1:43">
      <c r="A70" s="17">
        <v>29</v>
      </c>
      <c r="B70" s="22"/>
      <c r="C70" s="23">
        <f t="shared" si="16"/>
        <v>14583.890000000007</v>
      </c>
      <c r="D70" s="23"/>
      <c r="E70" s="22"/>
      <c r="F70" s="22"/>
      <c r="G70" s="22"/>
      <c r="H70" s="22"/>
      <c r="I70" s="22"/>
      <c r="J70" s="22"/>
      <c r="K70" s="25"/>
      <c r="L70" s="25"/>
      <c r="M70" s="25"/>
      <c r="N70" s="25"/>
      <c r="O70" s="25"/>
      <c r="Q70" s="17"/>
      <c r="R70" s="22"/>
      <c r="S70" s="22"/>
      <c r="T70" s="22"/>
      <c r="U70" s="22"/>
      <c r="V70" s="22"/>
      <c r="W70" s="22"/>
      <c r="X70" s="22"/>
      <c r="Y70" s="22"/>
      <c r="Z70" s="22">
        <f t="shared" si="17"/>
        <v>0</v>
      </c>
      <c r="AA70" s="27"/>
      <c r="AB70" s="41"/>
      <c r="AC70" s="41"/>
      <c r="AD70" s="22"/>
      <c r="AE70" s="22"/>
      <c r="AF70" s="22"/>
      <c r="AG70" s="22"/>
      <c r="AH70" s="22"/>
      <c r="AI70" s="45"/>
      <c r="AJ70" s="22"/>
      <c r="AK70" s="22"/>
      <c r="AL70" s="22"/>
      <c r="AM70" s="22"/>
      <c r="AN70" s="40"/>
      <c r="AO70" s="25"/>
      <c r="AP70" s="30">
        <f t="shared" si="15"/>
        <v>0</v>
      </c>
    </row>
    <row r="71" spans="1:43">
      <c r="A71" s="17">
        <v>30</v>
      </c>
      <c r="B71" s="22"/>
      <c r="C71" s="23">
        <f t="shared" si="16"/>
        <v>14583.890000000007</v>
      </c>
      <c r="D71" s="23"/>
      <c r="E71" s="22"/>
      <c r="F71" s="22"/>
      <c r="G71" s="22"/>
      <c r="H71" s="22"/>
      <c r="I71" s="22"/>
      <c r="J71" s="22"/>
      <c r="K71" s="25"/>
      <c r="L71" s="25"/>
      <c r="M71" s="25"/>
      <c r="N71" s="25"/>
      <c r="O71" s="25"/>
      <c r="Q71" s="17"/>
      <c r="R71" s="63"/>
      <c r="S71" s="41"/>
      <c r="T71" s="22"/>
      <c r="U71" s="22"/>
      <c r="V71" s="22"/>
      <c r="W71" s="22"/>
      <c r="X71" s="22"/>
      <c r="Y71" s="22"/>
      <c r="Z71" s="22">
        <f t="shared" si="17"/>
        <v>0</v>
      </c>
      <c r="AA71" s="63"/>
      <c r="AB71" s="41"/>
      <c r="AC71" s="41"/>
      <c r="AD71" s="22"/>
      <c r="AE71" s="22"/>
      <c r="AF71" s="22"/>
      <c r="AG71" s="22"/>
      <c r="AH71" s="22"/>
      <c r="AI71" s="45"/>
      <c r="AJ71" s="22"/>
      <c r="AK71" s="22"/>
      <c r="AL71" s="22"/>
      <c r="AM71" s="22"/>
      <c r="AN71" s="40">
        <f>SUM(AA71:AM71)</f>
        <v>0</v>
      </c>
      <c r="AO71" s="25"/>
      <c r="AP71" s="30">
        <f t="shared" si="15"/>
        <v>0</v>
      </c>
      <c r="AQ71" s="25"/>
    </row>
    <row r="72" spans="1:43">
      <c r="A72" s="17">
        <v>31</v>
      </c>
      <c r="B72" s="22"/>
      <c r="C72" s="23">
        <f t="shared" si="16"/>
        <v>10623.890000000007</v>
      </c>
      <c r="D72" s="23"/>
      <c r="E72" s="22"/>
      <c r="F72" s="22"/>
      <c r="G72" s="22"/>
      <c r="H72" s="22"/>
      <c r="I72" s="22"/>
      <c r="J72" s="22"/>
      <c r="K72" s="25"/>
      <c r="L72" s="25"/>
      <c r="M72" s="25">
        <f>3960</f>
        <v>3960</v>
      </c>
      <c r="N72" s="25"/>
      <c r="O72" s="25"/>
      <c r="Q72" s="17"/>
      <c r="R72" s="22"/>
      <c r="S72" s="22"/>
      <c r="T72" s="22"/>
      <c r="U72" s="22"/>
      <c r="V72" s="22"/>
      <c r="W72" s="22"/>
      <c r="X72" s="22"/>
      <c r="Y72" s="22"/>
      <c r="Z72" s="22">
        <f t="shared" si="17"/>
        <v>0</v>
      </c>
      <c r="AA72" s="27"/>
      <c r="AB72" s="41"/>
      <c r="AC72" s="41"/>
      <c r="AD72" s="22"/>
      <c r="AE72" s="22"/>
      <c r="AF72" s="22"/>
      <c r="AG72" s="22"/>
      <c r="AH72" s="22"/>
      <c r="AI72" s="45"/>
      <c r="AJ72" s="22"/>
      <c r="AK72" s="22"/>
      <c r="AL72" s="22"/>
      <c r="AM72" s="22"/>
      <c r="AN72" s="40"/>
      <c r="AO72" s="25">
        <f>3960</f>
        <v>3960</v>
      </c>
      <c r="AP72" s="30">
        <f t="shared" si="15"/>
        <v>-3960</v>
      </c>
      <c r="AQ72" s="51" t="s">
        <v>47</v>
      </c>
    </row>
    <row r="73" spans="1:43" ht="15.75">
      <c r="A73" s="52" t="s">
        <v>38</v>
      </c>
      <c r="B73" s="53">
        <f>SUM(B42:B72)</f>
        <v>136360.01999999999</v>
      </c>
      <c r="C73" s="53"/>
      <c r="D73" s="53">
        <f>SUM(D42:D72)</f>
        <v>49782.94</v>
      </c>
      <c r="E73" s="53">
        <f t="shared" ref="E73:O73" si="20">SUM(E42:E72)</f>
        <v>37256.559999999998</v>
      </c>
      <c r="F73" s="53">
        <f t="shared" si="20"/>
        <v>32065.81</v>
      </c>
      <c r="G73" s="53">
        <f t="shared" si="20"/>
        <v>0</v>
      </c>
      <c r="H73" s="53">
        <f t="shared" si="20"/>
        <v>0</v>
      </c>
      <c r="I73" s="53">
        <f t="shared" si="20"/>
        <v>0</v>
      </c>
      <c r="J73" s="53">
        <f t="shared" si="20"/>
        <v>0</v>
      </c>
      <c r="K73" s="53">
        <f t="shared" si="20"/>
        <v>0</v>
      </c>
      <c r="L73" s="53">
        <f t="shared" si="20"/>
        <v>0</v>
      </c>
      <c r="M73" s="53">
        <f t="shared" si="20"/>
        <v>21049.48</v>
      </c>
      <c r="N73" s="53">
        <f t="shared" si="20"/>
        <v>0</v>
      </c>
      <c r="O73" s="53">
        <f t="shared" si="20"/>
        <v>15000</v>
      </c>
      <c r="Q73" s="52" t="s">
        <v>38</v>
      </c>
      <c r="R73" s="53">
        <f t="shared" ref="R73" si="21">SUM(R42:R72)</f>
        <v>126311.35000000002</v>
      </c>
      <c r="S73" s="53">
        <f>SUM(S42:S72)</f>
        <v>14015.410000000002</v>
      </c>
      <c r="T73" s="53">
        <f>SUM(T42:T72)</f>
        <v>9192.35</v>
      </c>
      <c r="U73" s="53">
        <f>SUM(U42:U72)</f>
        <v>326.57</v>
      </c>
      <c r="V73" s="53">
        <f t="shared" ref="V73" si="22">SUM(V42:V72)</f>
        <v>17081.449999999997</v>
      </c>
      <c r="W73" s="53">
        <f>SUM(W42:W72)</f>
        <v>1060</v>
      </c>
      <c r="X73" s="53">
        <f>SUM(X42:X72)</f>
        <v>201</v>
      </c>
      <c r="Y73" s="53">
        <f t="shared" ref="Y73:Z73" si="23">SUM(Y42:Y72)</f>
        <v>1024.1500000000001</v>
      </c>
      <c r="Z73" s="54">
        <f t="shared" si="23"/>
        <v>136360.01999999999</v>
      </c>
      <c r="AA73" s="53">
        <f>SUM(AA42:AA72)</f>
        <v>22440.58</v>
      </c>
      <c r="AB73" s="53">
        <f>SUM(AB42:AB72)</f>
        <v>32265.77</v>
      </c>
      <c r="AC73" s="53">
        <f t="shared" ref="AC73:AD73" si="24">SUM(AC42:AC72)</f>
        <v>32096.42</v>
      </c>
      <c r="AD73" s="53">
        <f t="shared" si="24"/>
        <v>0</v>
      </c>
      <c r="AE73" s="53">
        <f>SUM(AE42:AE72)</f>
        <v>0</v>
      </c>
      <c r="AF73" s="53">
        <f t="shared" ref="AF73:AK73" si="25">SUM(AF42:AF72)</f>
        <v>0</v>
      </c>
      <c r="AG73" s="53">
        <f t="shared" si="25"/>
        <v>0</v>
      </c>
      <c r="AH73" s="53">
        <f t="shared" si="25"/>
        <v>0</v>
      </c>
      <c r="AI73" s="53">
        <f t="shared" si="25"/>
        <v>0</v>
      </c>
      <c r="AJ73" s="53">
        <f t="shared" si="25"/>
        <v>0</v>
      </c>
      <c r="AK73" s="53">
        <f t="shared" si="25"/>
        <v>0</v>
      </c>
      <c r="AL73" s="53">
        <f>SUM(AL42:AL72)</f>
        <v>0</v>
      </c>
      <c r="AM73" s="53">
        <f t="shared" ref="AM73:AO73" si="26">SUM(AM42:AM72)</f>
        <v>0</v>
      </c>
      <c r="AN73" s="55">
        <f t="shared" si="26"/>
        <v>86802.77</v>
      </c>
      <c r="AO73" s="56">
        <f t="shared" si="26"/>
        <v>29379.239999999998</v>
      </c>
      <c r="AP73" s="30">
        <f t="shared" si="15"/>
        <v>20178.009999999987</v>
      </c>
    </row>
    <row r="75" spans="1:43" ht="18">
      <c r="A75" s="1"/>
      <c r="B75" s="2" t="s">
        <v>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1"/>
      <c r="R75" s="2" t="s">
        <v>1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43" ht="15.75">
      <c r="A76" s="3"/>
      <c r="B76" s="4">
        <v>44621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Q76" s="3"/>
      <c r="R76" s="4">
        <v>44621</v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43">
      <c r="B77" s="5" t="s">
        <v>2</v>
      </c>
      <c r="C77" s="6" t="s">
        <v>3</v>
      </c>
      <c r="D77" s="7" t="s">
        <v>4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R77" s="8" t="s">
        <v>5</v>
      </c>
      <c r="S77" s="8"/>
      <c r="T77" s="8"/>
      <c r="U77" s="8"/>
      <c r="V77" s="8" t="s">
        <v>6</v>
      </c>
      <c r="W77" s="8"/>
      <c r="X77" s="8"/>
      <c r="Y77" s="8"/>
      <c r="Z77" s="9" t="s">
        <v>7</v>
      </c>
      <c r="AA77" s="10" t="s">
        <v>8</v>
      </c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1" t="s">
        <v>9</v>
      </c>
      <c r="AO77" s="12" t="s">
        <v>10</v>
      </c>
      <c r="AP77" s="9" t="s">
        <v>11</v>
      </c>
      <c r="AQ77" s="13" t="s">
        <v>12</v>
      </c>
    </row>
    <row r="78" spans="1:43">
      <c r="A78" s="14"/>
      <c r="B78" s="15" t="s">
        <v>13</v>
      </c>
      <c r="C78" s="15" t="s">
        <v>14</v>
      </c>
      <c r="D78" s="16" t="s">
        <v>15</v>
      </c>
      <c r="E78" s="17" t="s">
        <v>16</v>
      </c>
      <c r="F78" s="16" t="s">
        <v>17</v>
      </c>
      <c r="G78" s="16" t="s">
        <v>18</v>
      </c>
      <c r="H78" s="16">
        <v>2000</v>
      </c>
      <c r="I78" s="16" t="s">
        <v>19</v>
      </c>
      <c r="J78" s="17" t="s">
        <v>20</v>
      </c>
      <c r="K78" s="17" t="s">
        <v>21</v>
      </c>
      <c r="L78" s="17" t="s">
        <v>22</v>
      </c>
      <c r="M78" s="17" t="s">
        <v>10</v>
      </c>
      <c r="N78" s="17" t="s">
        <v>23</v>
      </c>
      <c r="O78" s="17" t="s">
        <v>24</v>
      </c>
      <c r="Q78" s="14"/>
      <c r="R78" s="18" t="s">
        <v>25</v>
      </c>
      <c r="S78" s="18" t="s">
        <v>26</v>
      </c>
      <c r="T78" s="18" t="s">
        <v>27</v>
      </c>
      <c r="U78" s="18" t="s">
        <v>28</v>
      </c>
      <c r="V78" s="18" t="s">
        <v>25</v>
      </c>
      <c r="W78" s="18" t="s">
        <v>26</v>
      </c>
      <c r="X78" s="18" t="s">
        <v>27</v>
      </c>
      <c r="Y78" s="18" t="s">
        <v>28</v>
      </c>
      <c r="Z78" s="19"/>
      <c r="AA78" s="16" t="s">
        <v>15</v>
      </c>
      <c r="AB78" s="17" t="s">
        <v>16</v>
      </c>
      <c r="AC78" s="16" t="s">
        <v>17</v>
      </c>
      <c r="AD78" s="16" t="s">
        <v>29</v>
      </c>
      <c r="AE78" s="16" t="s">
        <v>29</v>
      </c>
      <c r="AF78" s="16" t="s">
        <v>30</v>
      </c>
      <c r="AG78" s="16" t="s">
        <v>31</v>
      </c>
      <c r="AH78" s="16" t="s">
        <v>32</v>
      </c>
      <c r="AI78" s="16" t="s">
        <v>33</v>
      </c>
      <c r="AJ78" s="16" t="s">
        <v>34</v>
      </c>
      <c r="AK78" s="16" t="s">
        <v>35</v>
      </c>
      <c r="AL78" s="16" t="s">
        <v>36</v>
      </c>
      <c r="AM78" s="16" t="s">
        <v>37</v>
      </c>
      <c r="AN78" s="20"/>
      <c r="AO78" s="17" t="s">
        <v>10</v>
      </c>
      <c r="AP78" s="19"/>
      <c r="AQ78" s="21"/>
    </row>
    <row r="79" spans="1:43">
      <c r="A79" s="17">
        <v>1</v>
      </c>
      <c r="B79" s="22">
        <f t="shared" ref="B79:B109" si="27">R79-S79+T79-U79+V79-W79+X79-Y79</f>
        <v>7803.3500000000013</v>
      </c>
      <c r="C79" s="23">
        <f>B72+C72-D79-E79-F79-G79-H79-I79-J79-K79-L79-M79-N79-O79</f>
        <v>6986.8900000000067</v>
      </c>
      <c r="D79" s="24"/>
      <c r="E79" s="22"/>
      <c r="F79" s="22"/>
      <c r="G79" s="22"/>
      <c r="H79" s="22"/>
      <c r="I79" s="22"/>
      <c r="J79" s="22"/>
      <c r="K79" s="25"/>
      <c r="L79" s="25"/>
      <c r="M79" s="25">
        <f>2137+1500</f>
        <v>3637</v>
      </c>
      <c r="N79" s="25"/>
      <c r="O79" s="25"/>
      <c r="Q79" s="17">
        <v>1</v>
      </c>
      <c r="R79" s="26">
        <v>5878.3</v>
      </c>
      <c r="S79" s="26">
        <v>157.9</v>
      </c>
      <c r="T79" s="26">
        <v>1189.9000000000001</v>
      </c>
      <c r="U79" s="26"/>
      <c r="V79" s="26">
        <v>959</v>
      </c>
      <c r="W79" s="26"/>
      <c r="X79" s="26"/>
      <c r="Y79" s="26">
        <v>65.95</v>
      </c>
      <c r="Z79" s="26">
        <f>R79-S79+T79-U79+V79-W79+X79-Y79</f>
        <v>7803.3500000000013</v>
      </c>
      <c r="AA79" s="27"/>
      <c r="AB79" s="28"/>
      <c r="AC79" s="28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40">
        <f t="shared" ref="AN79:AN85" si="28">SUM(AA79:AM79)</f>
        <v>0</v>
      </c>
      <c r="AO79" s="25">
        <f>2137+1500</f>
        <v>3637</v>
      </c>
      <c r="AP79" s="30">
        <f>Z79-AN79-AO79</f>
        <v>4166.3500000000013</v>
      </c>
      <c r="AQ79" s="25" t="s">
        <v>41</v>
      </c>
    </row>
    <row r="80" spans="1:43">
      <c r="A80" s="57">
        <v>2</v>
      </c>
      <c r="B80" s="22">
        <f t="shared" si="27"/>
        <v>5493.05</v>
      </c>
      <c r="C80" s="23">
        <f>C79+B79-D80-E80-F80-G80-H80-I80-J80-K80-L80-M80-N80-O80</f>
        <v>14790.240000000009</v>
      </c>
      <c r="D80" s="23"/>
      <c r="E80" s="22"/>
      <c r="F80" s="22"/>
      <c r="G80" s="58"/>
      <c r="H80" s="22"/>
      <c r="I80" s="22"/>
      <c r="J80" s="22"/>
      <c r="K80" s="25"/>
      <c r="L80" s="25"/>
      <c r="M80" s="25"/>
      <c r="N80" s="25"/>
      <c r="O80" s="25"/>
      <c r="Q80" s="17">
        <v>2</v>
      </c>
      <c r="R80" s="22">
        <v>3075</v>
      </c>
      <c r="S80" s="22">
        <v>119.6</v>
      </c>
      <c r="T80" s="22">
        <v>2052.8000000000002</v>
      </c>
      <c r="U80" s="22"/>
      <c r="V80" s="22">
        <v>539.4</v>
      </c>
      <c r="W80" s="22"/>
      <c r="X80" s="22"/>
      <c r="Y80" s="22">
        <v>54.55</v>
      </c>
      <c r="Z80" s="22">
        <f>R80-S80+T80-U80+V80-W80+X80-Y80</f>
        <v>5493.05</v>
      </c>
      <c r="AA80" s="27"/>
      <c r="AB80" s="41"/>
      <c r="AC80" s="41"/>
      <c r="AD80" s="58"/>
      <c r="AE80" s="58"/>
      <c r="AF80" s="58"/>
      <c r="AG80" s="58"/>
      <c r="AH80" s="58"/>
      <c r="AI80" s="45"/>
      <c r="AJ80" s="22"/>
      <c r="AK80" s="22"/>
      <c r="AL80" s="22"/>
      <c r="AM80" s="22"/>
      <c r="AN80" s="40">
        <f t="shared" si="28"/>
        <v>0</v>
      </c>
      <c r="AO80" s="35">
        <v>3950</v>
      </c>
      <c r="AP80" s="30">
        <f t="shared" ref="AP80:AP110" si="29">Z80-AN80-AO80</f>
        <v>1543.0500000000002</v>
      </c>
      <c r="AQ80" s="25"/>
    </row>
    <row r="81" spans="1:43">
      <c r="A81" s="17">
        <v>3</v>
      </c>
      <c r="B81" s="22">
        <f t="shared" si="27"/>
        <v>4837.2</v>
      </c>
      <c r="C81" s="23">
        <f>C80+B80-D81-E81-F81-G81-H81-I81-J81-K81-L81-M81-N81-O81</f>
        <v>20283.290000000008</v>
      </c>
      <c r="D81" s="23"/>
      <c r="E81" s="22"/>
      <c r="F81" s="22"/>
      <c r="G81" s="22"/>
      <c r="H81" s="22"/>
      <c r="I81" s="22"/>
      <c r="J81" s="22"/>
      <c r="K81" s="25"/>
      <c r="L81" s="25"/>
      <c r="M81" s="25"/>
      <c r="N81" s="25"/>
      <c r="O81" s="25"/>
      <c r="Q81" s="17">
        <v>3</v>
      </c>
      <c r="R81" s="22">
        <v>4448.1000000000004</v>
      </c>
      <c r="S81" s="22">
        <v>367.3</v>
      </c>
      <c r="T81" s="22">
        <v>250.9</v>
      </c>
      <c r="U81" s="22"/>
      <c r="V81" s="22">
        <v>574</v>
      </c>
      <c r="W81" s="22"/>
      <c r="X81" s="22"/>
      <c r="Y81" s="22">
        <v>68.5</v>
      </c>
      <c r="Z81" s="22">
        <f>R81-S81+T81-U81+V81-W81+X81-Y81</f>
        <v>4837.2</v>
      </c>
      <c r="AA81" s="27"/>
      <c r="AB81" s="41"/>
      <c r="AC81" s="41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40">
        <f t="shared" si="28"/>
        <v>0</v>
      </c>
      <c r="AO81" s="25"/>
      <c r="AP81" s="30">
        <f t="shared" si="29"/>
        <v>4837.2</v>
      </c>
    </row>
    <row r="82" spans="1:43">
      <c r="A82" s="17">
        <v>4</v>
      </c>
      <c r="B82" s="22">
        <f t="shared" si="27"/>
        <v>4604.7999999999993</v>
      </c>
      <c r="C82" s="23">
        <f t="shared" ref="C82:C109" si="30">C81+B81-D82-E82-F82-G82-H82-I82-J82-K82-L82-M82-N82-O82</f>
        <v>25120.490000000009</v>
      </c>
      <c r="D82" s="23"/>
      <c r="E82" s="22"/>
      <c r="F82" s="22"/>
      <c r="G82" s="22"/>
      <c r="H82" s="22"/>
      <c r="I82" s="22"/>
      <c r="J82" s="22"/>
      <c r="K82" s="25"/>
      <c r="L82" s="25"/>
      <c r="M82" s="25"/>
      <c r="N82" s="25"/>
      <c r="O82" s="25"/>
      <c r="Q82" s="17">
        <v>4</v>
      </c>
      <c r="R82" s="22">
        <v>3441.3</v>
      </c>
      <c r="S82" s="22">
        <v>165</v>
      </c>
      <c r="T82" s="22">
        <v>225.2</v>
      </c>
      <c r="U82" s="22">
        <v>2.9</v>
      </c>
      <c r="V82" s="22">
        <v>1012.8</v>
      </c>
      <c r="W82" s="22">
        <v>285.60000000000002</v>
      </c>
      <c r="X82" s="22">
        <v>453.65</v>
      </c>
      <c r="Y82" s="22">
        <v>74.650000000000006</v>
      </c>
      <c r="Z82" s="22">
        <f>R82-S82+T82-U82+V82-W82+X82-Y82</f>
        <v>4604.7999999999993</v>
      </c>
      <c r="AA82" s="27"/>
      <c r="AB82" s="41"/>
      <c r="AC82" s="41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40">
        <f t="shared" si="28"/>
        <v>0</v>
      </c>
      <c r="AO82" s="25"/>
      <c r="AP82" s="30">
        <f t="shared" si="29"/>
        <v>4604.7999999999993</v>
      </c>
      <c r="AQ82" s="25"/>
    </row>
    <row r="83" spans="1:43">
      <c r="A83" s="17">
        <v>5</v>
      </c>
      <c r="B83" s="22">
        <f t="shared" si="27"/>
        <v>1587.3</v>
      </c>
      <c r="C83" s="23">
        <f t="shared" si="30"/>
        <v>29725.290000000008</v>
      </c>
      <c r="D83" s="23"/>
      <c r="E83" s="22"/>
      <c r="F83" s="42"/>
      <c r="G83" s="42"/>
      <c r="H83" s="42"/>
      <c r="I83" s="42"/>
      <c r="J83" s="22"/>
      <c r="K83" s="25"/>
      <c r="L83" s="25"/>
      <c r="M83" s="25"/>
      <c r="N83" s="25"/>
      <c r="O83" s="25"/>
      <c r="Q83" s="17">
        <v>5</v>
      </c>
      <c r="R83" s="43">
        <v>1511.3</v>
      </c>
      <c r="S83" s="43">
        <v>151</v>
      </c>
      <c r="T83" s="43">
        <v>150</v>
      </c>
      <c r="U83" s="43"/>
      <c r="V83" s="22">
        <v>77</v>
      </c>
      <c r="W83" s="22"/>
      <c r="X83" s="22"/>
      <c r="Y83" s="22"/>
      <c r="Z83" s="22">
        <f t="shared" ref="Z83:Z109" si="31">R83-S83+T83-U83+V83-W83+X83-Y83</f>
        <v>1587.3</v>
      </c>
      <c r="AA83" s="27"/>
      <c r="AB83" s="41"/>
      <c r="AC83" s="41"/>
      <c r="AD83" s="42"/>
      <c r="AE83" s="42"/>
      <c r="AF83" s="42"/>
      <c r="AG83" s="42"/>
      <c r="AH83" s="42"/>
      <c r="AI83" s="42"/>
      <c r="AJ83" s="42"/>
      <c r="AK83" s="42"/>
      <c r="AL83" s="42"/>
      <c r="AM83" s="22"/>
      <c r="AN83" s="40">
        <f t="shared" si="28"/>
        <v>0</v>
      </c>
      <c r="AO83" s="25"/>
      <c r="AP83" s="30">
        <f t="shared" si="29"/>
        <v>1587.3</v>
      </c>
      <c r="AQ83" s="25" t="s">
        <v>42</v>
      </c>
    </row>
    <row r="84" spans="1:43">
      <c r="A84" s="36">
        <v>6</v>
      </c>
      <c r="B84" s="32"/>
      <c r="C84" s="33">
        <f t="shared" si="30"/>
        <v>-783.82999999999083</v>
      </c>
      <c r="D84" s="33"/>
      <c r="E84" s="32"/>
      <c r="F84" s="44">
        <v>32096.42</v>
      </c>
      <c r="G84" s="32"/>
      <c r="H84" s="32"/>
      <c r="I84" s="32"/>
      <c r="J84" s="32"/>
      <c r="K84" s="35"/>
      <c r="L84" s="35"/>
      <c r="M84" s="35"/>
      <c r="N84" s="35"/>
      <c r="O84" s="35"/>
      <c r="Q84" s="36">
        <v>6</v>
      </c>
      <c r="R84" s="32"/>
      <c r="S84" s="32"/>
      <c r="T84" s="32"/>
      <c r="U84" s="32"/>
      <c r="V84" s="32"/>
      <c r="W84" s="32"/>
      <c r="X84" s="32"/>
      <c r="Y84" s="32"/>
      <c r="Z84" s="32">
        <f t="shared" si="31"/>
        <v>0</v>
      </c>
      <c r="AA84" s="37"/>
      <c r="AB84" s="38"/>
      <c r="AC84" s="38"/>
      <c r="AD84" s="32"/>
      <c r="AE84" s="32"/>
      <c r="AF84" s="32"/>
      <c r="AG84" s="32"/>
      <c r="AH84" s="32"/>
      <c r="AI84" s="39"/>
      <c r="AJ84" s="32"/>
      <c r="AK84" s="32"/>
      <c r="AL84" s="32"/>
      <c r="AM84" s="32"/>
      <c r="AN84" s="40">
        <f t="shared" si="28"/>
        <v>0</v>
      </c>
      <c r="AO84" s="25"/>
      <c r="AP84" s="30">
        <f t="shared" si="29"/>
        <v>0</v>
      </c>
      <c r="AQ84" s="25"/>
    </row>
    <row r="85" spans="1:43">
      <c r="A85" s="17">
        <v>7</v>
      </c>
      <c r="B85" s="22">
        <f t="shared" si="27"/>
        <v>6043.3099999999986</v>
      </c>
      <c r="C85" s="23">
        <f t="shared" si="30"/>
        <v>-783.82999999999083</v>
      </c>
      <c r="D85" s="23"/>
      <c r="E85" s="22"/>
      <c r="F85" s="22"/>
      <c r="G85" s="22"/>
      <c r="H85" s="22"/>
      <c r="I85" s="22"/>
      <c r="J85" s="22"/>
      <c r="K85" s="25"/>
      <c r="L85" s="25"/>
      <c r="M85" s="25"/>
      <c r="N85" s="25"/>
      <c r="O85" s="25"/>
      <c r="Q85" s="17">
        <v>7</v>
      </c>
      <c r="R85" s="22">
        <v>5340</v>
      </c>
      <c r="S85" s="22">
        <v>350.1</v>
      </c>
      <c r="T85" s="22">
        <v>64.400000000000006</v>
      </c>
      <c r="U85" s="22">
        <v>4.1399999999999997</v>
      </c>
      <c r="V85" s="22">
        <v>829.9</v>
      </c>
      <c r="W85" s="22"/>
      <c r="X85" s="22">
        <v>198</v>
      </c>
      <c r="Y85" s="22">
        <v>34.75</v>
      </c>
      <c r="Z85" s="22">
        <f t="shared" si="31"/>
        <v>6043.3099999999986</v>
      </c>
      <c r="AA85" s="27"/>
      <c r="AB85" s="41"/>
      <c r="AC85" s="41"/>
      <c r="AD85" s="22"/>
      <c r="AE85" s="22"/>
      <c r="AF85" s="22"/>
      <c r="AG85" s="22"/>
      <c r="AH85" s="22"/>
      <c r="AI85" s="45"/>
      <c r="AJ85" s="22"/>
      <c r="AK85" s="22"/>
      <c r="AL85" s="22"/>
      <c r="AM85" s="22"/>
      <c r="AN85" s="40">
        <f t="shared" si="28"/>
        <v>0</v>
      </c>
      <c r="AO85" s="25">
        <v>1757</v>
      </c>
      <c r="AP85" s="30">
        <f t="shared" si="29"/>
        <v>4286.3099999999986</v>
      </c>
      <c r="AQ85" s="25"/>
    </row>
    <row r="86" spans="1:43">
      <c r="A86" s="17">
        <v>8</v>
      </c>
      <c r="B86" s="22">
        <f t="shared" si="27"/>
        <v>5552.6</v>
      </c>
      <c r="C86" s="23">
        <f t="shared" si="30"/>
        <v>4559.4800000000077</v>
      </c>
      <c r="D86" s="23"/>
      <c r="E86" s="22"/>
      <c r="F86" s="22"/>
      <c r="G86" s="22"/>
      <c r="H86" s="22"/>
      <c r="I86" s="22"/>
      <c r="J86" s="22"/>
      <c r="K86" s="25"/>
      <c r="L86" s="25"/>
      <c r="M86" s="25">
        <v>700</v>
      </c>
      <c r="N86" s="25"/>
      <c r="O86" s="25"/>
      <c r="Q86" s="17">
        <v>8</v>
      </c>
      <c r="R86" s="22">
        <v>4883.3</v>
      </c>
      <c r="S86" s="22">
        <v>392.6</v>
      </c>
      <c r="T86" s="22">
        <v>233.8</v>
      </c>
      <c r="U86" s="22"/>
      <c r="V86" s="22">
        <v>881</v>
      </c>
      <c r="W86" s="22"/>
      <c r="X86" s="22"/>
      <c r="Y86" s="22">
        <v>52.9</v>
      </c>
      <c r="Z86" s="22">
        <f t="shared" si="31"/>
        <v>5552.6</v>
      </c>
      <c r="AA86" s="46"/>
      <c r="AB86" s="41"/>
      <c r="AC86" s="41"/>
      <c r="AD86" s="22"/>
      <c r="AE86" s="22"/>
      <c r="AF86" s="22"/>
      <c r="AG86" s="22"/>
      <c r="AH86" s="22"/>
      <c r="AI86" s="45"/>
      <c r="AJ86" s="22"/>
      <c r="AK86" s="22"/>
      <c r="AL86" s="22"/>
      <c r="AM86" s="22"/>
      <c r="AN86" s="40">
        <f>SUM(AA86:AM86)</f>
        <v>0</v>
      </c>
      <c r="AO86" s="29">
        <v>700</v>
      </c>
      <c r="AP86" s="30">
        <f t="shared" si="29"/>
        <v>4852.6000000000004</v>
      </c>
      <c r="AQ86" s="25" t="s">
        <v>43</v>
      </c>
    </row>
    <row r="87" spans="1:43">
      <c r="A87" s="17">
        <v>9</v>
      </c>
      <c r="B87" s="22">
        <f t="shared" si="27"/>
        <v>3531.4</v>
      </c>
      <c r="C87" s="23">
        <f t="shared" si="30"/>
        <v>9912.080000000009</v>
      </c>
      <c r="D87" s="23"/>
      <c r="E87" s="22"/>
      <c r="F87" s="22"/>
      <c r="G87" s="22"/>
      <c r="H87" s="22"/>
      <c r="I87" s="22"/>
      <c r="J87" s="22"/>
      <c r="K87" s="25"/>
      <c r="L87" s="25"/>
      <c r="M87" s="25">
        <v>200</v>
      </c>
      <c r="N87" s="25"/>
      <c r="O87" s="25"/>
      <c r="Q87" s="17">
        <v>9</v>
      </c>
      <c r="R87" s="43">
        <v>2597.8000000000002</v>
      </c>
      <c r="S87" s="43">
        <v>91.9</v>
      </c>
      <c r="T87" s="43">
        <v>59.8</v>
      </c>
      <c r="U87" s="43"/>
      <c r="V87" s="22">
        <v>989.5</v>
      </c>
      <c r="W87" s="22"/>
      <c r="X87" s="22"/>
      <c r="Y87" s="22">
        <v>23.8</v>
      </c>
      <c r="Z87" s="22">
        <f t="shared" si="31"/>
        <v>3531.4</v>
      </c>
      <c r="AA87" s="27"/>
      <c r="AB87" s="41"/>
      <c r="AC87" s="41"/>
      <c r="AD87" s="22"/>
      <c r="AE87" s="22"/>
      <c r="AF87" s="22"/>
      <c r="AG87" s="22"/>
      <c r="AH87" s="22"/>
      <c r="AI87" s="45"/>
      <c r="AJ87" s="22"/>
      <c r="AK87" s="22"/>
      <c r="AL87" s="22"/>
      <c r="AM87" s="22"/>
      <c r="AN87" s="40">
        <f t="shared" ref="AN87:AN99" si="32">SUM(AA87:AM87)</f>
        <v>0</v>
      </c>
      <c r="AO87" s="25">
        <v>200</v>
      </c>
      <c r="AP87" s="30">
        <f t="shared" si="29"/>
        <v>3331.4</v>
      </c>
      <c r="AQ87" s="25" t="s">
        <v>45</v>
      </c>
    </row>
    <row r="88" spans="1:43">
      <c r="A88" s="17">
        <v>10</v>
      </c>
      <c r="B88" s="22">
        <f t="shared" si="27"/>
        <v>6557.25</v>
      </c>
      <c r="C88" s="23">
        <f t="shared" si="30"/>
        <v>13443.480000000009</v>
      </c>
      <c r="D88" s="23"/>
      <c r="E88" s="41"/>
      <c r="F88" s="22"/>
      <c r="G88" s="22"/>
      <c r="H88" s="22"/>
      <c r="I88" s="22"/>
      <c r="J88" s="22"/>
      <c r="K88" s="25"/>
      <c r="L88" s="25"/>
      <c r="M88" s="25"/>
      <c r="N88" s="25"/>
      <c r="O88" s="25"/>
      <c r="Q88" s="17">
        <v>10</v>
      </c>
      <c r="R88" s="22">
        <v>5579.5</v>
      </c>
      <c r="S88" s="22">
        <v>1025.9000000000001</v>
      </c>
      <c r="T88" s="22">
        <v>596.20000000000005</v>
      </c>
      <c r="U88" s="22">
        <v>3.7</v>
      </c>
      <c r="V88" s="22">
        <v>1731.7</v>
      </c>
      <c r="W88" s="22"/>
      <c r="X88" s="22"/>
      <c r="Y88" s="22">
        <v>320.55</v>
      </c>
      <c r="Z88" s="22">
        <f t="shared" si="31"/>
        <v>6557.25</v>
      </c>
      <c r="AA88" s="27"/>
      <c r="AB88" s="41"/>
      <c r="AC88" s="41"/>
      <c r="AD88" s="22"/>
      <c r="AE88" s="22"/>
      <c r="AF88" s="22"/>
      <c r="AG88" s="22"/>
      <c r="AH88" s="22"/>
      <c r="AI88" s="45"/>
      <c r="AJ88" s="22"/>
      <c r="AK88" s="22"/>
      <c r="AL88" s="22"/>
      <c r="AM88" s="22"/>
      <c r="AN88" s="40">
        <f t="shared" si="32"/>
        <v>0</v>
      </c>
      <c r="AO88" s="25"/>
      <c r="AP88" s="30">
        <f t="shared" si="29"/>
        <v>6557.25</v>
      </c>
      <c r="AQ88" s="25"/>
    </row>
    <row r="89" spans="1:43">
      <c r="A89" s="17">
        <v>11</v>
      </c>
      <c r="B89" s="22">
        <f t="shared" si="27"/>
        <v>6075.3499999999995</v>
      </c>
      <c r="C89" s="23">
        <f t="shared" si="30"/>
        <v>17461.19000000001</v>
      </c>
      <c r="D89" s="23"/>
      <c r="E89" s="22"/>
      <c r="F89" s="22"/>
      <c r="G89" s="22"/>
      <c r="H89" s="22"/>
      <c r="I89" s="22"/>
      <c r="J89" s="22"/>
      <c r="K89" s="25"/>
      <c r="L89" s="25"/>
      <c r="M89" s="25">
        <v>2539.54</v>
      </c>
      <c r="N89" s="25"/>
      <c r="O89" s="25"/>
      <c r="Q89" s="17">
        <v>11</v>
      </c>
      <c r="R89" s="22">
        <v>5418.4</v>
      </c>
      <c r="S89" s="22">
        <v>522.29999999999995</v>
      </c>
      <c r="T89" s="22"/>
      <c r="U89" s="22"/>
      <c r="V89" s="22">
        <f>1010.85+193.65</f>
        <v>1204.5</v>
      </c>
      <c r="W89" s="22"/>
      <c r="X89" s="22">
        <v>168.4</v>
      </c>
      <c r="Y89" s="22">
        <v>193.65</v>
      </c>
      <c r="Z89" s="22">
        <f t="shared" si="31"/>
        <v>6075.3499999999995</v>
      </c>
      <c r="AA89" s="27"/>
      <c r="AB89" s="41"/>
      <c r="AC89" s="41"/>
      <c r="AD89" s="22"/>
      <c r="AE89" s="22"/>
      <c r="AF89" s="22"/>
      <c r="AG89" s="22"/>
      <c r="AH89" s="22"/>
      <c r="AI89" s="45"/>
      <c r="AJ89" s="22"/>
      <c r="AK89" s="22"/>
      <c r="AL89" s="22"/>
      <c r="AM89" s="22"/>
      <c r="AN89" s="40">
        <f t="shared" si="32"/>
        <v>0</v>
      </c>
      <c r="AO89" s="25">
        <v>1952.68</v>
      </c>
      <c r="AP89" s="30">
        <f t="shared" si="29"/>
        <v>4122.6699999999992</v>
      </c>
      <c r="AQ89" s="25"/>
    </row>
    <row r="90" spans="1:43">
      <c r="A90" s="17">
        <v>12</v>
      </c>
      <c r="B90" s="30">
        <f t="shared" si="27"/>
        <v>22435.850000000002</v>
      </c>
      <c r="C90" s="23">
        <f t="shared" si="30"/>
        <v>18859.600000000009</v>
      </c>
      <c r="D90" s="23"/>
      <c r="E90" s="22"/>
      <c r="F90" s="22"/>
      <c r="G90" s="22"/>
      <c r="H90" s="22"/>
      <c r="I90" s="22"/>
      <c r="J90" s="22"/>
      <c r="K90" s="25"/>
      <c r="L90" s="25"/>
      <c r="M90" s="25">
        <v>4676.9399999999996</v>
      </c>
      <c r="N90" s="25"/>
      <c r="O90" s="25"/>
      <c r="Q90" s="60">
        <v>12</v>
      </c>
      <c r="R90" s="30">
        <v>19731.400000000001</v>
      </c>
      <c r="S90" s="30">
        <v>525</v>
      </c>
      <c r="T90" s="30"/>
      <c r="U90" s="30"/>
      <c r="V90" s="30">
        <v>3367.4</v>
      </c>
      <c r="W90" s="30"/>
      <c r="X90" s="30"/>
      <c r="Y90" s="30">
        <v>137.94999999999999</v>
      </c>
      <c r="Z90" s="22">
        <f t="shared" si="31"/>
        <v>22435.850000000002</v>
      </c>
      <c r="AA90" s="27"/>
      <c r="AB90" s="41"/>
      <c r="AC90" s="41"/>
      <c r="AD90" s="22"/>
      <c r="AE90" s="22"/>
      <c r="AF90" s="22"/>
      <c r="AG90" s="22"/>
      <c r="AH90" s="22"/>
      <c r="AI90" s="45"/>
      <c r="AJ90" s="22"/>
      <c r="AK90" s="22"/>
      <c r="AL90" s="22"/>
      <c r="AM90" s="22"/>
      <c r="AN90" s="40">
        <f t="shared" si="32"/>
        <v>0</v>
      </c>
      <c r="AO90" s="25"/>
      <c r="AP90" s="30">
        <f t="shared" si="29"/>
        <v>22435.850000000002</v>
      </c>
      <c r="AQ90" s="25" t="s">
        <v>44</v>
      </c>
    </row>
    <row r="91" spans="1:43">
      <c r="A91" s="36">
        <v>13</v>
      </c>
      <c r="B91" s="30">
        <f t="shared" si="27"/>
        <v>20134.05</v>
      </c>
      <c r="C91" s="33">
        <f t="shared" si="30"/>
        <v>41295.450000000012</v>
      </c>
      <c r="D91" s="33"/>
      <c r="E91" s="32"/>
      <c r="F91" s="32"/>
      <c r="G91" s="32"/>
      <c r="H91" s="32"/>
      <c r="I91" s="32"/>
      <c r="J91" s="32"/>
      <c r="K91" s="35"/>
      <c r="L91" s="35"/>
      <c r="M91" s="35"/>
      <c r="N91" s="35"/>
      <c r="O91" s="35"/>
      <c r="Q91" s="60">
        <v>13</v>
      </c>
      <c r="R91" s="30">
        <v>17738.3</v>
      </c>
      <c r="S91" s="30">
        <v>116.7</v>
      </c>
      <c r="T91" s="30"/>
      <c r="U91" s="30"/>
      <c r="V91" s="30">
        <v>2594.25</v>
      </c>
      <c r="W91" s="30"/>
      <c r="X91" s="30"/>
      <c r="Y91" s="30">
        <v>81.8</v>
      </c>
      <c r="Z91" s="32">
        <f t="shared" si="31"/>
        <v>20134.05</v>
      </c>
      <c r="AA91" s="37"/>
      <c r="AB91" s="38"/>
      <c r="AC91" s="38"/>
      <c r="AD91" s="32"/>
      <c r="AE91" s="32"/>
      <c r="AF91" s="32"/>
      <c r="AG91" s="32"/>
      <c r="AH91" s="32"/>
      <c r="AI91" s="39"/>
      <c r="AJ91" s="32"/>
      <c r="AK91" s="32"/>
      <c r="AL91" s="32"/>
      <c r="AM91" s="32"/>
      <c r="AN91" s="40">
        <f t="shared" si="32"/>
        <v>0</v>
      </c>
      <c r="AO91" s="25">
        <v>999</v>
      </c>
      <c r="AP91" s="30">
        <f t="shared" si="29"/>
        <v>19135.05</v>
      </c>
      <c r="AQ91" s="25"/>
    </row>
    <row r="92" spans="1:43">
      <c r="A92" s="17">
        <v>14</v>
      </c>
      <c r="B92" s="30">
        <f t="shared" si="27"/>
        <v>12902.249999999998</v>
      </c>
      <c r="C92" s="23">
        <f t="shared" si="30"/>
        <v>61429.500000000015</v>
      </c>
      <c r="D92" s="23"/>
      <c r="E92" s="22"/>
      <c r="F92" s="22"/>
      <c r="G92" s="22"/>
      <c r="H92" s="22"/>
      <c r="I92" s="22"/>
      <c r="J92" s="22"/>
      <c r="K92" s="25"/>
      <c r="L92" s="25"/>
      <c r="M92" s="25"/>
      <c r="N92" s="25"/>
      <c r="O92" s="25"/>
      <c r="Q92" s="60">
        <v>14</v>
      </c>
      <c r="R92" s="30">
        <v>12192.9</v>
      </c>
      <c r="S92" s="30">
        <v>428.7</v>
      </c>
      <c r="T92" s="30"/>
      <c r="U92" s="30"/>
      <c r="V92" s="30">
        <v>1177.5</v>
      </c>
      <c r="W92" s="30"/>
      <c r="X92" s="30"/>
      <c r="Y92" s="30">
        <v>39.450000000000003</v>
      </c>
      <c r="Z92" s="22">
        <f t="shared" si="31"/>
        <v>12902.249999999998</v>
      </c>
      <c r="AA92" s="27"/>
      <c r="AB92" s="41"/>
      <c r="AC92" s="41"/>
      <c r="AD92" s="22"/>
      <c r="AE92" s="22"/>
      <c r="AF92" s="22"/>
      <c r="AG92" s="22"/>
      <c r="AH92" s="22"/>
      <c r="AI92" s="45"/>
      <c r="AJ92" s="22"/>
      <c r="AK92" s="22"/>
      <c r="AL92" s="22"/>
      <c r="AM92" s="22"/>
      <c r="AN92" s="40">
        <f t="shared" si="32"/>
        <v>0</v>
      </c>
      <c r="AO92" s="25"/>
      <c r="AP92" s="30">
        <f t="shared" si="29"/>
        <v>12902.249999999998</v>
      </c>
      <c r="AQ92" s="25"/>
    </row>
    <row r="93" spans="1:43">
      <c r="A93" s="17">
        <v>15</v>
      </c>
      <c r="B93" s="30">
        <f t="shared" si="27"/>
        <v>16849.8</v>
      </c>
      <c r="C93" s="23">
        <f t="shared" si="30"/>
        <v>-7934.0199999999895</v>
      </c>
      <c r="D93" s="23"/>
      <c r="E93" s="30">
        <v>32265.77</v>
      </c>
      <c r="F93" s="22"/>
      <c r="G93" s="22"/>
      <c r="H93" s="25"/>
      <c r="I93" s="22">
        <v>10000</v>
      </c>
      <c r="J93" s="22"/>
      <c r="K93" s="25"/>
      <c r="L93" s="25"/>
      <c r="M93" s="25"/>
      <c r="N93" s="25"/>
      <c r="O93" s="25">
        <v>40000</v>
      </c>
      <c r="Q93" s="60">
        <v>15</v>
      </c>
      <c r="R93" s="30">
        <v>11587.3</v>
      </c>
      <c r="S93" s="30">
        <v>204.5</v>
      </c>
      <c r="T93" s="30">
        <v>2081</v>
      </c>
      <c r="U93" s="30">
        <v>26.95</v>
      </c>
      <c r="V93" s="30">
        <v>1417.3</v>
      </c>
      <c r="W93" s="30"/>
      <c r="X93" s="30">
        <v>2071</v>
      </c>
      <c r="Y93" s="30">
        <v>75.349999999999994</v>
      </c>
      <c r="Z93" s="22">
        <f t="shared" si="31"/>
        <v>16849.8</v>
      </c>
      <c r="AA93" s="27"/>
      <c r="AB93" s="41"/>
      <c r="AC93" s="41"/>
      <c r="AD93" s="22"/>
      <c r="AE93" s="22"/>
      <c r="AF93" s="22"/>
      <c r="AG93" s="22"/>
      <c r="AH93" s="22"/>
      <c r="AI93" s="45"/>
      <c r="AJ93" s="25"/>
      <c r="AK93" s="22"/>
      <c r="AL93" s="22"/>
      <c r="AM93" s="22"/>
      <c r="AN93" s="40">
        <f t="shared" si="32"/>
        <v>0</v>
      </c>
      <c r="AO93" s="25">
        <v>750</v>
      </c>
      <c r="AP93" s="30">
        <f t="shared" si="29"/>
        <v>16099.8</v>
      </c>
      <c r="AQ93" s="25"/>
    </row>
    <row r="94" spans="1:43">
      <c r="A94" s="17">
        <v>16</v>
      </c>
      <c r="B94" s="30">
        <f t="shared" si="27"/>
        <v>11539.05</v>
      </c>
      <c r="C94" s="23">
        <f t="shared" si="30"/>
        <v>8915.7800000000097</v>
      </c>
      <c r="D94" s="23"/>
      <c r="E94" s="22"/>
      <c r="F94" s="22"/>
      <c r="G94" s="22"/>
      <c r="H94" s="22"/>
      <c r="I94" s="22"/>
      <c r="J94" s="22"/>
      <c r="K94" s="25"/>
      <c r="L94" s="25"/>
      <c r="M94" s="25"/>
      <c r="N94" s="25"/>
      <c r="O94" s="25"/>
      <c r="Q94" s="60">
        <v>16</v>
      </c>
      <c r="R94" s="30">
        <v>10356.4</v>
      </c>
      <c r="S94" s="30">
        <v>432.5</v>
      </c>
      <c r="T94" s="30">
        <f>140+400</f>
        <v>540</v>
      </c>
      <c r="U94" s="30">
        <v>10.199999999999999</v>
      </c>
      <c r="V94" s="30">
        <v>1302.9000000000001</v>
      </c>
      <c r="W94" s="30">
        <v>156.4</v>
      </c>
      <c r="X94" s="30"/>
      <c r="Y94" s="30">
        <v>61.15</v>
      </c>
      <c r="Z94" s="22">
        <f t="shared" si="31"/>
        <v>11539.05</v>
      </c>
      <c r="AA94" s="27"/>
      <c r="AB94" s="41"/>
      <c r="AC94" s="41"/>
      <c r="AD94" s="22"/>
      <c r="AE94" s="22"/>
      <c r="AF94" s="22"/>
      <c r="AG94" s="22"/>
      <c r="AH94" s="22"/>
      <c r="AI94" s="45"/>
      <c r="AJ94" s="22"/>
      <c r="AK94" s="22"/>
      <c r="AL94" s="22"/>
      <c r="AM94" s="22"/>
      <c r="AN94" s="40">
        <f t="shared" si="32"/>
        <v>0</v>
      </c>
      <c r="AO94" s="25"/>
      <c r="AP94" s="30">
        <f t="shared" si="29"/>
        <v>11539.05</v>
      </c>
      <c r="AQ94" s="25"/>
    </row>
    <row r="95" spans="1:43">
      <c r="A95" s="17">
        <v>17</v>
      </c>
      <c r="B95" s="30">
        <f t="shared" si="27"/>
        <v>11643.800000000001</v>
      </c>
      <c r="C95" s="23">
        <f t="shared" si="30"/>
        <v>15454.830000000009</v>
      </c>
      <c r="D95" s="23"/>
      <c r="E95" s="22"/>
      <c r="F95" s="22"/>
      <c r="G95" s="22"/>
      <c r="H95" s="22"/>
      <c r="I95" s="22"/>
      <c r="J95" s="22"/>
      <c r="K95" s="25"/>
      <c r="L95" s="25"/>
      <c r="M95" s="25"/>
      <c r="N95" s="25"/>
      <c r="O95" s="25">
        <v>5000</v>
      </c>
      <c r="Q95" s="60">
        <v>17</v>
      </c>
      <c r="R95" s="30">
        <v>10500.2</v>
      </c>
      <c r="S95" s="30">
        <v>99</v>
      </c>
      <c r="T95" s="30"/>
      <c r="U95" s="30">
        <v>1.35</v>
      </c>
      <c r="V95" s="30">
        <v>1268</v>
      </c>
      <c r="W95" s="30"/>
      <c r="X95" s="30"/>
      <c r="Y95" s="30">
        <v>24.05</v>
      </c>
      <c r="Z95" s="22">
        <f t="shared" si="31"/>
        <v>11643.800000000001</v>
      </c>
      <c r="AA95" s="27"/>
      <c r="AB95" s="41"/>
      <c r="AC95" s="41"/>
      <c r="AD95" s="22"/>
      <c r="AE95" s="22"/>
      <c r="AF95" s="22"/>
      <c r="AG95" s="22"/>
      <c r="AH95" s="22"/>
      <c r="AI95" s="45"/>
      <c r="AJ95" s="22"/>
      <c r="AK95" s="22"/>
      <c r="AL95" s="22"/>
      <c r="AM95" s="22"/>
      <c r="AN95" s="40">
        <f t="shared" si="32"/>
        <v>0</v>
      </c>
      <c r="AO95" s="25"/>
      <c r="AP95" s="30">
        <f t="shared" si="29"/>
        <v>11643.800000000001</v>
      </c>
      <c r="AQ95" s="25"/>
    </row>
    <row r="96" spans="1:43">
      <c r="A96" s="17">
        <v>18</v>
      </c>
      <c r="B96" s="30">
        <f t="shared" si="27"/>
        <v>14245.75</v>
      </c>
      <c r="C96" s="23">
        <f t="shared" si="30"/>
        <v>27098.630000000012</v>
      </c>
      <c r="D96" s="23"/>
      <c r="E96" s="22"/>
      <c r="F96" s="22"/>
      <c r="G96" s="22"/>
      <c r="H96" s="22"/>
      <c r="I96" s="22"/>
      <c r="J96" s="22"/>
      <c r="K96" s="25"/>
      <c r="L96" s="25"/>
      <c r="M96" s="25"/>
      <c r="N96" s="25"/>
      <c r="O96" s="25"/>
      <c r="Q96" s="60">
        <v>18</v>
      </c>
      <c r="R96" s="30">
        <v>10885.7</v>
      </c>
      <c r="S96" s="30">
        <v>542.20000000000005</v>
      </c>
      <c r="T96" s="30">
        <f>175.4+2244.75</f>
        <v>2420.15</v>
      </c>
      <c r="U96" s="30">
        <v>200.6</v>
      </c>
      <c r="V96" s="30">
        <v>1763.1</v>
      </c>
      <c r="W96" s="30"/>
      <c r="X96" s="30"/>
      <c r="Y96" s="30">
        <v>80.400000000000006</v>
      </c>
      <c r="Z96" s="22">
        <f t="shared" si="31"/>
        <v>14245.75</v>
      </c>
      <c r="AA96" s="27"/>
      <c r="AB96" s="41"/>
      <c r="AC96" s="41"/>
      <c r="AD96" s="22"/>
      <c r="AE96" s="22"/>
      <c r="AF96" s="22"/>
      <c r="AG96" s="22"/>
      <c r="AH96" s="22"/>
      <c r="AI96" s="45"/>
      <c r="AJ96" s="22"/>
      <c r="AK96" s="22"/>
      <c r="AL96" s="22"/>
      <c r="AM96" s="22"/>
      <c r="AN96" s="40">
        <f t="shared" si="32"/>
        <v>0</v>
      </c>
      <c r="AO96" s="25">
        <v>4676.9399999999996</v>
      </c>
      <c r="AP96" s="30">
        <f t="shared" si="29"/>
        <v>9568.8100000000013</v>
      </c>
      <c r="AQ96" s="25"/>
    </row>
    <row r="97" spans="1:43">
      <c r="A97" s="17">
        <v>19</v>
      </c>
      <c r="B97" s="22">
        <f t="shared" si="27"/>
        <v>2241.6</v>
      </c>
      <c r="C97" s="23">
        <f t="shared" si="30"/>
        <v>41344.380000000012</v>
      </c>
      <c r="D97" s="23"/>
      <c r="E97" s="22"/>
      <c r="F97" s="22"/>
      <c r="G97" s="22"/>
      <c r="H97" s="22"/>
      <c r="I97" s="22"/>
      <c r="J97" s="22"/>
      <c r="K97" s="25"/>
      <c r="L97" s="25"/>
      <c r="M97" s="25"/>
      <c r="N97" s="25"/>
      <c r="O97" s="25"/>
      <c r="Q97" s="17">
        <v>19</v>
      </c>
      <c r="R97" s="22">
        <v>2405.9</v>
      </c>
      <c r="S97" s="22">
        <v>230.3</v>
      </c>
      <c r="T97" s="22">
        <v>38</v>
      </c>
      <c r="U97" s="22"/>
      <c r="V97" s="22">
        <v>28</v>
      </c>
      <c r="W97" s="22"/>
      <c r="X97" s="22"/>
      <c r="Y97" s="22"/>
      <c r="Z97" s="22">
        <f t="shared" si="31"/>
        <v>2241.6</v>
      </c>
      <c r="AA97" s="27"/>
      <c r="AB97" s="41"/>
      <c r="AC97" s="41"/>
      <c r="AD97" s="22"/>
      <c r="AE97" s="22"/>
      <c r="AF97" s="22"/>
      <c r="AG97" s="22"/>
      <c r="AH97" s="22"/>
      <c r="AI97" s="45"/>
      <c r="AJ97" s="22"/>
      <c r="AK97" s="22"/>
      <c r="AL97" s="22"/>
      <c r="AM97" s="22"/>
      <c r="AN97" s="40">
        <f t="shared" si="32"/>
        <v>0</v>
      </c>
      <c r="AO97" s="25"/>
      <c r="AP97" s="30">
        <f t="shared" si="29"/>
        <v>2241.6</v>
      </c>
      <c r="AQ97" s="25"/>
    </row>
    <row r="98" spans="1:43">
      <c r="A98" s="36">
        <v>20</v>
      </c>
      <c r="B98" s="32"/>
      <c r="C98" s="33">
        <f t="shared" si="30"/>
        <v>13585.98000000001</v>
      </c>
      <c r="D98" s="33"/>
      <c r="E98" s="32"/>
      <c r="F98" s="32"/>
      <c r="G98" s="32"/>
      <c r="H98" s="32"/>
      <c r="I98" s="32"/>
      <c r="J98" s="32"/>
      <c r="K98" s="35"/>
      <c r="L98" s="35"/>
      <c r="M98" s="35"/>
      <c r="N98" s="35"/>
      <c r="O98" s="35">
        <v>30000</v>
      </c>
      <c r="Q98" s="36">
        <v>20</v>
      </c>
      <c r="R98" s="32"/>
      <c r="S98" s="32"/>
      <c r="T98" s="32"/>
      <c r="U98" s="32"/>
      <c r="V98" s="32"/>
      <c r="W98" s="32"/>
      <c r="X98" s="32"/>
      <c r="Y98" s="32"/>
      <c r="Z98" s="32">
        <f t="shared" si="31"/>
        <v>0</v>
      </c>
      <c r="AA98" s="37"/>
      <c r="AB98" s="38"/>
      <c r="AC98" s="38"/>
      <c r="AD98" s="32"/>
      <c r="AE98" s="32"/>
      <c r="AF98" s="32"/>
      <c r="AG98" s="32"/>
      <c r="AH98" s="32"/>
      <c r="AI98" s="39"/>
      <c r="AJ98" s="32"/>
      <c r="AK98" s="32"/>
      <c r="AL98" s="32"/>
      <c r="AM98" s="32"/>
      <c r="AN98" s="40">
        <f t="shared" si="32"/>
        <v>0</v>
      </c>
      <c r="AO98" s="25">
        <v>145</v>
      </c>
      <c r="AP98" s="30">
        <f t="shared" si="29"/>
        <v>-145</v>
      </c>
      <c r="AQ98" s="25"/>
    </row>
    <row r="99" spans="1:43">
      <c r="A99" s="17">
        <v>21</v>
      </c>
      <c r="B99" s="22">
        <f t="shared" si="27"/>
        <v>3982.5000000000005</v>
      </c>
      <c r="C99" s="23">
        <f t="shared" si="30"/>
        <v>13585.98000000001</v>
      </c>
      <c r="D99" s="23"/>
      <c r="E99" s="22"/>
      <c r="F99" s="22"/>
      <c r="G99" s="22"/>
      <c r="H99" s="22"/>
      <c r="I99" s="22"/>
      <c r="J99" s="22"/>
      <c r="K99" s="25"/>
      <c r="L99" s="25"/>
      <c r="M99" s="25"/>
      <c r="N99" s="25"/>
      <c r="O99" s="25"/>
      <c r="Q99" s="17">
        <v>21</v>
      </c>
      <c r="R99" s="22">
        <v>2891.9</v>
      </c>
      <c r="S99" s="22">
        <v>120.9</v>
      </c>
      <c r="T99" s="22">
        <v>500</v>
      </c>
      <c r="U99" s="22">
        <v>1.6</v>
      </c>
      <c r="V99" s="22">
        <v>737.7</v>
      </c>
      <c r="W99" s="22"/>
      <c r="X99" s="22"/>
      <c r="Y99" s="22">
        <v>24.6</v>
      </c>
      <c r="Z99" s="22">
        <f t="shared" si="31"/>
        <v>3982.5000000000005</v>
      </c>
      <c r="AA99" s="27"/>
      <c r="AB99" s="41"/>
      <c r="AC99" s="41"/>
      <c r="AD99" s="22"/>
      <c r="AE99" s="22"/>
      <c r="AF99" s="22"/>
      <c r="AG99" s="22"/>
      <c r="AH99" s="22"/>
      <c r="AI99" s="45"/>
      <c r="AJ99" s="22"/>
      <c r="AK99" s="22"/>
      <c r="AL99" s="22"/>
      <c r="AM99" s="22"/>
      <c r="AN99" s="40">
        <f t="shared" si="32"/>
        <v>0</v>
      </c>
      <c r="AO99" s="25"/>
      <c r="AP99" s="30">
        <f t="shared" si="29"/>
        <v>3982.5000000000005</v>
      </c>
      <c r="AQ99" s="25"/>
    </row>
    <row r="100" spans="1:43">
      <c r="A100" s="17">
        <v>22</v>
      </c>
      <c r="B100" s="22">
        <f t="shared" si="27"/>
        <v>4366.55</v>
      </c>
      <c r="C100" s="23">
        <f t="shared" si="30"/>
        <v>17568.48000000001</v>
      </c>
      <c r="D100" s="23"/>
      <c r="E100" s="22"/>
      <c r="F100" s="22"/>
      <c r="G100" s="22"/>
      <c r="H100" s="22"/>
      <c r="I100" s="22"/>
      <c r="J100" s="22"/>
      <c r="K100" s="25"/>
      <c r="L100" s="25"/>
      <c r="M100" s="25"/>
      <c r="N100" s="25"/>
      <c r="O100" s="25"/>
      <c r="Q100" s="17">
        <v>22</v>
      </c>
      <c r="R100" s="22">
        <v>3972.5</v>
      </c>
      <c r="S100" s="22">
        <v>68.95</v>
      </c>
      <c r="T100" s="22"/>
      <c r="U100" s="22">
        <v>2.15</v>
      </c>
      <c r="V100" s="22">
        <v>185.5</v>
      </c>
      <c r="W100" s="22">
        <f>-295.7</f>
        <v>-295.7</v>
      </c>
      <c r="X100" s="22"/>
      <c r="Y100" s="22">
        <v>16.05</v>
      </c>
      <c r="Z100" s="22">
        <f t="shared" si="31"/>
        <v>4366.55</v>
      </c>
      <c r="AA100" s="27"/>
      <c r="AB100" s="41"/>
      <c r="AC100" s="41"/>
      <c r="AD100" s="22"/>
      <c r="AE100" s="22"/>
      <c r="AF100" s="22"/>
      <c r="AG100" s="22"/>
      <c r="AH100" s="22"/>
      <c r="AI100" s="45"/>
      <c r="AJ100" s="22"/>
      <c r="AK100" s="22"/>
      <c r="AL100" s="22"/>
      <c r="AM100" s="22"/>
      <c r="AN100" s="40"/>
      <c r="AO100" s="25">
        <v>1105</v>
      </c>
      <c r="AP100" s="30">
        <f t="shared" si="29"/>
        <v>3261.55</v>
      </c>
      <c r="AQ100" s="25"/>
    </row>
    <row r="101" spans="1:43">
      <c r="A101" s="17">
        <v>23</v>
      </c>
      <c r="B101" s="22">
        <f t="shared" si="27"/>
        <v>4928.1499999999996</v>
      </c>
      <c r="C101" s="23">
        <f t="shared" si="30"/>
        <v>16935.03000000001</v>
      </c>
      <c r="D101" s="23"/>
      <c r="E101" s="22"/>
      <c r="F101" s="22"/>
      <c r="G101" s="22"/>
      <c r="H101" s="22"/>
      <c r="I101" s="22"/>
      <c r="J101" s="22"/>
      <c r="K101" s="25"/>
      <c r="L101" s="25"/>
      <c r="M101" s="25"/>
      <c r="N101" s="25"/>
      <c r="O101" s="25">
        <v>5000</v>
      </c>
      <c r="Q101" s="17">
        <v>23</v>
      </c>
      <c r="R101" s="22">
        <v>5070</v>
      </c>
      <c r="S101" s="22">
        <v>628.6</v>
      </c>
      <c r="T101" s="22"/>
      <c r="U101" s="22"/>
      <c r="V101" s="22">
        <v>674.5</v>
      </c>
      <c r="W101" s="22">
        <v>132.4</v>
      </c>
      <c r="X101" s="22"/>
      <c r="Y101" s="22">
        <v>55.35</v>
      </c>
      <c r="Z101" s="22">
        <f t="shared" si="31"/>
        <v>4928.1499999999996</v>
      </c>
      <c r="AA101" s="27"/>
      <c r="AB101" s="41"/>
      <c r="AC101" s="41"/>
      <c r="AD101" s="22"/>
      <c r="AE101" s="22"/>
      <c r="AF101" s="22"/>
      <c r="AG101" s="22"/>
      <c r="AH101" s="22"/>
      <c r="AI101" s="45"/>
      <c r="AJ101" s="22"/>
      <c r="AK101" s="22"/>
      <c r="AL101" s="22"/>
      <c r="AM101" s="22"/>
      <c r="AN101" s="40">
        <f t="shared" ref="AN101:AN106" si="33">SUM(AA101:AM101)</f>
        <v>0</v>
      </c>
      <c r="AO101" s="25">
        <v>145</v>
      </c>
      <c r="AP101" s="30">
        <f t="shared" si="29"/>
        <v>4783.1499999999996</v>
      </c>
      <c r="AQ101" s="25"/>
    </row>
    <row r="102" spans="1:43">
      <c r="A102" s="17">
        <v>24</v>
      </c>
      <c r="B102" s="22">
        <f t="shared" si="27"/>
        <v>5233.8500000000004</v>
      </c>
      <c r="C102" s="23">
        <f t="shared" si="30"/>
        <v>21863.180000000008</v>
      </c>
      <c r="D102" s="23"/>
      <c r="E102" s="22"/>
      <c r="F102" s="22"/>
      <c r="G102" s="22"/>
      <c r="H102" s="22"/>
      <c r="I102" s="22"/>
      <c r="J102" s="22"/>
      <c r="K102" s="25"/>
      <c r="L102" s="25"/>
      <c r="M102" s="25"/>
      <c r="N102" s="25"/>
      <c r="O102" s="25"/>
      <c r="Q102" s="17">
        <v>24</v>
      </c>
      <c r="R102" s="22">
        <v>4708.5</v>
      </c>
      <c r="S102" s="22">
        <v>521.70000000000005</v>
      </c>
      <c r="T102" s="22"/>
      <c r="U102" s="22"/>
      <c r="V102" s="22">
        <v>1164.5</v>
      </c>
      <c r="W102" s="22"/>
      <c r="X102" s="22"/>
      <c r="Y102" s="22">
        <v>117.45</v>
      </c>
      <c r="Z102" s="22">
        <f t="shared" si="31"/>
        <v>5233.8500000000004</v>
      </c>
      <c r="AA102" s="27"/>
      <c r="AB102" s="41"/>
      <c r="AC102" s="41"/>
      <c r="AD102" s="22"/>
      <c r="AE102" s="22"/>
      <c r="AF102" s="22"/>
      <c r="AG102" s="22"/>
      <c r="AH102" s="22"/>
      <c r="AI102" s="45"/>
      <c r="AJ102" s="22"/>
      <c r="AK102" s="22"/>
      <c r="AL102" s="22"/>
      <c r="AM102" s="22"/>
      <c r="AN102" s="40">
        <f t="shared" si="33"/>
        <v>0</v>
      </c>
      <c r="AO102" s="25"/>
      <c r="AP102" s="30">
        <f t="shared" si="29"/>
        <v>5233.8500000000004</v>
      </c>
      <c r="AQ102" s="25"/>
    </row>
    <row r="103" spans="1:43">
      <c r="A103" s="17">
        <v>25</v>
      </c>
      <c r="B103" s="22">
        <f t="shared" si="27"/>
        <v>4370.4000000000005</v>
      </c>
      <c r="C103" s="23">
        <f t="shared" si="30"/>
        <v>27027.030000000006</v>
      </c>
      <c r="D103" s="23"/>
      <c r="E103" s="22"/>
      <c r="F103" s="22"/>
      <c r="G103" s="22"/>
      <c r="H103" s="22"/>
      <c r="I103" s="22"/>
      <c r="J103" s="22"/>
      <c r="K103" s="25"/>
      <c r="L103" s="25"/>
      <c r="M103" s="25">
        <v>70</v>
      </c>
      <c r="N103" s="25"/>
      <c r="O103" s="25"/>
      <c r="Q103" s="17">
        <v>25</v>
      </c>
      <c r="R103" s="22">
        <v>3509</v>
      </c>
      <c r="S103" s="22"/>
      <c r="T103" s="22">
        <v>380.6</v>
      </c>
      <c r="U103" s="22"/>
      <c r="V103" s="22">
        <v>546</v>
      </c>
      <c r="W103" s="22"/>
      <c r="X103" s="22"/>
      <c r="Y103" s="22">
        <v>65.2</v>
      </c>
      <c r="Z103" s="22">
        <f t="shared" si="31"/>
        <v>4370.4000000000005</v>
      </c>
      <c r="AA103" s="27"/>
      <c r="AB103" s="41"/>
      <c r="AC103" s="41"/>
      <c r="AD103" s="22"/>
      <c r="AE103" s="22"/>
      <c r="AF103" s="22"/>
      <c r="AG103" s="22"/>
      <c r="AH103" s="22"/>
      <c r="AI103" s="45"/>
      <c r="AJ103" s="22"/>
      <c r="AK103" s="22"/>
      <c r="AL103" s="22"/>
      <c r="AM103" s="22"/>
      <c r="AN103" s="40">
        <f t="shared" si="33"/>
        <v>0</v>
      </c>
      <c r="AO103" s="25">
        <f>408.82+ 227.8+249</f>
        <v>885.62</v>
      </c>
      <c r="AP103" s="30">
        <f t="shared" si="29"/>
        <v>3484.7800000000007</v>
      </c>
      <c r="AQ103" s="25" t="s">
        <v>46</v>
      </c>
    </row>
    <row r="104" spans="1:43">
      <c r="A104" s="17">
        <v>26</v>
      </c>
      <c r="B104" s="22">
        <f t="shared" si="27"/>
        <v>1541.4499999999998</v>
      </c>
      <c r="C104" s="23">
        <f t="shared" si="30"/>
        <v>31397.430000000008</v>
      </c>
      <c r="D104" s="23"/>
      <c r="E104" s="22"/>
      <c r="F104" s="22"/>
      <c r="G104" s="22"/>
      <c r="H104" s="22"/>
      <c r="I104" s="22"/>
      <c r="J104" s="22"/>
      <c r="K104" s="25"/>
      <c r="L104" s="25"/>
      <c r="M104" s="25"/>
      <c r="N104" s="25"/>
      <c r="O104" s="25"/>
      <c r="Q104" s="17">
        <v>26</v>
      </c>
      <c r="R104" s="22">
        <v>1390.6</v>
      </c>
      <c r="S104" s="22">
        <v>223</v>
      </c>
      <c r="T104" s="22"/>
      <c r="U104" s="22"/>
      <c r="V104" s="22">
        <v>418.8</v>
      </c>
      <c r="W104" s="22"/>
      <c r="X104" s="22"/>
      <c r="Y104" s="22">
        <v>44.95</v>
      </c>
      <c r="Z104" s="22">
        <f t="shared" si="31"/>
        <v>1541.4499999999998</v>
      </c>
      <c r="AA104" s="27"/>
      <c r="AB104" s="41"/>
      <c r="AC104" s="41"/>
      <c r="AD104" s="22"/>
      <c r="AE104" s="22"/>
      <c r="AF104" s="22"/>
      <c r="AG104" s="22"/>
      <c r="AH104" s="22"/>
      <c r="AI104" s="45"/>
      <c r="AJ104" s="22"/>
      <c r="AK104" s="22"/>
      <c r="AL104" s="22"/>
      <c r="AM104" s="22"/>
      <c r="AN104" s="40">
        <f t="shared" si="33"/>
        <v>0</v>
      </c>
      <c r="AO104" s="25"/>
      <c r="AP104" s="30">
        <f t="shared" si="29"/>
        <v>1541.4499999999998</v>
      </c>
      <c r="AQ104" s="25"/>
    </row>
    <row r="105" spans="1:43">
      <c r="A105" s="36">
        <v>27</v>
      </c>
      <c r="B105" s="32"/>
      <c r="C105" s="33">
        <f t="shared" si="30"/>
        <v>28422.880000000005</v>
      </c>
      <c r="D105" s="33"/>
      <c r="E105" s="32"/>
      <c r="F105" s="32"/>
      <c r="G105" s="32"/>
      <c r="H105" s="32"/>
      <c r="I105" s="32"/>
      <c r="J105" s="32"/>
      <c r="K105" s="35"/>
      <c r="L105" s="35"/>
      <c r="M105" s="35">
        <f>4516</f>
        <v>4516</v>
      </c>
      <c r="N105" s="35"/>
      <c r="O105" s="35"/>
      <c r="Q105" s="36">
        <v>27</v>
      </c>
      <c r="R105" s="32"/>
      <c r="S105" s="32"/>
      <c r="T105" s="32"/>
      <c r="U105" s="32"/>
      <c r="V105" s="32"/>
      <c r="W105" s="32"/>
      <c r="X105" s="32"/>
      <c r="Y105" s="32"/>
      <c r="Z105" s="32">
        <f t="shared" si="31"/>
        <v>0</v>
      </c>
      <c r="AA105" s="37"/>
      <c r="AB105" s="38"/>
      <c r="AC105" s="38"/>
      <c r="AD105" s="32"/>
      <c r="AE105" s="32"/>
      <c r="AF105" s="32"/>
      <c r="AG105" s="32"/>
      <c r="AH105" s="32"/>
      <c r="AI105" s="39"/>
      <c r="AJ105" s="32"/>
      <c r="AK105" s="32"/>
      <c r="AL105" s="32"/>
      <c r="AM105" s="32"/>
      <c r="AN105" s="40">
        <f t="shared" si="33"/>
        <v>0</v>
      </c>
      <c r="AO105" s="25">
        <f>4516</f>
        <v>4516</v>
      </c>
      <c r="AP105" s="30">
        <f t="shared" si="29"/>
        <v>-4516</v>
      </c>
      <c r="AQ105" s="25"/>
    </row>
    <row r="106" spans="1:43">
      <c r="A106" s="17">
        <v>28</v>
      </c>
      <c r="B106" s="22">
        <f t="shared" si="27"/>
        <v>5528.5999999999995</v>
      </c>
      <c r="C106" s="23">
        <f t="shared" si="30"/>
        <v>28422.880000000005</v>
      </c>
      <c r="D106" s="23"/>
      <c r="E106" s="22"/>
      <c r="F106" s="22"/>
      <c r="G106" s="22"/>
      <c r="H106" s="22"/>
      <c r="I106" s="22"/>
      <c r="J106" s="22"/>
      <c r="K106" s="25"/>
      <c r="L106" s="25"/>
      <c r="M106" s="25"/>
      <c r="N106" s="25"/>
      <c r="O106" s="25"/>
      <c r="Q106" s="17">
        <v>28</v>
      </c>
      <c r="R106" s="22">
        <v>5539.7</v>
      </c>
      <c r="S106" s="22">
        <v>885.5</v>
      </c>
      <c r="T106" s="22">
        <v>625.20000000000005</v>
      </c>
      <c r="U106" s="22"/>
      <c r="V106" s="22">
        <v>249.2</v>
      </c>
      <c r="W106" s="22"/>
      <c r="X106" s="22"/>
      <c r="Y106" s="22"/>
      <c r="Z106" s="22">
        <f t="shared" si="31"/>
        <v>5528.5999999999995</v>
      </c>
      <c r="AA106" s="27"/>
      <c r="AB106" s="41"/>
      <c r="AC106" s="41"/>
      <c r="AD106" s="22"/>
      <c r="AE106" s="22"/>
      <c r="AF106" s="22"/>
      <c r="AG106" s="22"/>
      <c r="AH106" s="22"/>
      <c r="AI106" s="45"/>
      <c r="AJ106" s="22"/>
      <c r="AK106" s="22"/>
      <c r="AL106" s="22"/>
      <c r="AM106" s="22"/>
      <c r="AN106" s="40">
        <f t="shared" si="33"/>
        <v>0</v>
      </c>
      <c r="AO106" s="25"/>
      <c r="AP106" s="30">
        <f t="shared" si="29"/>
        <v>5528.5999999999995</v>
      </c>
      <c r="AQ106" s="25" t="s">
        <v>41</v>
      </c>
    </row>
    <row r="107" spans="1:43">
      <c r="A107" s="17">
        <v>29</v>
      </c>
      <c r="B107" s="22">
        <f t="shared" si="27"/>
        <v>5627.75</v>
      </c>
      <c r="C107" s="23">
        <f t="shared" si="30"/>
        <v>33951.480000000003</v>
      </c>
      <c r="D107" s="23"/>
      <c r="E107" s="22"/>
      <c r="F107" s="22"/>
      <c r="G107" s="22"/>
      <c r="H107" s="22"/>
      <c r="I107" s="22"/>
      <c r="J107" s="22"/>
      <c r="K107" s="25"/>
      <c r="L107" s="25"/>
      <c r="M107" s="25"/>
      <c r="N107" s="25"/>
      <c r="O107" s="25"/>
      <c r="Q107" s="17">
        <v>29</v>
      </c>
      <c r="R107" s="22">
        <v>5526.5</v>
      </c>
      <c r="S107" s="22">
        <v>495.5</v>
      </c>
      <c r="T107" s="22"/>
      <c r="U107" s="22"/>
      <c r="V107" s="22">
        <v>625.20000000000005</v>
      </c>
      <c r="W107" s="22"/>
      <c r="X107" s="22"/>
      <c r="Y107" s="22">
        <v>28.45</v>
      </c>
      <c r="Z107" s="22">
        <f t="shared" si="31"/>
        <v>5627.75</v>
      </c>
      <c r="AA107" s="27"/>
      <c r="AB107" s="41"/>
      <c r="AC107" s="41"/>
      <c r="AD107" s="22"/>
      <c r="AE107" s="22"/>
      <c r="AF107" s="22"/>
      <c r="AG107" s="22"/>
      <c r="AH107" s="22"/>
      <c r="AI107" s="45"/>
      <c r="AJ107" s="22"/>
      <c r="AK107" s="22"/>
      <c r="AL107" s="22"/>
      <c r="AM107" s="22"/>
      <c r="AN107" s="40"/>
      <c r="AO107" s="25"/>
      <c r="AP107" s="30">
        <f t="shared" si="29"/>
        <v>5627.75</v>
      </c>
    </row>
    <row r="108" spans="1:43">
      <c r="A108" s="17">
        <v>30</v>
      </c>
      <c r="B108" s="22">
        <f t="shared" si="27"/>
        <v>3655.65</v>
      </c>
      <c r="C108" s="23">
        <f t="shared" si="30"/>
        <v>39579.230000000003</v>
      </c>
      <c r="D108" s="23"/>
      <c r="E108" s="22"/>
      <c r="F108" s="22"/>
      <c r="G108" s="22"/>
      <c r="H108" s="22"/>
      <c r="I108" s="22"/>
      <c r="J108" s="22"/>
      <c r="K108" s="25"/>
      <c r="L108" s="25"/>
      <c r="M108" s="25"/>
      <c r="N108" s="25"/>
      <c r="O108" s="25"/>
      <c r="Q108" s="17">
        <v>30</v>
      </c>
      <c r="R108" s="63">
        <v>3652.6</v>
      </c>
      <c r="S108" s="41">
        <v>818.3</v>
      </c>
      <c r="T108" s="22">
        <v>564.1</v>
      </c>
      <c r="U108" s="22">
        <v>25.35</v>
      </c>
      <c r="V108" s="22">
        <v>282.60000000000002</v>
      </c>
      <c r="W108" s="22"/>
      <c r="X108" s="22"/>
      <c r="Y108" s="22"/>
      <c r="Z108" s="22">
        <f t="shared" si="31"/>
        <v>3655.65</v>
      </c>
      <c r="AA108" s="63"/>
      <c r="AB108" s="41"/>
      <c r="AC108" s="41"/>
      <c r="AD108" s="22"/>
      <c r="AE108" s="22"/>
      <c r="AF108" s="22"/>
      <c r="AG108" s="22"/>
      <c r="AH108" s="22"/>
      <c r="AI108" s="45"/>
      <c r="AJ108" s="22"/>
      <c r="AK108" s="22"/>
      <c r="AL108" s="22"/>
      <c r="AM108" s="22"/>
      <c r="AN108" s="40">
        <f>SUM(AA108:AM108)</f>
        <v>0</v>
      </c>
      <c r="AO108" s="25"/>
      <c r="AP108" s="30">
        <f t="shared" si="29"/>
        <v>3655.65</v>
      </c>
      <c r="AQ108" s="25"/>
    </row>
    <row r="109" spans="1:43">
      <c r="A109" s="17">
        <v>31</v>
      </c>
      <c r="B109" s="22">
        <f t="shared" si="27"/>
        <v>3973.5000000000005</v>
      </c>
      <c r="C109" s="23">
        <f t="shared" si="30"/>
        <v>19912.380000000005</v>
      </c>
      <c r="D109" s="62">
        <v>19362.5</v>
      </c>
      <c r="E109" s="22"/>
      <c r="F109" s="22"/>
      <c r="G109" s="22"/>
      <c r="H109" s="22"/>
      <c r="I109" s="22"/>
      <c r="J109" s="22"/>
      <c r="K109" s="25"/>
      <c r="L109" s="25"/>
      <c r="M109" s="25">
        <f>3960</f>
        <v>3960</v>
      </c>
      <c r="N109" s="25"/>
      <c r="O109" s="25"/>
      <c r="Q109" s="17">
        <v>31</v>
      </c>
      <c r="R109" s="22">
        <v>3525.8</v>
      </c>
      <c r="S109" s="22">
        <v>163.4</v>
      </c>
      <c r="T109" s="22">
        <v>92</v>
      </c>
      <c r="U109" s="22"/>
      <c r="V109" s="22">
        <v>550.70000000000005</v>
      </c>
      <c r="W109" s="22"/>
      <c r="X109" s="22"/>
      <c r="Y109" s="22">
        <v>31.6</v>
      </c>
      <c r="Z109" s="22">
        <f t="shared" si="31"/>
        <v>3973.5000000000005</v>
      </c>
      <c r="AA109" s="27">
        <v>28475.19</v>
      </c>
      <c r="AB109" s="41">
        <v>51479.74</v>
      </c>
      <c r="AC109" s="41">
        <v>41794.78</v>
      </c>
      <c r="AD109" s="22"/>
      <c r="AE109" s="22"/>
      <c r="AF109" s="22"/>
      <c r="AG109" s="22"/>
      <c r="AH109" s="22"/>
      <c r="AI109" s="45"/>
      <c r="AJ109" s="22"/>
      <c r="AK109" s="22"/>
      <c r="AL109" s="22"/>
      <c r="AM109" s="22"/>
      <c r="AN109" s="40"/>
      <c r="AO109" s="25">
        <f>3960</f>
        <v>3960</v>
      </c>
      <c r="AP109" s="30">
        <f t="shared" si="29"/>
        <v>13.500000000000455</v>
      </c>
      <c r="AQ109" s="51" t="s">
        <v>47</v>
      </c>
    </row>
    <row r="110" spans="1:43" ht="15.75">
      <c r="A110" s="52" t="s">
        <v>38</v>
      </c>
      <c r="B110" s="53">
        <f>SUM(B79:B109)</f>
        <v>207286.16</v>
      </c>
      <c r="C110" s="53"/>
      <c r="D110" s="53">
        <f>SUM(D79:D109)</f>
        <v>19362.5</v>
      </c>
      <c r="E110" s="53">
        <f t="shared" ref="E110:O110" si="34">SUM(E79:E109)</f>
        <v>32265.77</v>
      </c>
      <c r="F110" s="53">
        <f t="shared" si="34"/>
        <v>32096.42</v>
      </c>
      <c r="G110" s="53">
        <f t="shared" si="34"/>
        <v>0</v>
      </c>
      <c r="H110" s="53">
        <f t="shared" si="34"/>
        <v>0</v>
      </c>
      <c r="I110" s="53">
        <f t="shared" si="34"/>
        <v>10000</v>
      </c>
      <c r="J110" s="53">
        <f t="shared" si="34"/>
        <v>0</v>
      </c>
      <c r="K110" s="53">
        <f t="shared" si="34"/>
        <v>0</v>
      </c>
      <c r="L110" s="53">
        <f t="shared" si="34"/>
        <v>0</v>
      </c>
      <c r="M110" s="53">
        <f t="shared" si="34"/>
        <v>20299.48</v>
      </c>
      <c r="N110" s="53">
        <f t="shared" si="34"/>
        <v>0</v>
      </c>
      <c r="O110" s="53">
        <f t="shared" si="34"/>
        <v>80000</v>
      </c>
      <c r="Q110" s="52" t="s">
        <v>38</v>
      </c>
      <c r="R110" s="53">
        <f t="shared" ref="R110" si="35">SUM(R79:R109)</f>
        <v>177358.19999999998</v>
      </c>
      <c r="S110" s="53">
        <f>SUM(S79:S109)</f>
        <v>9848.3499999999985</v>
      </c>
      <c r="T110" s="53">
        <f>SUM(T79:T109)</f>
        <v>12064.050000000001</v>
      </c>
      <c r="U110" s="53">
        <f>SUM(U79:U109)</f>
        <v>278.94</v>
      </c>
      <c r="V110" s="53">
        <f t="shared" ref="V110" si="36">SUM(V79:V109)</f>
        <v>27151.95</v>
      </c>
      <c r="W110" s="53">
        <f>SUM(W79:W109)</f>
        <v>278.70000000000005</v>
      </c>
      <c r="X110" s="53">
        <f>SUM(X79:X109)</f>
        <v>2891.05</v>
      </c>
      <c r="Y110" s="53">
        <f t="shared" ref="Y110:Z110" si="37">SUM(Y79:Y109)</f>
        <v>1773.1</v>
      </c>
      <c r="Z110" s="54">
        <f t="shared" si="37"/>
        <v>207286.16</v>
      </c>
      <c r="AA110" s="53">
        <f>SUM(AA79:AA109)</f>
        <v>28475.19</v>
      </c>
      <c r="AB110" s="53">
        <f>SUM(AB79:AB109)</f>
        <v>51479.74</v>
      </c>
      <c r="AC110" s="53">
        <f t="shared" ref="AC110:AD110" si="38">SUM(AC79:AC109)</f>
        <v>41794.78</v>
      </c>
      <c r="AD110" s="53">
        <f t="shared" si="38"/>
        <v>0</v>
      </c>
      <c r="AE110" s="53">
        <f>SUM(AE79:AE109)</f>
        <v>0</v>
      </c>
      <c r="AF110" s="53">
        <f t="shared" ref="AF110:AK110" si="39">SUM(AF79:AF109)</f>
        <v>0</v>
      </c>
      <c r="AG110" s="53">
        <f t="shared" si="39"/>
        <v>0</v>
      </c>
      <c r="AH110" s="53">
        <f t="shared" si="39"/>
        <v>0</v>
      </c>
      <c r="AI110" s="53">
        <f t="shared" si="39"/>
        <v>0</v>
      </c>
      <c r="AJ110" s="53">
        <f t="shared" si="39"/>
        <v>0</v>
      </c>
      <c r="AK110" s="53">
        <f t="shared" si="39"/>
        <v>0</v>
      </c>
      <c r="AL110" s="53">
        <f>SUM(AL79:AL109)</f>
        <v>0</v>
      </c>
      <c r="AM110" s="53">
        <f t="shared" ref="AM110:AO110" si="40">SUM(AM79:AM109)</f>
        <v>0</v>
      </c>
      <c r="AN110" s="55">
        <f>SUM(AA110:AM110)</f>
        <v>121749.70999999999</v>
      </c>
      <c r="AO110" s="56">
        <f t="shared" si="40"/>
        <v>29379.239999999998</v>
      </c>
      <c r="AP110" s="30">
        <f t="shared" si="29"/>
        <v>56157.210000000014</v>
      </c>
    </row>
    <row r="112" spans="1:43" ht="18">
      <c r="A112" s="1"/>
      <c r="B112" s="2" t="s"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1"/>
      <c r="R112" s="2" t="s">
        <v>1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43" ht="15.75">
      <c r="A113" s="3"/>
      <c r="B113" s="4">
        <v>44652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Q113" s="3"/>
      <c r="R113" s="4">
        <v>44652</v>
      </c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43">
      <c r="B114" s="5" t="s">
        <v>2</v>
      </c>
      <c r="C114" s="6" t="s">
        <v>3</v>
      </c>
      <c r="D114" s="7" t="s">
        <v>4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R114" s="8" t="s">
        <v>5</v>
      </c>
      <c r="S114" s="8"/>
      <c r="T114" s="8"/>
      <c r="U114" s="8"/>
      <c r="V114" s="8" t="s">
        <v>6</v>
      </c>
      <c r="W114" s="8"/>
      <c r="X114" s="8"/>
      <c r="Y114" s="8"/>
      <c r="Z114" s="9" t="s">
        <v>7</v>
      </c>
      <c r="AA114" s="10" t="s">
        <v>8</v>
      </c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1" t="s">
        <v>9</v>
      </c>
      <c r="AO114" s="12" t="s">
        <v>10</v>
      </c>
      <c r="AP114" s="9" t="s">
        <v>11</v>
      </c>
      <c r="AQ114" s="13" t="s">
        <v>12</v>
      </c>
    </row>
    <row r="115" spans="1:43">
      <c r="A115" s="14"/>
      <c r="B115" s="15" t="s">
        <v>13</v>
      </c>
      <c r="C115" s="15" t="s">
        <v>14</v>
      </c>
      <c r="D115" s="16" t="s">
        <v>15</v>
      </c>
      <c r="E115" s="17" t="s">
        <v>16</v>
      </c>
      <c r="F115" s="16" t="s">
        <v>17</v>
      </c>
      <c r="G115" s="16" t="s">
        <v>18</v>
      </c>
      <c r="H115" s="16">
        <v>2000</v>
      </c>
      <c r="I115" s="16" t="s">
        <v>19</v>
      </c>
      <c r="J115" s="17" t="s">
        <v>20</v>
      </c>
      <c r="K115" s="17" t="s">
        <v>21</v>
      </c>
      <c r="L115" s="17" t="s">
        <v>22</v>
      </c>
      <c r="M115" s="17" t="s">
        <v>10</v>
      </c>
      <c r="N115" s="17" t="s">
        <v>23</v>
      </c>
      <c r="O115" s="17" t="s">
        <v>24</v>
      </c>
      <c r="Q115" s="14"/>
      <c r="R115" s="18" t="s">
        <v>25</v>
      </c>
      <c r="S115" s="18" t="s">
        <v>26</v>
      </c>
      <c r="T115" s="18" t="s">
        <v>27</v>
      </c>
      <c r="U115" s="18" t="s">
        <v>28</v>
      </c>
      <c r="V115" s="18" t="s">
        <v>25</v>
      </c>
      <c r="W115" s="18" t="s">
        <v>26</v>
      </c>
      <c r="X115" s="18" t="s">
        <v>27</v>
      </c>
      <c r="Y115" s="18" t="s">
        <v>28</v>
      </c>
      <c r="Z115" s="19"/>
      <c r="AA115" s="16" t="s">
        <v>15</v>
      </c>
      <c r="AB115" s="17" t="s">
        <v>16</v>
      </c>
      <c r="AC115" s="16" t="s">
        <v>17</v>
      </c>
      <c r="AD115" s="16" t="s">
        <v>29</v>
      </c>
      <c r="AE115" s="16" t="s">
        <v>29</v>
      </c>
      <c r="AF115" s="16" t="s">
        <v>30</v>
      </c>
      <c r="AG115" s="16" t="s">
        <v>31</v>
      </c>
      <c r="AH115" s="16" t="s">
        <v>32</v>
      </c>
      <c r="AI115" s="16" t="s">
        <v>33</v>
      </c>
      <c r="AJ115" s="16" t="s">
        <v>34</v>
      </c>
      <c r="AK115" s="16" t="s">
        <v>35</v>
      </c>
      <c r="AL115" s="16" t="s">
        <v>36</v>
      </c>
      <c r="AM115" s="16" t="s">
        <v>37</v>
      </c>
      <c r="AN115" s="20"/>
      <c r="AO115" s="17" t="s">
        <v>10</v>
      </c>
      <c r="AP115" s="19"/>
      <c r="AQ115" s="21"/>
    </row>
    <row r="116" spans="1:43">
      <c r="A116" s="17">
        <v>1</v>
      </c>
      <c r="B116" s="22">
        <f t="shared" ref="B116:B117" si="41">R116-S116+T116-U116+V116-W116+X116-Y116</f>
        <v>5041.1000000000004</v>
      </c>
      <c r="C116" s="23">
        <f>B109+C109-D116-E116-F116-G116-H116-I116-J116-K116-L116-M116-N116-O116</f>
        <v>20248.880000000005</v>
      </c>
      <c r="D116" s="24"/>
      <c r="E116" s="22"/>
      <c r="F116" s="22"/>
      <c r="G116" s="22"/>
      <c r="H116" s="22"/>
      <c r="I116" s="22"/>
      <c r="J116" s="22"/>
      <c r="K116" s="25"/>
      <c r="L116" s="25"/>
      <c r="M116" s="25">
        <f>2137+1500</f>
        <v>3637</v>
      </c>
      <c r="N116" s="25"/>
      <c r="O116" s="25"/>
      <c r="Q116" s="17">
        <v>1</v>
      </c>
      <c r="R116" s="26">
        <v>5286.6</v>
      </c>
      <c r="S116" s="26">
        <v>1279.5</v>
      </c>
      <c r="T116" s="26">
        <v>301.60000000000002</v>
      </c>
      <c r="U116" s="26"/>
      <c r="V116" s="26">
        <v>748</v>
      </c>
      <c r="W116" s="26"/>
      <c r="X116" s="26"/>
      <c r="Y116" s="26">
        <v>15.6</v>
      </c>
      <c r="Z116" s="26">
        <f>R116-S116+T116-U116+V116-W116+X116-Y116</f>
        <v>5041.1000000000004</v>
      </c>
      <c r="AA116" s="27"/>
      <c r="AB116" s="28"/>
      <c r="AC116" s="28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40">
        <f t="shared" ref="AN116:AN122" si="42">SUM(AA116:AM116)</f>
        <v>0</v>
      </c>
      <c r="AO116" s="25">
        <f>2137+1500</f>
        <v>3637</v>
      </c>
      <c r="AP116" s="30">
        <f>Z116-AN116-AO116</f>
        <v>1404.1000000000004</v>
      </c>
      <c r="AQ116" s="25" t="s">
        <v>41</v>
      </c>
    </row>
    <row r="117" spans="1:43">
      <c r="A117" s="57">
        <v>2</v>
      </c>
      <c r="B117" s="22">
        <f t="shared" si="41"/>
        <v>2621.1999999999998</v>
      </c>
      <c r="C117" s="23">
        <f>C116+B116-D117-E117-F117-G117-H117-I117-J117-K117-L117-M117-N117-O117</f>
        <v>25289.980000000003</v>
      </c>
      <c r="D117" s="23"/>
      <c r="E117" s="22"/>
      <c r="F117" s="22"/>
      <c r="G117" s="58"/>
      <c r="H117" s="22"/>
      <c r="I117" s="22"/>
      <c r="J117" s="22"/>
      <c r="K117" s="25"/>
      <c r="L117" s="25"/>
      <c r="M117" s="25"/>
      <c r="N117" s="25"/>
      <c r="O117" s="25"/>
      <c r="Q117" s="17">
        <v>2</v>
      </c>
      <c r="R117" s="22">
        <v>1810.6</v>
      </c>
      <c r="S117" s="22"/>
      <c r="T117" s="22">
        <v>499.1</v>
      </c>
      <c r="U117" s="22">
        <v>7.9</v>
      </c>
      <c r="V117" s="22">
        <v>376.5</v>
      </c>
      <c r="W117" s="22"/>
      <c r="X117" s="22"/>
      <c r="Y117" s="22">
        <v>57.1</v>
      </c>
      <c r="Z117" s="22">
        <f>R117-S117+T117-U117+V117-W117+X117-Y117</f>
        <v>2621.1999999999998</v>
      </c>
      <c r="AA117" s="27"/>
      <c r="AB117" s="41"/>
      <c r="AC117" s="41"/>
      <c r="AD117" s="58"/>
      <c r="AE117" s="58"/>
      <c r="AF117" s="58"/>
      <c r="AG117" s="58"/>
      <c r="AH117" s="58"/>
      <c r="AI117" s="45"/>
      <c r="AJ117" s="22"/>
      <c r="AK117" s="22"/>
      <c r="AL117" s="22"/>
      <c r="AM117" s="22"/>
      <c r="AN117" s="40">
        <f t="shared" si="42"/>
        <v>0</v>
      </c>
      <c r="AO117" s="35">
        <v>3950</v>
      </c>
      <c r="AP117" s="30">
        <f t="shared" ref="AP117:AP147" si="43">Z117-AN117-AO117</f>
        <v>-1328.8000000000002</v>
      </c>
      <c r="AQ117" s="25"/>
    </row>
    <row r="118" spans="1:43">
      <c r="A118" s="36">
        <v>3</v>
      </c>
      <c r="B118" s="32"/>
      <c r="C118" s="33">
        <f>C117+B117-D118-E118-F118-G118-H118-I118-J118-K118-L118-M118-N118-O118</f>
        <v>27911.180000000004</v>
      </c>
      <c r="D118" s="33"/>
      <c r="E118" s="32"/>
      <c r="F118" s="32"/>
      <c r="G118" s="32"/>
      <c r="H118" s="32"/>
      <c r="I118" s="32"/>
      <c r="J118" s="32"/>
      <c r="K118" s="35"/>
      <c r="L118" s="35"/>
      <c r="M118" s="35"/>
      <c r="N118" s="35"/>
      <c r="O118" s="35"/>
      <c r="Q118" s="36">
        <v>3</v>
      </c>
      <c r="R118" s="32"/>
      <c r="S118" s="32"/>
      <c r="T118" s="32"/>
      <c r="U118" s="32"/>
      <c r="V118" s="32"/>
      <c r="W118" s="32"/>
      <c r="X118" s="32"/>
      <c r="Y118" s="32"/>
      <c r="Z118" s="32">
        <f>R118-S118+T118-U118+V118-W118+X118-Y118</f>
        <v>0</v>
      </c>
      <c r="AA118" s="37"/>
      <c r="AB118" s="38"/>
      <c r="AC118" s="38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40">
        <f t="shared" si="42"/>
        <v>0</v>
      </c>
      <c r="AO118" s="25"/>
      <c r="AP118" s="30">
        <f t="shared" si="43"/>
        <v>0</v>
      </c>
    </row>
    <row r="119" spans="1:43">
      <c r="A119" s="17">
        <v>4</v>
      </c>
      <c r="B119" s="22">
        <f t="shared" ref="B119:B145" si="44">R119-S119+T119-U119+V119-W119+X119-Y119</f>
        <v>3884.3</v>
      </c>
      <c r="C119" s="23">
        <f t="shared" ref="C119:C146" si="45">C118+B118-D119-E119-F119-G119-H119-I119-J119-K119-L119-M119-N119-O119</f>
        <v>27911.180000000004</v>
      </c>
      <c r="D119" s="23"/>
      <c r="E119" s="22"/>
      <c r="F119" s="22"/>
      <c r="G119" s="22"/>
      <c r="H119" s="22"/>
      <c r="I119" s="22"/>
      <c r="J119" s="22"/>
      <c r="K119" s="25"/>
      <c r="L119" s="25"/>
      <c r="M119" s="25"/>
      <c r="N119" s="25"/>
      <c r="O119" s="25"/>
      <c r="Q119" s="17">
        <v>4</v>
      </c>
      <c r="R119" s="22">
        <v>3061.6</v>
      </c>
      <c r="S119" s="22">
        <v>355.8</v>
      </c>
      <c r="T119" s="22"/>
      <c r="U119" s="22"/>
      <c r="V119" s="22">
        <f>1178.5+58.45</f>
        <v>1236.95</v>
      </c>
      <c r="W119" s="22"/>
      <c r="X119" s="22"/>
      <c r="Y119" s="22">
        <v>58.45</v>
      </c>
      <c r="Z119" s="22">
        <f>R119-S119+T119-U119+V119-W119+X119-Y119</f>
        <v>3884.3</v>
      </c>
      <c r="AA119" s="27"/>
      <c r="AB119" s="41"/>
      <c r="AC119" s="41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40">
        <f t="shared" si="42"/>
        <v>0</v>
      </c>
      <c r="AO119" s="25"/>
      <c r="AP119" s="30">
        <f t="shared" si="43"/>
        <v>3884.3</v>
      </c>
      <c r="AQ119" s="25"/>
    </row>
    <row r="120" spans="1:43">
      <c r="A120" s="17">
        <v>5</v>
      </c>
      <c r="B120" s="22">
        <f t="shared" si="44"/>
        <v>3756.55</v>
      </c>
      <c r="C120" s="23">
        <f t="shared" si="45"/>
        <v>31795.480000000003</v>
      </c>
      <c r="D120" s="23"/>
      <c r="E120" s="22"/>
      <c r="F120" s="42"/>
      <c r="G120" s="42"/>
      <c r="H120" s="42"/>
      <c r="I120" s="42"/>
      <c r="J120" s="22"/>
      <c r="K120" s="25"/>
      <c r="L120" s="25"/>
      <c r="M120" s="25"/>
      <c r="N120" s="25"/>
      <c r="O120" s="25"/>
      <c r="Q120" s="17">
        <v>5</v>
      </c>
      <c r="R120" s="43">
        <v>3864.5</v>
      </c>
      <c r="S120" s="43">
        <v>306.39999999999998</v>
      </c>
      <c r="T120" s="43"/>
      <c r="U120" s="43">
        <v>5.45</v>
      </c>
      <c r="V120" s="22">
        <v>203.9</v>
      </c>
      <c r="W120" s="22"/>
      <c r="X120" s="22"/>
      <c r="Y120" s="22"/>
      <c r="Z120" s="22">
        <f t="shared" ref="Z120:Z146" si="46">R120-S120+T120-U120+V120-W120+X120-Y120</f>
        <v>3756.55</v>
      </c>
      <c r="AA120" s="27"/>
      <c r="AB120" s="41"/>
      <c r="AC120" s="41"/>
      <c r="AD120" s="42"/>
      <c r="AE120" s="42"/>
      <c r="AF120" s="42"/>
      <c r="AG120" s="42"/>
      <c r="AH120" s="42"/>
      <c r="AI120" s="42"/>
      <c r="AJ120" s="42"/>
      <c r="AK120" s="42"/>
      <c r="AL120" s="42"/>
      <c r="AM120" s="22"/>
      <c r="AN120" s="40">
        <f t="shared" si="42"/>
        <v>0</v>
      </c>
      <c r="AO120" s="25"/>
      <c r="AP120" s="30">
        <f t="shared" si="43"/>
        <v>3756.55</v>
      </c>
      <c r="AQ120" s="25" t="s">
        <v>42</v>
      </c>
    </row>
    <row r="121" spans="1:43">
      <c r="A121" s="17">
        <v>6</v>
      </c>
      <c r="B121" s="22">
        <f t="shared" si="44"/>
        <v>3188</v>
      </c>
      <c r="C121" s="23">
        <f t="shared" si="45"/>
        <v>-6242.7499999999927</v>
      </c>
      <c r="D121" s="23"/>
      <c r="E121" s="22"/>
      <c r="F121" s="44">
        <v>41794.78</v>
      </c>
      <c r="G121" s="22"/>
      <c r="H121" s="22"/>
      <c r="I121" s="22"/>
      <c r="J121" s="22"/>
      <c r="K121" s="25"/>
      <c r="L121" s="25"/>
      <c r="M121" s="25"/>
      <c r="N121" s="25"/>
      <c r="O121" s="25"/>
      <c r="Q121" s="17">
        <v>6</v>
      </c>
      <c r="R121" s="22">
        <v>3125.15</v>
      </c>
      <c r="S121" s="22">
        <v>311.25</v>
      </c>
      <c r="T121" s="22">
        <v>229.5</v>
      </c>
      <c r="U121" s="22"/>
      <c r="V121" s="22">
        <v>144.6</v>
      </c>
      <c r="W121" s="22"/>
      <c r="X121" s="22"/>
      <c r="Y121" s="22"/>
      <c r="Z121" s="22">
        <f t="shared" si="46"/>
        <v>3188</v>
      </c>
      <c r="AA121" s="27"/>
      <c r="AB121" s="41"/>
      <c r="AC121" s="41"/>
      <c r="AD121" s="22"/>
      <c r="AE121" s="22"/>
      <c r="AF121" s="22"/>
      <c r="AG121" s="22"/>
      <c r="AH121" s="22"/>
      <c r="AI121" s="45"/>
      <c r="AJ121" s="22"/>
      <c r="AK121" s="22"/>
      <c r="AL121" s="22"/>
      <c r="AM121" s="22"/>
      <c r="AN121" s="40">
        <f t="shared" si="42"/>
        <v>0</v>
      </c>
      <c r="AO121" s="25"/>
      <c r="AP121" s="30">
        <f t="shared" si="43"/>
        <v>3188</v>
      </c>
      <c r="AQ121" s="25"/>
    </row>
    <row r="122" spans="1:43">
      <c r="A122" s="17">
        <v>7</v>
      </c>
      <c r="B122" s="22">
        <f t="shared" si="44"/>
        <v>2699.9</v>
      </c>
      <c r="C122" s="23">
        <f t="shared" si="45"/>
        <v>-3054.7499999999927</v>
      </c>
      <c r="D122" s="23"/>
      <c r="E122" s="22"/>
      <c r="F122" s="22"/>
      <c r="G122" s="22"/>
      <c r="H122" s="22"/>
      <c r="I122" s="22"/>
      <c r="J122" s="22"/>
      <c r="K122" s="25"/>
      <c r="L122" s="25"/>
      <c r="M122" s="25"/>
      <c r="N122" s="25"/>
      <c r="O122" s="25"/>
      <c r="Q122" s="17">
        <v>7</v>
      </c>
      <c r="R122" s="22">
        <v>2480.3000000000002</v>
      </c>
      <c r="S122" s="22">
        <v>471.5</v>
      </c>
      <c r="T122" s="22"/>
      <c r="U122" s="22"/>
      <c r="V122" s="22">
        <v>904.45</v>
      </c>
      <c r="W122" s="22">
        <v>129.6</v>
      </c>
      <c r="X122" s="22"/>
      <c r="Y122" s="22">
        <v>83.75</v>
      </c>
      <c r="Z122" s="22">
        <f t="shared" si="46"/>
        <v>2699.9</v>
      </c>
      <c r="AA122" s="27"/>
      <c r="AB122" s="41"/>
      <c r="AC122" s="41"/>
      <c r="AD122" s="22"/>
      <c r="AE122" s="22"/>
      <c r="AF122" s="22"/>
      <c r="AG122" s="22"/>
      <c r="AH122" s="22"/>
      <c r="AI122" s="45"/>
      <c r="AJ122" s="22"/>
      <c r="AK122" s="22"/>
      <c r="AL122" s="22"/>
      <c r="AM122" s="22"/>
      <c r="AN122" s="40">
        <f t="shared" si="42"/>
        <v>0</v>
      </c>
      <c r="AO122" s="25">
        <v>1757</v>
      </c>
      <c r="AP122" s="30">
        <f t="shared" si="43"/>
        <v>942.90000000000009</v>
      </c>
      <c r="AQ122" s="25"/>
    </row>
    <row r="123" spans="1:43">
      <c r="A123" s="17">
        <v>8</v>
      </c>
      <c r="B123" s="22">
        <f t="shared" si="44"/>
        <v>3235.26</v>
      </c>
      <c r="C123" s="23">
        <f t="shared" si="45"/>
        <v>-1054.8499999999926</v>
      </c>
      <c r="D123" s="23"/>
      <c r="E123" s="22"/>
      <c r="F123" s="22"/>
      <c r="G123" s="22"/>
      <c r="H123" s="22"/>
      <c r="I123" s="22"/>
      <c r="J123" s="22"/>
      <c r="K123" s="25"/>
      <c r="L123" s="25"/>
      <c r="M123" s="25">
        <v>700</v>
      </c>
      <c r="N123" s="25"/>
      <c r="O123" s="25"/>
      <c r="Q123" s="17">
        <v>8</v>
      </c>
      <c r="R123" s="22">
        <v>2742.96</v>
      </c>
      <c r="S123" s="22">
        <v>203.7</v>
      </c>
      <c r="T123" s="22"/>
      <c r="U123" s="22"/>
      <c r="V123" s="22">
        <v>705.5</v>
      </c>
      <c r="W123" s="22"/>
      <c r="X123" s="22"/>
      <c r="Y123" s="22">
        <v>9.5</v>
      </c>
      <c r="Z123" s="22">
        <f t="shared" si="46"/>
        <v>3235.26</v>
      </c>
      <c r="AA123" s="46"/>
      <c r="AB123" s="41"/>
      <c r="AC123" s="41"/>
      <c r="AD123" s="22"/>
      <c r="AE123" s="22"/>
      <c r="AF123" s="22"/>
      <c r="AG123" s="22"/>
      <c r="AH123" s="22"/>
      <c r="AI123" s="45"/>
      <c r="AJ123" s="22"/>
      <c r="AK123" s="22"/>
      <c r="AL123" s="22"/>
      <c r="AM123" s="22"/>
      <c r="AN123" s="40">
        <f>SUM(AA123:AM123)</f>
        <v>0</v>
      </c>
      <c r="AO123" s="29">
        <v>700</v>
      </c>
      <c r="AP123" s="30">
        <f t="shared" si="43"/>
        <v>2535.2600000000002</v>
      </c>
      <c r="AQ123" s="25" t="s">
        <v>43</v>
      </c>
    </row>
    <row r="124" spans="1:43">
      <c r="A124" s="17">
        <v>9</v>
      </c>
      <c r="B124" s="22">
        <f t="shared" si="44"/>
        <v>2039.1999999999998</v>
      </c>
      <c r="C124" s="23">
        <f t="shared" si="45"/>
        <v>-7855.9699999999921</v>
      </c>
      <c r="D124" s="23"/>
      <c r="E124" s="22"/>
      <c r="F124" s="22"/>
      <c r="G124" s="22"/>
      <c r="H124" s="22"/>
      <c r="I124" s="30">
        <v>9836.3799999999992</v>
      </c>
      <c r="J124" s="22"/>
      <c r="K124" s="25"/>
      <c r="L124" s="25"/>
      <c r="M124" s="25">
        <v>200</v>
      </c>
      <c r="N124" s="25"/>
      <c r="O124" s="25"/>
      <c r="Q124" s="17">
        <v>9</v>
      </c>
      <c r="R124" s="43">
        <v>1611.6</v>
      </c>
      <c r="S124" s="43">
        <v>58</v>
      </c>
      <c r="T124" s="43"/>
      <c r="U124" s="43"/>
      <c r="V124" s="22">
        <v>515.35</v>
      </c>
      <c r="W124" s="22"/>
      <c r="X124" s="22"/>
      <c r="Y124" s="22">
        <v>29.75</v>
      </c>
      <c r="Z124" s="22">
        <f t="shared" si="46"/>
        <v>2039.1999999999998</v>
      </c>
      <c r="AA124" s="27"/>
      <c r="AB124" s="41"/>
      <c r="AC124" s="41"/>
      <c r="AD124" s="22"/>
      <c r="AE124" s="22"/>
      <c r="AF124" s="22"/>
      <c r="AG124" s="22"/>
      <c r="AH124" s="22"/>
      <c r="AI124" s="45"/>
      <c r="AJ124" s="22"/>
      <c r="AK124" s="22"/>
      <c r="AL124" s="22"/>
      <c r="AM124" s="22"/>
      <c r="AN124" s="40">
        <f t="shared" ref="AN124:AN136" si="47">SUM(AA124:AM124)</f>
        <v>0</v>
      </c>
      <c r="AO124" s="25">
        <v>200</v>
      </c>
      <c r="AP124" s="30">
        <f t="shared" si="43"/>
        <v>1839.1999999999998</v>
      </c>
      <c r="AQ124" s="25" t="s">
        <v>45</v>
      </c>
    </row>
    <row r="125" spans="1:43">
      <c r="A125" s="36">
        <v>10</v>
      </c>
      <c r="B125" s="32"/>
      <c r="C125" s="33">
        <f t="shared" si="45"/>
        <v>-5816.7699999999923</v>
      </c>
      <c r="D125" s="33"/>
      <c r="E125" s="38"/>
      <c r="F125" s="32"/>
      <c r="G125" s="32"/>
      <c r="H125" s="32"/>
      <c r="I125" s="32"/>
      <c r="J125" s="32"/>
      <c r="K125" s="35"/>
      <c r="L125" s="35"/>
      <c r="M125" s="35"/>
      <c r="N125" s="35"/>
      <c r="O125" s="35"/>
      <c r="Q125" s="36">
        <v>10</v>
      </c>
      <c r="R125" s="32"/>
      <c r="S125" s="32"/>
      <c r="T125" s="32"/>
      <c r="U125" s="32"/>
      <c r="V125" s="32"/>
      <c r="W125" s="32"/>
      <c r="X125" s="32"/>
      <c r="Y125" s="32"/>
      <c r="Z125" s="32">
        <f t="shared" si="46"/>
        <v>0</v>
      </c>
      <c r="AA125" s="37"/>
      <c r="AB125" s="38"/>
      <c r="AC125" s="38"/>
      <c r="AD125" s="32"/>
      <c r="AE125" s="32"/>
      <c r="AF125" s="32"/>
      <c r="AG125" s="32"/>
      <c r="AH125" s="32"/>
      <c r="AI125" s="39"/>
      <c r="AJ125" s="32"/>
      <c r="AK125" s="32"/>
      <c r="AL125" s="32"/>
      <c r="AM125" s="32"/>
      <c r="AN125" s="40">
        <f t="shared" si="47"/>
        <v>0</v>
      </c>
      <c r="AO125" s="25"/>
      <c r="AP125" s="30">
        <f t="shared" si="43"/>
        <v>0</v>
      </c>
      <c r="AQ125" s="25"/>
    </row>
    <row r="126" spans="1:43">
      <c r="A126" s="17">
        <v>11</v>
      </c>
      <c r="B126" s="22">
        <f t="shared" si="44"/>
        <v>4537.55</v>
      </c>
      <c r="C126" s="23">
        <f t="shared" si="45"/>
        <v>-8356.3099999999922</v>
      </c>
      <c r="D126" s="23"/>
      <c r="E126" s="22"/>
      <c r="F126" s="22"/>
      <c r="G126" s="22"/>
      <c r="H126" s="22"/>
      <c r="I126" s="22"/>
      <c r="J126" s="22"/>
      <c r="K126" s="25"/>
      <c r="L126" s="25"/>
      <c r="M126" s="25">
        <v>2539.54</v>
      </c>
      <c r="N126" s="25"/>
      <c r="O126" s="25"/>
      <c r="Q126" s="17">
        <v>11</v>
      </c>
      <c r="R126" s="22">
        <v>3744.4</v>
      </c>
      <c r="S126" s="22">
        <v>618</v>
      </c>
      <c r="T126" s="22">
        <v>901.3</v>
      </c>
      <c r="U126" s="22"/>
      <c r="V126" s="22">
        <f>469.85+17.15</f>
        <v>487</v>
      </c>
      <c r="W126" s="22"/>
      <c r="X126" s="22">
        <v>40</v>
      </c>
      <c r="Y126" s="22">
        <v>17.149999999999999</v>
      </c>
      <c r="Z126" s="22">
        <f t="shared" si="46"/>
        <v>4537.55</v>
      </c>
      <c r="AA126" s="27"/>
      <c r="AB126" s="41"/>
      <c r="AC126" s="41"/>
      <c r="AD126" s="22"/>
      <c r="AE126" s="22"/>
      <c r="AF126" s="22"/>
      <c r="AG126" s="22"/>
      <c r="AH126" s="22"/>
      <c r="AI126" s="45"/>
      <c r="AJ126" s="22"/>
      <c r="AK126" s="22"/>
      <c r="AL126" s="22"/>
      <c r="AM126" s="22"/>
      <c r="AN126" s="40">
        <f t="shared" si="47"/>
        <v>0</v>
      </c>
      <c r="AO126" s="25">
        <v>1952.68</v>
      </c>
      <c r="AP126" s="30">
        <f t="shared" si="43"/>
        <v>2584.87</v>
      </c>
      <c r="AQ126" s="25"/>
    </row>
    <row r="127" spans="1:43">
      <c r="A127" s="17">
        <v>12</v>
      </c>
      <c r="B127" s="22">
        <f t="shared" si="44"/>
        <v>10995.5</v>
      </c>
      <c r="C127" s="23">
        <f t="shared" si="45"/>
        <v>-8495.6999999999916</v>
      </c>
      <c r="D127" s="23"/>
      <c r="E127" s="22"/>
      <c r="F127" s="22"/>
      <c r="G127" s="22"/>
      <c r="H127" s="22"/>
      <c r="I127" s="22"/>
      <c r="J127" s="22"/>
      <c r="K127" s="25"/>
      <c r="L127" s="25"/>
      <c r="M127" s="25">
        <v>4676.9399999999996</v>
      </c>
      <c r="N127" s="25"/>
      <c r="O127" s="25"/>
      <c r="Q127" s="17">
        <v>12</v>
      </c>
      <c r="R127" s="22">
        <v>4143.5</v>
      </c>
      <c r="S127" s="22">
        <v>195.55</v>
      </c>
      <c r="T127" s="22">
        <f>4000+2250</f>
        <v>6250</v>
      </c>
      <c r="U127" s="22">
        <v>11.75</v>
      </c>
      <c r="V127" s="22">
        <v>1726</v>
      </c>
      <c r="W127" s="22">
        <v>680</v>
      </c>
      <c r="X127" s="22"/>
      <c r="Y127" s="22">
        <v>236.7</v>
      </c>
      <c r="Z127" s="22">
        <f t="shared" si="46"/>
        <v>10995.5</v>
      </c>
      <c r="AA127" s="27"/>
      <c r="AB127" s="41"/>
      <c r="AC127" s="41"/>
      <c r="AD127" s="22"/>
      <c r="AE127" s="22"/>
      <c r="AF127" s="22"/>
      <c r="AG127" s="22"/>
      <c r="AH127" s="22"/>
      <c r="AI127" s="45"/>
      <c r="AJ127" s="22"/>
      <c r="AK127" s="22"/>
      <c r="AL127" s="22"/>
      <c r="AM127" s="22"/>
      <c r="AN127" s="40">
        <f t="shared" si="47"/>
        <v>0</v>
      </c>
      <c r="AO127" s="25"/>
      <c r="AP127" s="30">
        <f t="shared" si="43"/>
        <v>10995.5</v>
      </c>
      <c r="AQ127" s="25" t="s">
        <v>44</v>
      </c>
    </row>
    <row r="128" spans="1:43">
      <c r="A128" s="17">
        <v>13</v>
      </c>
      <c r="B128" s="22">
        <f t="shared" si="44"/>
        <v>3249</v>
      </c>
      <c r="C128" s="23">
        <f t="shared" si="45"/>
        <v>2499.8000000000084</v>
      </c>
      <c r="D128" s="23"/>
      <c r="E128" s="22"/>
      <c r="F128" s="22"/>
      <c r="G128" s="22"/>
      <c r="H128" s="22"/>
      <c r="I128" s="22"/>
      <c r="J128" s="22"/>
      <c r="K128" s="25"/>
      <c r="L128" s="25"/>
      <c r="M128" s="25"/>
      <c r="N128" s="25"/>
      <c r="O128" s="25"/>
      <c r="Q128" s="17">
        <v>13</v>
      </c>
      <c r="R128" s="22">
        <v>2658.6</v>
      </c>
      <c r="S128" s="22"/>
      <c r="T128" s="22">
        <v>316.8</v>
      </c>
      <c r="U128" s="22"/>
      <c r="V128" s="22">
        <v>273.60000000000002</v>
      </c>
      <c r="W128" s="22"/>
      <c r="X128" s="22"/>
      <c r="Y128" s="22"/>
      <c r="Z128" s="22">
        <f t="shared" si="46"/>
        <v>3249</v>
      </c>
      <c r="AA128" s="27"/>
      <c r="AB128" s="41"/>
      <c r="AC128" s="41"/>
      <c r="AD128" s="22"/>
      <c r="AE128" s="22"/>
      <c r="AF128" s="22"/>
      <c r="AG128" s="22"/>
      <c r="AH128" s="22"/>
      <c r="AI128" s="45"/>
      <c r="AJ128" s="22"/>
      <c r="AK128" s="22"/>
      <c r="AL128" s="22"/>
      <c r="AM128" s="22"/>
      <c r="AN128" s="40">
        <f t="shared" si="47"/>
        <v>0</v>
      </c>
      <c r="AO128" s="25">
        <v>999</v>
      </c>
      <c r="AP128" s="30">
        <f t="shared" si="43"/>
        <v>2250</v>
      </c>
      <c r="AQ128" s="25"/>
    </row>
    <row r="129" spans="1:43">
      <c r="A129" s="17">
        <v>14</v>
      </c>
      <c r="B129" s="22">
        <f t="shared" si="44"/>
        <v>3981.4999999999995</v>
      </c>
      <c r="C129" s="23">
        <f t="shared" si="45"/>
        <v>5748.8000000000084</v>
      </c>
      <c r="D129" s="23"/>
      <c r="E129" s="22"/>
      <c r="F129" s="22"/>
      <c r="G129" s="22"/>
      <c r="H129" s="22"/>
      <c r="I129" s="22"/>
      <c r="J129" s="22"/>
      <c r="K129" s="25"/>
      <c r="L129" s="25"/>
      <c r="M129" s="25"/>
      <c r="N129" s="25"/>
      <c r="O129" s="25"/>
      <c r="Q129" s="17">
        <v>14</v>
      </c>
      <c r="R129" s="22">
        <v>6228.9</v>
      </c>
      <c r="S129" s="22">
        <v>2427.4</v>
      </c>
      <c r="T129" s="22"/>
      <c r="U129" s="22"/>
      <c r="V129" s="22">
        <v>683.1</v>
      </c>
      <c r="W129" s="22">
        <v>394.75</v>
      </c>
      <c r="X129" s="22"/>
      <c r="Y129" s="22">
        <v>108.35</v>
      </c>
      <c r="Z129" s="22">
        <f t="shared" si="46"/>
        <v>3981.4999999999995</v>
      </c>
      <c r="AA129" s="27"/>
      <c r="AB129" s="41"/>
      <c r="AC129" s="41"/>
      <c r="AD129" s="22"/>
      <c r="AE129" s="22"/>
      <c r="AF129" s="22"/>
      <c r="AG129" s="22"/>
      <c r="AH129" s="22"/>
      <c r="AI129" s="45"/>
      <c r="AJ129" s="22"/>
      <c r="AK129" s="22"/>
      <c r="AL129" s="22"/>
      <c r="AM129" s="22"/>
      <c r="AN129" s="40">
        <f t="shared" si="47"/>
        <v>0</v>
      </c>
      <c r="AO129" s="25"/>
      <c r="AP129" s="30">
        <f t="shared" si="43"/>
        <v>3981.4999999999995</v>
      </c>
      <c r="AQ129" s="25"/>
    </row>
    <row r="130" spans="1:43">
      <c r="A130" s="17">
        <v>15</v>
      </c>
      <c r="B130" s="22">
        <f t="shared" si="44"/>
        <v>3731.35</v>
      </c>
      <c r="C130" s="23">
        <f t="shared" si="45"/>
        <v>9730.3000000000084</v>
      </c>
      <c r="D130" s="23"/>
      <c r="E130" s="22"/>
      <c r="F130" s="22"/>
      <c r="G130" s="22"/>
      <c r="H130" s="25"/>
      <c r="I130" s="22"/>
      <c r="J130" s="22"/>
      <c r="K130" s="25"/>
      <c r="L130" s="25"/>
      <c r="M130" s="25"/>
      <c r="N130" s="25"/>
      <c r="O130" s="25"/>
      <c r="Q130" s="17">
        <v>15</v>
      </c>
      <c r="R130" s="22">
        <v>3423.2</v>
      </c>
      <c r="S130" s="22">
        <v>55.95</v>
      </c>
      <c r="T130" s="22"/>
      <c r="U130" s="22">
        <v>2.5499999999999998</v>
      </c>
      <c r="V130" s="22">
        <v>526.5</v>
      </c>
      <c r="W130" s="22">
        <v>113.4</v>
      </c>
      <c r="X130" s="22"/>
      <c r="Y130" s="22">
        <v>46.45</v>
      </c>
      <c r="Z130" s="22">
        <f t="shared" si="46"/>
        <v>3731.35</v>
      </c>
      <c r="AA130" s="27"/>
      <c r="AB130" s="41"/>
      <c r="AC130" s="41"/>
      <c r="AD130" s="22"/>
      <c r="AE130" s="22"/>
      <c r="AF130" s="22"/>
      <c r="AG130" s="22"/>
      <c r="AH130" s="22"/>
      <c r="AI130" s="45"/>
      <c r="AJ130" s="25"/>
      <c r="AK130" s="22"/>
      <c r="AL130" s="22"/>
      <c r="AM130" s="22"/>
      <c r="AN130" s="40">
        <f t="shared" si="47"/>
        <v>0</v>
      </c>
      <c r="AO130" s="25">
        <v>750</v>
      </c>
      <c r="AP130" s="30">
        <f t="shared" si="43"/>
        <v>2981.35</v>
      </c>
      <c r="AQ130" s="25"/>
    </row>
    <row r="131" spans="1:43">
      <c r="A131" s="17">
        <v>16</v>
      </c>
      <c r="B131" s="22">
        <f t="shared" si="44"/>
        <v>3327.7</v>
      </c>
      <c r="C131" s="23">
        <f t="shared" si="45"/>
        <v>10161.650000000009</v>
      </c>
      <c r="D131" s="23"/>
      <c r="E131" s="22"/>
      <c r="F131" s="22"/>
      <c r="G131" s="22"/>
      <c r="H131" s="22"/>
      <c r="I131" s="22"/>
      <c r="J131" s="22"/>
      <c r="K131" s="25"/>
      <c r="L131" s="25"/>
      <c r="M131" s="25"/>
      <c r="N131" s="25"/>
      <c r="O131" s="25">
        <v>3300</v>
      </c>
      <c r="Q131" s="17">
        <v>16</v>
      </c>
      <c r="R131" s="22">
        <v>3125.6</v>
      </c>
      <c r="S131" s="22"/>
      <c r="T131" s="22"/>
      <c r="U131" s="22"/>
      <c r="V131" s="22">
        <v>252.6</v>
      </c>
      <c r="W131" s="22"/>
      <c r="X131" s="22"/>
      <c r="Y131" s="22">
        <v>50.5</v>
      </c>
      <c r="Z131" s="22">
        <f t="shared" si="46"/>
        <v>3327.7</v>
      </c>
      <c r="AA131" s="27"/>
      <c r="AB131" s="41"/>
      <c r="AC131" s="41"/>
      <c r="AD131" s="22"/>
      <c r="AE131" s="22"/>
      <c r="AF131" s="22"/>
      <c r="AG131" s="22"/>
      <c r="AH131" s="22"/>
      <c r="AI131" s="45"/>
      <c r="AJ131" s="22"/>
      <c r="AK131" s="22"/>
      <c r="AL131" s="22"/>
      <c r="AM131" s="22"/>
      <c r="AN131" s="40">
        <f t="shared" si="47"/>
        <v>0</v>
      </c>
      <c r="AO131" s="25"/>
      <c r="AP131" s="30">
        <f t="shared" si="43"/>
        <v>3327.7</v>
      </c>
      <c r="AQ131" s="25"/>
    </row>
    <row r="132" spans="1:43">
      <c r="A132" s="36">
        <v>17</v>
      </c>
      <c r="B132" s="32"/>
      <c r="C132" s="33">
        <f t="shared" si="45"/>
        <v>13489.350000000009</v>
      </c>
      <c r="D132" s="33"/>
      <c r="E132" s="32"/>
      <c r="F132" s="32"/>
      <c r="G132" s="32"/>
      <c r="H132" s="32"/>
      <c r="I132" s="32"/>
      <c r="J132" s="32"/>
      <c r="K132" s="35"/>
      <c r="L132" s="35"/>
      <c r="M132" s="35"/>
      <c r="N132" s="35"/>
      <c r="O132" s="35"/>
      <c r="Q132" s="36">
        <v>17</v>
      </c>
      <c r="R132" s="32"/>
      <c r="S132" s="32"/>
      <c r="T132" s="32"/>
      <c r="U132" s="32"/>
      <c r="V132" s="32"/>
      <c r="W132" s="32"/>
      <c r="X132" s="32"/>
      <c r="Y132" s="32"/>
      <c r="Z132" s="32">
        <f t="shared" si="46"/>
        <v>0</v>
      </c>
      <c r="AA132" s="37"/>
      <c r="AB132" s="38"/>
      <c r="AC132" s="38"/>
      <c r="AD132" s="32"/>
      <c r="AE132" s="32"/>
      <c r="AF132" s="32"/>
      <c r="AG132" s="32"/>
      <c r="AH132" s="32"/>
      <c r="AI132" s="39"/>
      <c r="AJ132" s="32"/>
      <c r="AK132" s="32"/>
      <c r="AL132" s="32"/>
      <c r="AM132" s="32"/>
      <c r="AN132" s="40">
        <f t="shared" si="47"/>
        <v>0</v>
      </c>
      <c r="AO132" s="25"/>
      <c r="AP132" s="30">
        <f t="shared" si="43"/>
        <v>0</v>
      </c>
      <c r="AQ132" s="25"/>
    </row>
    <row r="133" spans="1:43">
      <c r="A133" s="17">
        <v>18</v>
      </c>
      <c r="B133" s="22">
        <f t="shared" si="44"/>
        <v>5282.2599999999993</v>
      </c>
      <c r="C133" s="23">
        <f t="shared" si="45"/>
        <v>10489.350000000009</v>
      </c>
      <c r="D133" s="23"/>
      <c r="E133" s="22"/>
      <c r="F133" s="22"/>
      <c r="G133" s="22"/>
      <c r="H133" s="22"/>
      <c r="I133" s="22"/>
      <c r="J133" s="22"/>
      <c r="K133" s="25"/>
      <c r="L133" s="25"/>
      <c r="M133" s="25"/>
      <c r="N133" s="25"/>
      <c r="O133" s="25">
        <v>3000</v>
      </c>
      <c r="Q133" s="17">
        <v>18</v>
      </c>
      <c r="R133" s="22">
        <v>4195.3999999999996</v>
      </c>
      <c r="S133" s="22"/>
      <c r="T133" s="22">
        <f>28+848.36</f>
        <v>876.36</v>
      </c>
      <c r="U133" s="22"/>
      <c r="V133" s="22">
        <v>210.5</v>
      </c>
      <c r="W133" s="22"/>
      <c r="X133" s="22"/>
      <c r="Y133" s="22"/>
      <c r="Z133" s="22">
        <f t="shared" si="46"/>
        <v>5282.2599999999993</v>
      </c>
      <c r="AA133" s="27"/>
      <c r="AB133" s="41"/>
      <c r="AC133" s="41"/>
      <c r="AD133" s="22"/>
      <c r="AE133" s="22"/>
      <c r="AF133" s="22"/>
      <c r="AG133" s="22"/>
      <c r="AH133" s="22"/>
      <c r="AI133" s="45"/>
      <c r="AJ133" s="22"/>
      <c r="AK133" s="22"/>
      <c r="AL133" s="22"/>
      <c r="AM133" s="22"/>
      <c r="AN133" s="40">
        <f t="shared" si="47"/>
        <v>0</v>
      </c>
      <c r="AO133" s="25">
        <v>4676.9399999999996</v>
      </c>
      <c r="AP133" s="30">
        <f t="shared" si="43"/>
        <v>605.31999999999971</v>
      </c>
      <c r="AQ133" s="25"/>
    </row>
    <row r="134" spans="1:43">
      <c r="A134" s="17">
        <v>19</v>
      </c>
      <c r="B134" s="22">
        <f t="shared" si="44"/>
        <v>4125.95</v>
      </c>
      <c r="C134" s="23">
        <f t="shared" si="45"/>
        <v>7771.6100000000079</v>
      </c>
      <c r="D134" s="23"/>
      <c r="E134" s="22"/>
      <c r="F134" s="22"/>
      <c r="G134" s="22"/>
      <c r="H134" s="30">
        <v>6000</v>
      </c>
      <c r="I134" s="22"/>
      <c r="J134" s="22"/>
      <c r="K134" s="25"/>
      <c r="L134" s="25"/>
      <c r="M134" s="25"/>
      <c r="N134" s="25"/>
      <c r="O134" s="25">
        <v>2000</v>
      </c>
      <c r="Q134" s="17">
        <v>19</v>
      </c>
      <c r="R134" s="22">
        <v>3679</v>
      </c>
      <c r="S134" s="22">
        <v>352.4</v>
      </c>
      <c r="T134" s="22">
        <v>213.1</v>
      </c>
      <c r="U134" s="22"/>
      <c r="V134" s="22">
        <v>664.95</v>
      </c>
      <c r="W134" s="22"/>
      <c r="X134" s="22"/>
      <c r="Y134" s="22">
        <v>78.7</v>
      </c>
      <c r="Z134" s="22">
        <f t="shared" si="46"/>
        <v>4125.95</v>
      </c>
      <c r="AA134" s="27"/>
      <c r="AB134" s="41"/>
      <c r="AC134" s="41"/>
      <c r="AD134" s="22"/>
      <c r="AE134" s="22"/>
      <c r="AF134" s="22"/>
      <c r="AG134" s="22"/>
      <c r="AH134" s="22"/>
      <c r="AI134" s="45"/>
      <c r="AJ134" s="22"/>
      <c r="AK134" s="22"/>
      <c r="AL134" s="22"/>
      <c r="AM134" s="22"/>
      <c r="AN134" s="40">
        <f t="shared" si="47"/>
        <v>0</v>
      </c>
      <c r="AO134" s="25"/>
      <c r="AP134" s="30">
        <f t="shared" si="43"/>
        <v>4125.95</v>
      </c>
      <c r="AQ134" s="25"/>
    </row>
    <row r="135" spans="1:43">
      <c r="A135" s="17">
        <v>20</v>
      </c>
      <c r="B135" s="22">
        <f t="shared" si="44"/>
        <v>5897.4</v>
      </c>
      <c r="C135" s="23">
        <f t="shared" si="45"/>
        <v>8897.5600000000086</v>
      </c>
      <c r="D135" s="23"/>
      <c r="E135" s="22"/>
      <c r="F135" s="22"/>
      <c r="G135" s="22"/>
      <c r="H135" s="22"/>
      <c r="I135" s="22"/>
      <c r="J135" s="22"/>
      <c r="K135" s="25"/>
      <c r="L135" s="25"/>
      <c r="M135" s="25"/>
      <c r="N135" s="25"/>
      <c r="O135" s="25">
        <v>3000</v>
      </c>
      <c r="Q135" s="17">
        <v>20</v>
      </c>
      <c r="R135" s="22">
        <v>5169.2</v>
      </c>
      <c r="S135" s="22">
        <v>421.8</v>
      </c>
      <c r="T135" s="22">
        <v>321.5</v>
      </c>
      <c r="U135" s="22">
        <v>95.9</v>
      </c>
      <c r="V135" s="22">
        <v>570.20000000000005</v>
      </c>
      <c r="W135" s="22"/>
      <c r="X135" s="22">
        <v>394.75</v>
      </c>
      <c r="Y135" s="22">
        <v>40.549999999999997</v>
      </c>
      <c r="Z135" s="22">
        <f t="shared" si="46"/>
        <v>5897.4</v>
      </c>
      <c r="AA135" s="27"/>
      <c r="AB135" s="41"/>
      <c r="AC135" s="41"/>
      <c r="AD135" s="22"/>
      <c r="AE135" s="22"/>
      <c r="AF135" s="22"/>
      <c r="AG135" s="22"/>
      <c r="AH135" s="22"/>
      <c r="AI135" s="45"/>
      <c r="AJ135" s="22"/>
      <c r="AK135" s="22"/>
      <c r="AL135" s="22"/>
      <c r="AM135" s="22"/>
      <c r="AN135" s="40">
        <f t="shared" si="47"/>
        <v>0</v>
      </c>
      <c r="AO135" s="25">
        <v>145</v>
      </c>
      <c r="AP135" s="30">
        <f t="shared" si="43"/>
        <v>5752.4</v>
      </c>
      <c r="AQ135" s="25"/>
    </row>
    <row r="136" spans="1:43">
      <c r="A136" s="17">
        <v>21</v>
      </c>
      <c r="B136" s="22">
        <f t="shared" si="44"/>
        <v>5522.4000000000005</v>
      </c>
      <c r="C136" s="23">
        <f t="shared" si="45"/>
        <v>14794.960000000008</v>
      </c>
      <c r="D136" s="23"/>
      <c r="E136" s="41"/>
      <c r="F136" s="22"/>
      <c r="G136" s="22"/>
      <c r="H136" s="22"/>
      <c r="I136" s="22"/>
      <c r="J136" s="22"/>
      <c r="K136" s="25"/>
      <c r="L136" s="25"/>
      <c r="M136" s="25"/>
      <c r="N136" s="25"/>
      <c r="O136" s="25"/>
      <c r="Q136" s="17">
        <v>21</v>
      </c>
      <c r="R136" s="22">
        <v>5224.1000000000004</v>
      </c>
      <c r="S136" s="22">
        <v>2304.85</v>
      </c>
      <c r="T136" s="22">
        <f>959.4+854.8</f>
        <v>1814.1999999999998</v>
      </c>
      <c r="U136" s="22">
        <v>11.85</v>
      </c>
      <c r="V136" s="22">
        <v>997.45</v>
      </c>
      <c r="W136" s="22">
        <v>180.4</v>
      </c>
      <c r="X136" s="22">
        <v>129.6</v>
      </c>
      <c r="Y136" s="22">
        <v>145.85</v>
      </c>
      <c r="Z136" s="22">
        <f t="shared" si="46"/>
        <v>5522.4000000000005</v>
      </c>
      <c r="AA136" s="27"/>
      <c r="AB136" s="41"/>
      <c r="AC136" s="41"/>
      <c r="AD136" s="22"/>
      <c r="AE136" s="22"/>
      <c r="AF136" s="22"/>
      <c r="AG136" s="22"/>
      <c r="AH136" s="22"/>
      <c r="AI136" s="45"/>
      <c r="AJ136" s="22"/>
      <c r="AK136" s="22"/>
      <c r="AL136" s="22"/>
      <c r="AM136" s="22"/>
      <c r="AN136" s="40">
        <f t="shared" si="47"/>
        <v>0</v>
      </c>
      <c r="AO136" s="25"/>
      <c r="AP136" s="30">
        <f t="shared" si="43"/>
        <v>5522.4000000000005</v>
      </c>
      <c r="AQ136" s="25"/>
    </row>
    <row r="137" spans="1:43">
      <c r="A137" s="17">
        <v>22</v>
      </c>
      <c r="B137" s="22">
        <f t="shared" si="44"/>
        <v>4133.6000000000004</v>
      </c>
      <c r="C137" s="23">
        <f t="shared" si="45"/>
        <v>20317.360000000008</v>
      </c>
      <c r="D137" s="23"/>
      <c r="E137" s="22"/>
      <c r="F137" s="22"/>
      <c r="G137" s="22"/>
      <c r="H137" s="22"/>
      <c r="I137" s="22"/>
      <c r="J137" s="22"/>
      <c r="K137" s="25"/>
      <c r="L137" s="25"/>
      <c r="M137" s="25"/>
      <c r="N137" s="25"/>
      <c r="O137" s="25"/>
      <c r="Q137" s="17">
        <v>22</v>
      </c>
      <c r="R137" s="22">
        <v>3462.5</v>
      </c>
      <c r="S137" s="22">
        <v>245.4</v>
      </c>
      <c r="T137" s="22"/>
      <c r="U137" s="22"/>
      <c r="V137" s="22">
        <v>1087</v>
      </c>
      <c r="W137" s="22"/>
      <c r="X137" s="22"/>
      <c r="Y137" s="22">
        <v>170.5</v>
      </c>
      <c r="Z137" s="22">
        <f t="shared" si="46"/>
        <v>4133.6000000000004</v>
      </c>
      <c r="AA137" s="27"/>
      <c r="AB137" s="41"/>
      <c r="AC137" s="41"/>
      <c r="AD137" s="22"/>
      <c r="AE137" s="22"/>
      <c r="AF137" s="22"/>
      <c r="AG137" s="22"/>
      <c r="AH137" s="22"/>
      <c r="AI137" s="45"/>
      <c r="AJ137" s="22"/>
      <c r="AK137" s="22"/>
      <c r="AL137" s="22"/>
      <c r="AM137" s="22"/>
      <c r="AN137" s="40"/>
      <c r="AO137" s="25">
        <v>1105</v>
      </c>
      <c r="AP137" s="30">
        <f t="shared" si="43"/>
        <v>3028.6000000000004</v>
      </c>
      <c r="AQ137" s="25"/>
    </row>
    <row r="138" spans="1:43">
      <c r="A138" s="17">
        <v>23</v>
      </c>
      <c r="B138" s="22">
        <f t="shared" si="44"/>
        <v>3549.7500000000005</v>
      </c>
      <c r="C138" s="23">
        <f t="shared" si="45"/>
        <v>24450.960000000006</v>
      </c>
      <c r="D138" s="23"/>
      <c r="E138" s="22"/>
      <c r="F138" s="22"/>
      <c r="G138" s="22"/>
      <c r="H138" s="22"/>
      <c r="I138" s="22"/>
      <c r="J138" s="22"/>
      <c r="K138" s="25"/>
      <c r="L138" s="25"/>
      <c r="M138" s="25"/>
      <c r="N138" s="25"/>
      <c r="O138" s="25"/>
      <c r="Q138" s="17">
        <v>23</v>
      </c>
      <c r="R138" s="22">
        <v>3518.8</v>
      </c>
      <c r="S138" s="22">
        <v>319.25</v>
      </c>
      <c r="T138" s="22"/>
      <c r="U138" s="22">
        <v>3.85</v>
      </c>
      <c r="V138" s="22">
        <v>369.5</v>
      </c>
      <c r="W138" s="22"/>
      <c r="X138" s="22"/>
      <c r="Y138" s="22">
        <v>15.45</v>
      </c>
      <c r="Z138" s="22">
        <f t="shared" si="46"/>
        <v>3549.7500000000005</v>
      </c>
      <c r="AA138" s="27"/>
      <c r="AB138" s="41"/>
      <c r="AC138" s="41"/>
      <c r="AD138" s="22"/>
      <c r="AE138" s="22"/>
      <c r="AF138" s="22"/>
      <c r="AG138" s="22"/>
      <c r="AH138" s="22"/>
      <c r="AI138" s="45"/>
      <c r="AJ138" s="22"/>
      <c r="AK138" s="22"/>
      <c r="AL138" s="22"/>
      <c r="AM138" s="22"/>
      <c r="AN138" s="40">
        <f t="shared" ref="AN138:AN143" si="48">SUM(AA138:AM138)</f>
        <v>0</v>
      </c>
      <c r="AO138" s="25">
        <v>145</v>
      </c>
      <c r="AP138" s="30">
        <f t="shared" si="43"/>
        <v>3404.7500000000005</v>
      </c>
      <c r="AQ138" s="25"/>
    </row>
    <row r="139" spans="1:43">
      <c r="A139" s="36">
        <v>24</v>
      </c>
      <c r="B139" s="32"/>
      <c r="C139" s="33">
        <f t="shared" si="45"/>
        <v>28000.710000000006</v>
      </c>
      <c r="D139" s="33"/>
      <c r="E139" s="32"/>
      <c r="F139" s="32"/>
      <c r="G139" s="32"/>
      <c r="H139" s="32"/>
      <c r="I139" s="32"/>
      <c r="J139" s="32"/>
      <c r="K139" s="35"/>
      <c r="L139" s="35"/>
      <c r="M139" s="35"/>
      <c r="N139" s="35"/>
      <c r="O139" s="35"/>
      <c r="Q139" s="36">
        <v>24</v>
      </c>
      <c r="R139" s="32"/>
      <c r="S139" s="32"/>
      <c r="T139" s="32"/>
      <c r="U139" s="32"/>
      <c r="V139" s="32"/>
      <c r="W139" s="32"/>
      <c r="X139" s="32"/>
      <c r="Y139" s="32"/>
      <c r="Z139" s="32">
        <f t="shared" si="46"/>
        <v>0</v>
      </c>
      <c r="AA139" s="37"/>
      <c r="AB139" s="38"/>
      <c r="AC139" s="38"/>
      <c r="AD139" s="32"/>
      <c r="AE139" s="32"/>
      <c r="AF139" s="32"/>
      <c r="AG139" s="32"/>
      <c r="AH139" s="32"/>
      <c r="AI139" s="39"/>
      <c r="AJ139" s="32"/>
      <c r="AK139" s="32"/>
      <c r="AL139" s="32"/>
      <c r="AM139" s="32"/>
      <c r="AN139" s="40">
        <f t="shared" si="48"/>
        <v>0</v>
      </c>
      <c r="AO139" s="25"/>
      <c r="AP139" s="30">
        <f t="shared" si="43"/>
        <v>0</v>
      </c>
      <c r="AQ139" s="25"/>
    </row>
    <row r="140" spans="1:43">
      <c r="A140" s="17">
        <v>25</v>
      </c>
      <c r="B140" s="22">
        <f t="shared" si="44"/>
        <v>6619.0000000000009</v>
      </c>
      <c r="C140" s="23">
        <f t="shared" si="45"/>
        <v>27930.710000000006</v>
      </c>
      <c r="D140" s="23"/>
      <c r="E140" s="22"/>
      <c r="F140" s="22"/>
      <c r="G140" s="22"/>
      <c r="H140" s="22"/>
      <c r="I140" s="22"/>
      <c r="J140" s="22"/>
      <c r="K140" s="25"/>
      <c r="L140" s="25"/>
      <c r="M140" s="25">
        <v>70</v>
      </c>
      <c r="N140" s="25"/>
      <c r="O140" s="25"/>
      <c r="Q140" s="17">
        <v>25</v>
      </c>
      <c r="R140" s="22">
        <v>4056.5</v>
      </c>
      <c r="S140" s="22">
        <v>955.2</v>
      </c>
      <c r="T140" s="22">
        <v>3000</v>
      </c>
      <c r="U140" s="22">
        <v>25.95</v>
      </c>
      <c r="V140" s="22">
        <v>870.1</v>
      </c>
      <c r="W140" s="22">
        <v>265.75</v>
      </c>
      <c r="X140" s="22">
        <v>54</v>
      </c>
      <c r="Y140" s="22">
        <v>114.7</v>
      </c>
      <c r="Z140" s="22">
        <f t="shared" si="46"/>
        <v>6619.0000000000009</v>
      </c>
      <c r="AA140" s="27"/>
      <c r="AB140" s="41"/>
      <c r="AC140" s="41"/>
      <c r="AD140" s="22"/>
      <c r="AE140" s="22"/>
      <c r="AF140" s="22"/>
      <c r="AG140" s="22"/>
      <c r="AH140" s="22"/>
      <c r="AI140" s="45"/>
      <c r="AJ140" s="22"/>
      <c r="AK140" s="22"/>
      <c r="AL140" s="22"/>
      <c r="AM140" s="22"/>
      <c r="AN140" s="40">
        <f t="shared" si="48"/>
        <v>0</v>
      </c>
      <c r="AO140" s="25">
        <f>408.82+ 227.8+249</f>
        <v>885.62</v>
      </c>
      <c r="AP140" s="30">
        <f t="shared" si="43"/>
        <v>5733.380000000001</v>
      </c>
      <c r="AQ140" s="25" t="s">
        <v>46</v>
      </c>
    </row>
    <row r="141" spans="1:43">
      <c r="A141" s="17">
        <v>26</v>
      </c>
      <c r="B141" s="22">
        <f t="shared" si="44"/>
        <v>4231.5</v>
      </c>
      <c r="C141" s="23">
        <f t="shared" si="45"/>
        <v>34549.710000000006</v>
      </c>
      <c r="D141" s="23"/>
      <c r="E141" s="22"/>
      <c r="F141" s="22"/>
      <c r="G141" s="22"/>
      <c r="H141" s="22"/>
      <c r="I141" s="22"/>
      <c r="J141" s="22"/>
      <c r="K141" s="25"/>
      <c r="L141" s="25"/>
      <c r="M141" s="25"/>
      <c r="N141" s="25"/>
      <c r="O141" s="25"/>
      <c r="Q141" s="17">
        <v>26</v>
      </c>
      <c r="R141" s="22">
        <v>4038.3</v>
      </c>
      <c r="S141" s="22">
        <v>701.1</v>
      </c>
      <c r="T141" s="22">
        <v>268.89999999999998</v>
      </c>
      <c r="U141" s="22">
        <v>9.6</v>
      </c>
      <c r="V141" s="22">
        <v>682.6</v>
      </c>
      <c r="W141" s="22"/>
      <c r="X141" s="22"/>
      <c r="Y141" s="22">
        <v>47.6</v>
      </c>
      <c r="Z141" s="22">
        <f t="shared" si="46"/>
        <v>4231.5</v>
      </c>
      <c r="AA141" s="27"/>
      <c r="AB141" s="41"/>
      <c r="AC141" s="41"/>
      <c r="AD141" s="22"/>
      <c r="AE141" s="22"/>
      <c r="AF141" s="22"/>
      <c r="AG141" s="22"/>
      <c r="AH141" s="22"/>
      <c r="AI141" s="45"/>
      <c r="AJ141" s="22"/>
      <c r="AK141" s="22"/>
      <c r="AL141" s="22"/>
      <c r="AM141" s="22"/>
      <c r="AN141" s="40">
        <f t="shared" si="48"/>
        <v>0</v>
      </c>
      <c r="AO141" s="25"/>
      <c r="AP141" s="30">
        <f t="shared" si="43"/>
        <v>4231.5</v>
      </c>
      <c r="AQ141" s="25"/>
    </row>
    <row r="142" spans="1:43">
      <c r="A142" s="17">
        <v>27</v>
      </c>
      <c r="B142" s="22">
        <f t="shared" si="44"/>
        <v>2447.35</v>
      </c>
      <c r="C142" s="23">
        <f t="shared" si="45"/>
        <v>34265.210000000006</v>
      </c>
      <c r="D142" s="23"/>
      <c r="E142" s="22"/>
      <c r="F142" s="22"/>
      <c r="G142" s="22"/>
      <c r="H142" s="22"/>
      <c r="I142" s="22"/>
      <c r="J142" s="22"/>
      <c r="K142" s="25"/>
      <c r="L142" s="25"/>
      <c r="M142" s="25">
        <f>4516</f>
        <v>4516</v>
      </c>
      <c r="N142" s="25"/>
      <c r="O142" s="25"/>
      <c r="Q142" s="17">
        <v>27</v>
      </c>
      <c r="R142" s="22">
        <v>2535.6</v>
      </c>
      <c r="S142" s="22">
        <v>552.79999999999995</v>
      </c>
      <c r="T142" s="22"/>
      <c r="U142" s="22">
        <v>2.2000000000000002</v>
      </c>
      <c r="V142" s="22">
        <v>765.5</v>
      </c>
      <c r="W142" s="22">
        <v>165.75</v>
      </c>
      <c r="X142" s="22"/>
      <c r="Y142" s="22">
        <v>133</v>
      </c>
      <c r="Z142" s="22">
        <f t="shared" si="46"/>
        <v>2447.35</v>
      </c>
      <c r="AA142" s="27"/>
      <c r="AB142" s="41"/>
      <c r="AC142" s="41"/>
      <c r="AD142" s="22"/>
      <c r="AE142" s="22"/>
      <c r="AF142" s="22"/>
      <c r="AG142" s="22"/>
      <c r="AH142" s="22"/>
      <c r="AI142" s="45"/>
      <c r="AJ142" s="22"/>
      <c r="AK142" s="22"/>
      <c r="AL142" s="22"/>
      <c r="AM142" s="22"/>
      <c r="AN142" s="40">
        <f t="shared" si="48"/>
        <v>0</v>
      </c>
      <c r="AO142" s="25">
        <f>4516</f>
        <v>4516</v>
      </c>
      <c r="AP142" s="30">
        <f t="shared" si="43"/>
        <v>-2068.65</v>
      </c>
      <c r="AQ142" s="25"/>
    </row>
    <row r="143" spans="1:43">
      <c r="A143" s="17">
        <v>28</v>
      </c>
      <c r="B143" s="22">
        <f t="shared" si="44"/>
        <v>6307.7</v>
      </c>
      <c r="C143" s="23">
        <f t="shared" si="45"/>
        <v>-14767.179999999993</v>
      </c>
      <c r="D143" s="23"/>
      <c r="E143" s="44">
        <v>51479.74</v>
      </c>
      <c r="F143" s="22"/>
      <c r="G143" s="22"/>
      <c r="H143" s="22"/>
      <c r="I143" s="22"/>
      <c r="J143" s="22"/>
      <c r="K143" s="25"/>
      <c r="L143" s="25"/>
      <c r="M143" s="25"/>
      <c r="N143" s="25"/>
      <c r="O143" s="25"/>
      <c r="Q143" s="17">
        <v>28</v>
      </c>
      <c r="R143" s="22">
        <v>4959.3</v>
      </c>
      <c r="S143" s="22">
        <v>80</v>
      </c>
      <c r="T143" s="22">
        <f>361.4+100</f>
        <v>461.4</v>
      </c>
      <c r="U143" s="22"/>
      <c r="V143" s="22">
        <v>1070.3</v>
      </c>
      <c r="W143" s="22"/>
      <c r="X143" s="22"/>
      <c r="Y143" s="22">
        <v>103.3</v>
      </c>
      <c r="Z143" s="22">
        <f t="shared" si="46"/>
        <v>6307.7</v>
      </c>
      <c r="AA143" s="27"/>
      <c r="AB143" s="41"/>
      <c r="AC143" s="41"/>
      <c r="AD143" s="22"/>
      <c r="AE143" s="22"/>
      <c r="AF143" s="22"/>
      <c r="AG143" s="22"/>
      <c r="AH143" s="22"/>
      <c r="AI143" s="45"/>
      <c r="AJ143" s="22"/>
      <c r="AK143" s="22"/>
      <c r="AL143" s="22"/>
      <c r="AM143" s="22"/>
      <c r="AN143" s="40">
        <f t="shared" si="48"/>
        <v>0</v>
      </c>
      <c r="AO143" s="25"/>
      <c r="AP143" s="30">
        <f t="shared" si="43"/>
        <v>6307.7</v>
      </c>
      <c r="AQ143" s="25" t="s">
        <v>41</v>
      </c>
    </row>
    <row r="144" spans="1:43">
      <c r="A144" s="17">
        <v>29</v>
      </c>
      <c r="B144" s="22">
        <f t="shared" si="44"/>
        <v>3782.05</v>
      </c>
      <c r="C144" s="23">
        <f t="shared" si="45"/>
        <v>-8459.4799999999923</v>
      </c>
      <c r="D144" s="23"/>
      <c r="E144" s="22"/>
      <c r="F144" s="22"/>
      <c r="G144" s="22"/>
      <c r="H144" s="22"/>
      <c r="I144" s="22"/>
      <c r="J144" s="22"/>
      <c r="K144" s="25"/>
      <c r="L144" s="25"/>
      <c r="M144" s="25"/>
      <c r="N144" s="25"/>
      <c r="O144" s="25"/>
      <c r="Q144" s="17">
        <v>29</v>
      </c>
      <c r="R144" s="22">
        <v>3443.1</v>
      </c>
      <c r="S144" s="22">
        <v>21</v>
      </c>
      <c r="T144" s="22">
        <v>264.8</v>
      </c>
      <c r="U144" s="22">
        <v>25.95</v>
      </c>
      <c r="V144" s="22">
        <v>121.1</v>
      </c>
      <c r="W144" s="22"/>
      <c r="X144" s="22"/>
      <c r="Y144" s="22"/>
      <c r="Z144" s="22">
        <f t="shared" si="46"/>
        <v>3782.05</v>
      </c>
      <c r="AA144" s="27"/>
      <c r="AB144" s="41"/>
      <c r="AC144" s="41"/>
      <c r="AD144" s="22"/>
      <c r="AE144" s="22"/>
      <c r="AF144" s="22"/>
      <c r="AG144" s="22"/>
      <c r="AH144" s="22"/>
      <c r="AI144" s="45"/>
      <c r="AJ144" s="22"/>
      <c r="AK144" s="22"/>
      <c r="AL144" s="22"/>
      <c r="AM144" s="22"/>
      <c r="AN144" s="40"/>
      <c r="AO144" s="25"/>
      <c r="AP144" s="30">
        <f t="shared" si="43"/>
        <v>3782.05</v>
      </c>
    </row>
    <row r="145" spans="1:43">
      <c r="A145" s="17">
        <v>30</v>
      </c>
      <c r="B145" s="22">
        <f t="shared" si="44"/>
        <v>1709.3000000000002</v>
      </c>
      <c r="C145" s="23">
        <f t="shared" si="45"/>
        <v>-4677.4299999999921</v>
      </c>
      <c r="D145" s="23"/>
      <c r="E145" s="22"/>
      <c r="F145" s="22"/>
      <c r="G145" s="22"/>
      <c r="H145" s="22"/>
      <c r="I145" s="22"/>
      <c r="J145" s="22"/>
      <c r="K145" s="25"/>
      <c r="L145" s="25"/>
      <c r="M145" s="25"/>
      <c r="N145" s="25"/>
      <c r="O145" s="25"/>
      <c r="Q145" s="17">
        <v>30</v>
      </c>
      <c r="R145" s="63">
        <v>1867.9</v>
      </c>
      <c r="S145" s="41">
        <v>153.6</v>
      </c>
      <c r="T145" s="22"/>
      <c r="U145" s="22">
        <v>5</v>
      </c>
      <c r="V145" s="22"/>
      <c r="W145" s="22"/>
      <c r="X145" s="22"/>
      <c r="Y145" s="22"/>
      <c r="Z145" s="22">
        <f t="shared" si="46"/>
        <v>1709.3000000000002</v>
      </c>
      <c r="AA145" s="63">
        <v>12429.34</v>
      </c>
      <c r="AB145" s="41">
        <v>20599.849999999999</v>
      </c>
      <c r="AC145" s="41">
        <v>18370.89</v>
      </c>
      <c r="AD145" s="22"/>
      <c r="AE145" s="22"/>
      <c r="AF145" s="22"/>
      <c r="AG145" s="22"/>
      <c r="AH145" s="22"/>
      <c r="AI145" s="45"/>
      <c r="AJ145" s="22"/>
      <c r="AK145" s="22"/>
      <c r="AL145" s="22"/>
      <c r="AM145" s="22"/>
      <c r="AN145" s="40">
        <f>SUM(AA145:AM145)</f>
        <v>51400.08</v>
      </c>
      <c r="AO145" s="25"/>
      <c r="AP145" s="30">
        <f t="shared" si="43"/>
        <v>-49690.78</v>
      </c>
      <c r="AQ145" s="25"/>
    </row>
    <row r="146" spans="1:43">
      <c r="A146" s="17">
        <v>31</v>
      </c>
      <c r="B146" s="22"/>
      <c r="C146" s="23">
        <f t="shared" si="45"/>
        <v>-32931.739999999991</v>
      </c>
      <c r="D146" s="44">
        <v>26003.61</v>
      </c>
      <c r="E146" s="22"/>
      <c r="F146" s="22"/>
      <c r="G146" s="22"/>
      <c r="H146" s="22"/>
      <c r="I146" s="22"/>
      <c r="J146" s="22"/>
      <c r="K146" s="25"/>
      <c r="L146" s="25"/>
      <c r="M146" s="25">
        <f>3960</f>
        <v>3960</v>
      </c>
      <c r="N146" s="25"/>
      <c r="O146" s="25"/>
      <c r="Q146" s="17">
        <v>31</v>
      </c>
      <c r="R146" s="22"/>
      <c r="S146" s="22"/>
      <c r="T146" s="22"/>
      <c r="U146" s="22"/>
      <c r="V146" s="22"/>
      <c r="W146" s="22"/>
      <c r="X146" s="22"/>
      <c r="Y146" s="22"/>
      <c r="Z146" s="22">
        <f t="shared" si="46"/>
        <v>0</v>
      </c>
      <c r="AA146" s="27"/>
      <c r="AB146" s="41"/>
      <c r="AC146" s="41"/>
      <c r="AD146" s="22"/>
      <c r="AE146" s="22"/>
      <c r="AF146" s="22"/>
      <c r="AG146" s="22"/>
      <c r="AH146" s="22"/>
      <c r="AI146" s="45"/>
      <c r="AJ146" s="22"/>
      <c r="AK146" s="22"/>
      <c r="AL146" s="22"/>
      <c r="AM146" s="22"/>
      <c r="AN146" s="40"/>
      <c r="AO146" s="25">
        <f>3960</f>
        <v>3960</v>
      </c>
      <c r="AP146" s="30">
        <f t="shared" si="43"/>
        <v>-3960</v>
      </c>
      <c r="AQ146" s="51" t="s">
        <v>47</v>
      </c>
    </row>
    <row r="147" spans="1:43" ht="15.75">
      <c r="A147" s="52" t="s">
        <v>38</v>
      </c>
      <c r="B147" s="53">
        <f>SUM(B116:B146)</f>
        <v>109896.37000000001</v>
      </c>
      <c r="C147" s="53"/>
      <c r="D147" s="53">
        <f>SUM(D116:D146)</f>
        <v>26003.61</v>
      </c>
      <c r="E147" s="53">
        <f t="shared" ref="E147:O147" si="49">SUM(E116:E146)</f>
        <v>51479.74</v>
      </c>
      <c r="F147" s="53">
        <f t="shared" si="49"/>
        <v>41794.78</v>
      </c>
      <c r="G147" s="53">
        <f t="shared" si="49"/>
        <v>0</v>
      </c>
      <c r="H147" s="53">
        <f t="shared" si="49"/>
        <v>6000</v>
      </c>
      <c r="I147" s="53">
        <f t="shared" si="49"/>
        <v>9836.3799999999992</v>
      </c>
      <c r="J147" s="53">
        <f t="shared" si="49"/>
        <v>0</v>
      </c>
      <c r="K147" s="53">
        <f t="shared" si="49"/>
        <v>0</v>
      </c>
      <c r="L147" s="53">
        <f t="shared" si="49"/>
        <v>0</v>
      </c>
      <c r="M147" s="53">
        <f t="shared" si="49"/>
        <v>20299.48</v>
      </c>
      <c r="N147" s="53">
        <f t="shared" si="49"/>
        <v>0</v>
      </c>
      <c r="O147" s="53">
        <f t="shared" si="49"/>
        <v>11300</v>
      </c>
      <c r="Q147" s="52" t="s">
        <v>38</v>
      </c>
      <c r="R147" s="53">
        <f t="shared" ref="R147" si="50">SUM(R116:R146)</f>
        <v>93457.21</v>
      </c>
      <c r="S147" s="53">
        <f>SUM(S116:S146)</f>
        <v>12390.45</v>
      </c>
      <c r="T147" s="53">
        <f>SUM(T116:T146)</f>
        <v>15718.559999999998</v>
      </c>
      <c r="U147" s="53">
        <f>SUM(U116:U146)</f>
        <v>207.94999999999996</v>
      </c>
      <c r="V147" s="53">
        <f t="shared" ref="V147" si="51">SUM(V116:V146)</f>
        <v>16193.250000000004</v>
      </c>
      <c r="W147" s="53">
        <f>SUM(W116:W146)</f>
        <v>1929.65</v>
      </c>
      <c r="X147" s="53">
        <f>SUM(X116:X146)</f>
        <v>618.35</v>
      </c>
      <c r="Y147" s="53">
        <f t="shared" ref="Y147:Z147" si="52">SUM(Y116:Y146)</f>
        <v>1562.95</v>
      </c>
      <c r="Z147" s="54">
        <f t="shared" si="52"/>
        <v>109896.37000000001</v>
      </c>
      <c r="AA147" s="53">
        <f>SUM(AA116:AA146)</f>
        <v>12429.34</v>
      </c>
      <c r="AB147" s="53">
        <f>SUM(AB116:AB146)</f>
        <v>20599.849999999999</v>
      </c>
      <c r="AC147" s="53">
        <f t="shared" ref="AC147:AD147" si="53">SUM(AC116:AC146)</f>
        <v>18370.89</v>
      </c>
      <c r="AD147" s="53">
        <f t="shared" si="53"/>
        <v>0</v>
      </c>
      <c r="AE147" s="53">
        <f>SUM(AE116:AE146)</f>
        <v>0</v>
      </c>
      <c r="AF147" s="53">
        <f t="shared" ref="AF147:AK147" si="54">SUM(AF116:AF146)</f>
        <v>0</v>
      </c>
      <c r="AG147" s="53">
        <f t="shared" si="54"/>
        <v>0</v>
      </c>
      <c r="AH147" s="53">
        <f t="shared" si="54"/>
        <v>0</v>
      </c>
      <c r="AI147" s="53">
        <f t="shared" si="54"/>
        <v>0</v>
      </c>
      <c r="AJ147" s="53">
        <f t="shared" si="54"/>
        <v>0</v>
      </c>
      <c r="AK147" s="53">
        <f t="shared" si="54"/>
        <v>0</v>
      </c>
      <c r="AL147" s="53">
        <f>SUM(AL116:AL146)</f>
        <v>0</v>
      </c>
      <c r="AM147" s="53">
        <f t="shared" ref="AM147:AO147" si="55">SUM(AM116:AM146)</f>
        <v>0</v>
      </c>
      <c r="AN147" s="55">
        <f t="shared" si="55"/>
        <v>51400.08</v>
      </c>
      <c r="AO147" s="56">
        <f t="shared" si="55"/>
        <v>29379.239999999998</v>
      </c>
      <c r="AP147" s="30">
        <f t="shared" si="43"/>
        <v>29117.05000000001</v>
      </c>
    </row>
    <row r="149" spans="1:43" ht="18">
      <c r="A149" s="1"/>
      <c r="B149" s="2" t="s">
        <v>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1"/>
      <c r="R149" s="2" t="s">
        <v>1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43" ht="15.75">
      <c r="A150" s="3"/>
      <c r="B150" s="4">
        <v>44682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Q150" s="3"/>
      <c r="R150" s="4">
        <v>44682</v>
      </c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43">
      <c r="B151" s="5" t="s">
        <v>2</v>
      </c>
      <c r="C151" s="6" t="s">
        <v>3</v>
      </c>
      <c r="D151" s="7" t="s">
        <v>4</v>
      </c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R151" s="8" t="s">
        <v>5</v>
      </c>
      <c r="S151" s="8"/>
      <c r="T151" s="8"/>
      <c r="U151" s="8"/>
      <c r="V151" s="8" t="s">
        <v>6</v>
      </c>
      <c r="W151" s="8"/>
      <c r="X151" s="8"/>
      <c r="Y151" s="8"/>
      <c r="Z151" s="9" t="s">
        <v>7</v>
      </c>
      <c r="AA151" s="10" t="s">
        <v>8</v>
      </c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1" t="s">
        <v>9</v>
      </c>
      <c r="AO151" s="12" t="s">
        <v>10</v>
      </c>
      <c r="AP151" s="9" t="s">
        <v>11</v>
      </c>
      <c r="AQ151" s="13" t="s">
        <v>12</v>
      </c>
    </row>
    <row r="152" spans="1:43">
      <c r="A152" s="14"/>
      <c r="B152" s="15" t="s">
        <v>13</v>
      </c>
      <c r="C152" s="15" t="s">
        <v>14</v>
      </c>
      <c r="D152" s="16" t="s">
        <v>15</v>
      </c>
      <c r="E152" s="17" t="s">
        <v>16</v>
      </c>
      <c r="F152" s="16" t="s">
        <v>17</v>
      </c>
      <c r="G152" s="16" t="s">
        <v>18</v>
      </c>
      <c r="H152" s="16">
        <v>2000</v>
      </c>
      <c r="I152" s="16" t="s">
        <v>19</v>
      </c>
      <c r="J152" s="17" t="s">
        <v>20</v>
      </c>
      <c r="K152" s="17" t="s">
        <v>21</v>
      </c>
      <c r="L152" s="17" t="s">
        <v>22</v>
      </c>
      <c r="M152" s="17" t="s">
        <v>10</v>
      </c>
      <c r="N152" s="17" t="s">
        <v>23</v>
      </c>
      <c r="O152" s="17" t="s">
        <v>24</v>
      </c>
      <c r="Q152" s="14"/>
      <c r="R152" s="18" t="s">
        <v>25</v>
      </c>
      <c r="S152" s="18" t="s">
        <v>26</v>
      </c>
      <c r="T152" s="18" t="s">
        <v>27</v>
      </c>
      <c r="U152" s="18" t="s">
        <v>28</v>
      </c>
      <c r="V152" s="18" t="s">
        <v>25</v>
      </c>
      <c r="W152" s="18" t="s">
        <v>26</v>
      </c>
      <c r="X152" s="18" t="s">
        <v>27</v>
      </c>
      <c r="Y152" s="18" t="s">
        <v>28</v>
      </c>
      <c r="Z152" s="19"/>
      <c r="AA152" s="16" t="s">
        <v>15</v>
      </c>
      <c r="AB152" s="17" t="s">
        <v>16</v>
      </c>
      <c r="AC152" s="16" t="s">
        <v>17</v>
      </c>
      <c r="AD152" s="16" t="s">
        <v>29</v>
      </c>
      <c r="AE152" s="16" t="s">
        <v>29</v>
      </c>
      <c r="AF152" s="16" t="s">
        <v>30</v>
      </c>
      <c r="AG152" s="16" t="s">
        <v>31</v>
      </c>
      <c r="AH152" s="16" t="s">
        <v>32</v>
      </c>
      <c r="AI152" s="16" t="s">
        <v>33</v>
      </c>
      <c r="AJ152" s="16" t="s">
        <v>34</v>
      </c>
      <c r="AK152" s="16" t="s">
        <v>35</v>
      </c>
      <c r="AL152" s="16" t="s">
        <v>36</v>
      </c>
      <c r="AM152" s="16" t="s">
        <v>37</v>
      </c>
      <c r="AN152" s="20"/>
      <c r="AO152" s="17" t="s">
        <v>10</v>
      </c>
      <c r="AP152" s="19"/>
      <c r="AQ152" s="21"/>
    </row>
    <row r="153" spans="1:43">
      <c r="A153" s="36">
        <v>1</v>
      </c>
      <c r="B153" s="32"/>
      <c r="C153" s="33">
        <f>B146+C146-D153-E153-F153-G153-H153-I153-J153-K153-L153-M153-N153-O153</f>
        <v>-36568.739999999991</v>
      </c>
      <c r="D153" s="64"/>
      <c r="E153" s="32"/>
      <c r="F153" s="32"/>
      <c r="G153" s="32"/>
      <c r="H153" s="32"/>
      <c r="I153" s="32"/>
      <c r="J153" s="32"/>
      <c r="K153" s="35"/>
      <c r="L153" s="35"/>
      <c r="M153" s="35">
        <f>2137+1500</f>
        <v>3637</v>
      </c>
      <c r="N153" s="35"/>
      <c r="O153" s="35"/>
      <c r="Q153" s="36">
        <v>1</v>
      </c>
      <c r="R153" s="65"/>
      <c r="S153" s="65"/>
      <c r="T153" s="65"/>
      <c r="U153" s="65"/>
      <c r="V153" s="65"/>
      <c r="W153" s="65"/>
      <c r="X153" s="65"/>
      <c r="Y153" s="65"/>
      <c r="Z153" s="65">
        <f>R153-S153+T153-U153+V153-W153+X153-Y153</f>
        <v>0</v>
      </c>
      <c r="AA153" s="37"/>
      <c r="AB153" s="66"/>
      <c r="AC153" s="66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40">
        <f t="shared" ref="AN153:AN159" si="56">SUM(AA153:AM153)</f>
        <v>0</v>
      </c>
      <c r="AO153" s="25">
        <f>2137+1500</f>
        <v>3637</v>
      </c>
      <c r="AP153" s="30">
        <f>Z153-AN153-AO153</f>
        <v>-3637</v>
      </c>
      <c r="AQ153" s="25" t="s">
        <v>41</v>
      </c>
    </row>
    <row r="154" spans="1:43">
      <c r="A154" s="67">
        <v>2</v>
      </c>
      <c r="B154" s="68"/>
      <c r="C154" s="69">
        <f>C153+B153-D154-E154-F154-G154-H154-I154-J154-K154-L154-M154-N154-O154</f>
        <v>-36568.739999999991</v>
      </c>
      <c r="D154" s="69"/>
      <c r="E154" s="68"/>
      <c r="F154" s="68"/>
      <c r="G154" s="70"/>
      <c r="H154" s="68"/>
      <c r="I154" s="68"/>
      <c r="J154" s="68"/>
      <c r="K154" s="71"/>
      <c r="L154" s="71"/>
      <c r="M154" s="71"/>
      <c r="N154" s="71"/>
      <c r="O154" s="71"/>
      <c r="Q154" s="72">
        <v>2</v>
      </c>
      <c r="R154" s="68"/>
      <c r="S154" s="68"/>
      <c r="T154" s="68"/>
      <c r="U154" s="68"/>
      <c r="V154" s="68"/>
      <c r="W154" s="68"/>
      <c r="X154" s="68"/>
      <c r="Y154" s="68"/>
      <c r="Z154" s="68">
        <f>R154-S154+T154-U154+V154-W154+X154-Y154</f>
        <v>0</v>
      </c>
      <c r="AA154" s="73"/>
      <c r="AB154" s="74"/>
      <c r="AC154" s="74"/>
      <c r="AD154" s="70"/>
      <c r="AE154" s="70"/>
      <c r="AF154" s="70"/>
      <c r="AG154" s="70"/>
      <c r="AH154" s="70"/>
      <c r="AI154" s="75"/>
      <c r="AJ154" s="68"/>
      <c r="AK154" s="68"/>
      <c r="AL154" s="68"/>
      <c r="AM154" s="68"/>
      <c r="AN154" s="40">
        <f t="shared" si="56"/>
        <v>0</v>
      </c>
      <c r="AO154" s="35">
        <v>3950</v>
      </c>
      <c r="AP154" s="30">
        <f t="shared" ref="AP154:AP184" si="57">Z154-AN154-AO154</f>
        <v>-3950</v>
      </c>
      <c r="AQ154" s="25"/>
    </row>
    <row r="155" spans="1:43">
      <c r="A155" s="17">
        <v>3</v>
      </c>
      <c r="B155" s="22">
        <f t="shared" ref="B155:B159" si="58">R155-S155+T155-U155+V155-W155+X155-Y155</f>
        <v>2509.85</v>
      </c>
      <c r="C155" s="23">
        <f>C154+B154-D155-E155-F155-G155-H155-I155-J155-K155-L155-M155-N155-O155</f>
        <v>-36568.739999999991</v>
      </c>
      <c r="D155" s="23"/>
      <c r="E155" s="22"/>
      <c r="F155" s="22"/>
      <c r="G155" s="22"/>
      <c r="H155" s="22"/>
      <c r="I155" s="22"/>
      <c r="J155" s="22"/>
      <c r="K155" s="25"/>
      <c r="L155" s="25"/>
      <c r="M155" s="25"/>
      <c r="N155" s="25"/>
      <c r="O155" s="25"/>
      <c r="Q155" s="17">
        <v>3</v>
      </c>
      <c r="R155" s="22">
        <v>2333.25</v>
      </c>
      <c r="S155" s="22">
        <v>371.55</v>
      </c>
      <c r="T155" s="22"/>
      <c r="U155" s="22"/>
      <c r="V155" s="22">
        <v>606.79999999999995</v>
      </c>
      <c r="W155" s="22"/>
      <c r="X155" s="22"/>
      <c r="Y155" s="22">
        <v>58.65</v>
      </c>
      <c r="Z155" s="22">
        <f>R155-S155+T155-U155+V155-W155+X155-Y155</f>
        <v>2509.85</v>
      </c>
      <c r="AA155" s="27"/>
      <c r="AB155" s="41"/>
      <c r="AC155" s="41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40">
        <f t="shared" si="56"/>
        <v>0</v>
      </c>
      <c r="AO155" s="25"/>
      <c r="AP155" s="30">
        <f t="shared" si="57"/>
        <v>2509.85</v>
      </c>
    </row>
    <row r="156" spans="1:43">
      <c r="A156" s="17">
        <v>4</v>
      </c>
      <c r="B156" s="22">
        <f t="shared" si="58"/>
        <v>5523.4</v>
      </c>
      <c r="C156" s="23">
        <f t="shared" ref="C156:C183" si="59">C155+B155-D156-E156-F156-G156-H156-I156-J156-K156-L156-M156-N156-O156</f>
        <v>-34058.889999999992</v>
      </c>
      <c r="D156" s="23"/>
      <c r="E156" s="22"/>
      <c r="F156" s="22"/>
      <c r="G156" s="22"/>
      <c r="H156" s="22"/>
      <c r="I156" s="22"/>
      <c r="J156" s="22"/>
      <c r="K156" s="25"/>
      <c r="L156" s="25"/>
      <c r="M156" s="25"/>
      <c r="N156" s="25"/>
      <c r="O156" s="25"/>
      <c r="Q156" s="17">
        <v>4</v>
      </c>
      <c r="R156" s="22">
        <v>4114.5</v>
      </c>
      <c r="S156" s="22">
        <v>251.8</v>
      </c>
      <c r="T156" s="22">
        <v>688.95</v>
      </c>
      <c r="U156" s="22"/>
      <c r="V156" s="22">
        <v>1152</v>
      </c>
      <c r="W156" s="22"/>
      <c r="X156" s="22"/>
      <c r="Y156" s="22">
        <v>180.25</v>
      </c>
      <c r="Z156" s="22">
        <f>R156-S156+T156-U156+V156-W156+X156-Y156</f>
        <v>5523.4</v>
      </c>
      <c r="AA156" s="27"/>
      <c r="AB156" s="41"/>
      <c r="AC156" s="41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40">
        <f t="shared" si="56"/>
        <v>0</v>
      </c>
      <c r="AO156" s="25"/>
      <c r="AP156" s="30">
        <f t="shared" si="57"/>
        <v>5523.4</v>
      </c>
      <c r="AQ156" s="25"/>
    </row>
    <row r="157" spans="1:43">
      <c r="A157" s="17">
        <v>5</v>
      </c>
      <c r="B157" s="22">
        <f t="shared" si="58"/>
        <v>5734.1999999999989</v>
      </c>
      <c r="C157" s="23">
        <f t="shared" si="59"/>
        <v>-28535.489999999991</v>
      </c>
      <c r="D157" s="23"/>
      <c r="E157" s="22"/>
      <c r="F157" s="42"/>
      <c r="G157" s="42"/>
      <c r="H157" s="42"/>
      <c r="I157" s="42"/>
      <c r="J157" s="22"/>
      <c r="K157" s="25"/>
      <c r="L157" s="25"/>
      <c r="M157" s="25"/>
      <c r="N157" s="25"/>
      <c r="O157" s="25"/>
      <c r="Q157" s="17">
        <v>5</v>
      </c>
      <c r="R157" s="43">
        <v>4644.7</v>
      </c>
      <c r="S157" s="43">
        <v>270.85000000000002</v>
      </c>
      <c r="T157" s="43">
        <f>456.2+125</f>
        <v>581.20000000000005</v>
      </c>
      <c r="U157" s="43">
        <v>86.25</v>
      </c>
      <c r="V157" s="43">
        <v>909.5</v>
      </c>
      <c r="W157" s="22"/>
      <c r="X157" s="22"/>
      <c r="Y157" s="22">
        <v>44.1</v>
      </c>
      <c r="Z157" s="22">
        <f t="shared" ref="Z157:Z183" si="60">R157-S157+T157-U157+V157-W157+X157-Y157</f>
        <v>5734.1999999999989</v>
      </c>
      <c r="AA157" s="27"/>
      <c r="AB157" s="41"/>
      <c r="AC157" s="41"/>
      <c r="AD157" s="42"/>
      <c r="AE157" s="42"/>
      <c r="AF157" s="42"/>
      <c r="AG157" s="42"/>
      <c r="AH157" s="42"/>
      <c r="AI157" s="42"/>
      <c r="AJ157" s="42"/>
      <c r="AK157" s="42"/>
      <c r="AL157" s="42"/>
      <c r="AM157" s="22"/>
      <c r="AN157" s="40">
        <f t="shared" si="56"/>
        <v>0</v>
      </c>
      <c r="AO157" s="25"/>
      <c r="AP157" s="30">
        <f t="shared" si="57"/>
        <v>5734.1999999999989</v>
      </c>
      <c r="AQ157" s="25" t="s">
        <v>42</v>
      </c>
    </row>
    <row r="158" spans="1:43">
      <c r="A158" s="17">
        <v>6</v>
      </c>
      <c r="B158" s="22">
        <f t="shared" si="58"/>
        <v>6298.5</v>
      </c>
      <c r="C158" s="23">
        <f t="shared" si="59"/>
        <v>-22801.289999999994</v>
      </c>
      <c r="D158" s="23"/>
      <c r="E158" s="22"/>
      <c r="F158" s="41"/>
      <c r="G158" s="22"/>
      <c r="H158" s="22"/>
      <c r="I158" s="22"/>
      <c r="J158" s="22"/>
      <c r="K158" s="25"/>
      <c r="L158" s="25"/>
      <c r="M158" s="25"/>
      <c r="N158" s="25"/>
      <c r="O158" s="25"/>
      <c r="Q158" s="17">
        <v>6</v>
      </c>
      <c r="R158" s="22">
        <v>5910.25</v>
      </c>
      <c r="S158" s="22">
        <v>155.1</v>
      </c>
      <c r="T158" s="22"/>
      <c r="U158" s="22"/>
      <c r="V158" s="22">
        <v>583.25</v>
      </c>
      <c r="W158" s="22"/>
      <c r="X158" s="22"/>
      <c r="Y158" s="22">
        <v>39.9</v>
      </c>
      <c r="Z158" s="22">
        <f t="shared" si="60"/>
        <v>6298.5</v>
      </c>
      <c r="AA158" s="27"/>
      <c r="AB158" s="41"/>
      <c r="AC158" s="41"/>
      <c r="AD158" s="22"/>
      <c r="AE158" s="22"/>
      <c r="AF158" s="22"/>
      <c r="AG158" s="22"/>
      <c r="AH158" s="22"/>
      <c r="AI158" s="45"/>
      <c r="AJ158" s="22"/>
      <c r="AK158" s="22"/>
      <c r="AL158" s="22"/>
      <c r="AM158" s="22"/>
      <c r="AN158" s="40">
        <f t="shared" si="56"/>
        <v>0</v>
      </c>
      <c r="AO158" s="25"/>
      <c r="AP158" s="30">
        <f t="shared" si="57"/>
        <v>6298.5</v>
      </c>
      <c r="AQ158" s="25"/>
    </row>
    <row r="159" spans="1:43">
      <c r="A159" s="17">
        <v>7</v>
      </c>
      <c r="B159" s="22">
        <f t="shared" si="58"/>
        <v>1297.2</v>
      </c>
      <c r="C159" s="23">
        <f t="shared" si="59"/>
        <v>-21502.789999999994</v>
      </c>
      <c r="D159" s="23"/>
      <c r="E159" s="22"/>
      <c r="F159" s="22"/>
      <c r="G159" s="22"/>
      <c r="H159" s="22"/>
      <c r="I159" s="22"/>
      <c r="J159" s="22"/>
      <c r="K159" s="25"/>
      <c r="L159" s="25"/>
      <c r="M159" s="25"/>
      <c r="N159" s="25"/>
      <c r="O159" s="25">
        <v>5000</v>
      </c>
      <c r="Q159" s="17">
        <v>7</v>
      </c>
      <c r="R159" s="22">
        <v>905.2</v>
      </c>
      <c r="S159" s="22"/>
      <c r="T159" s="22"/>
      <c r="U159" s="22"/>
      <c r="V159" s="22">
        <v>497</v>
      </c>
      <c r="W159" s="22">
        <v>84</v>
      </c>
      <c r="X159" s="22"/>
      <c r="Y159" s="22">
        <v>21</v>
      </c>
      <c r="Z159" s="22">
        <f t="shared" si="60"/>
        <v>1297.2</v>
      </c>
      <c r="AA159" s="27"/>
      <c r="AB159" s="41"/>
      <c r="AC159" s="41"/>
      <c r="AD159" s="22"/>
      <c r="AE159" s="22"/>
      <c r="AF159" s="22"/>
      <c r="AG159" s="22"/>
      <c r="AH159" s="22"/>
      <c r="AI159" s="45"/>
      <c r="AJ159" s="22"/>
      <c r="AK159" s="22"/>
      <c r="AL159" s="22"/>
      <c r="AM159" s="22"/>
      <c r="AN159" s="40">
        <f t="shared" si="56"/>
        <v>0</v>
      </c>
      <c r="AO159" s="25">
        <v>1757</v>
      </c>
      <c r="AP159" s="30">
        <f t="shared" si="57"/>
        <v>-459.79999999999995</v>
      </c>
      <c r="AQ159" s="25"/>
    </row>
    <row r="160" spans="1:43">
      <c r="A160" s="36">
        <v>8</v>
      </c>
      <c r="B160" s="32"/>
      <c r="C160" s="33">
        <f t="shared" si="59"/>
        <v>-20905.589999999993</v>
      </c>
      <c r="D160" s="33"/>
      <c r="E160" s="32"/>
      <c r="F160" s="32"/>
      <c r="G160" s="32"/>
      <c r="H160" s="32"/>
      <c r="I160" s="32"/>
      <c r="J160" s="32"/>
      <c r="K160" s="35"/>
      <c r="L160" s="35"/>
      <c r="M160" s="35">
        <v>700</v>
      </c>
      <c r="N160" s="35"/>
      <c r="O160" s="35"/>
      <c r="Q160" s="36">
        <v>8</v>
      </c>
      <c r="R160" s="32"/>
      <c r="S160" s="32"/>
      <c r="T160" s="32"/>
      <c r="U160" s="32"/>
      <c r="V160" s="32"/>
      <c r="W160" s="32"/>
      <c r="X160" s="32"/>
      <c r="Y160" s="32"/>
      <c r="Z160" s="32">
        <f t="shared" si="60"/>
        <v>0</v>
      </c>
      <c r="AA160" s="76"/>
      <c r="AB160" s="38"/>
      <c r="AC160" s="38"/>
      <c r="AD160" s="32"/>
      <c r="AE160" s="32"/>
      <c r="AF160" s="32"/>
      <c r="AG160" s="32"/>
      <c r="AH160" s="32"/>
      <c r="AI160" s="39"/>
      <c r="AJ160" s="32"/>
      <c r="AK160" s="32"/>
      <c r="AL160" s="32"/>
      <c r="AM160" s="32"/>
      <c r="AN160" s="40">
        <f>SUM(AA160:AM160)</f>
        <v>0</v>
      </c>
      <c r="AO160" s="29">
        <v>700</v>
      </c>
      <c r="AP160" s="30">
        <f t="shared" si="57"/>
        <v>-700</v>
      </c>
      <c r="AQ160" s="25" t="s">
        <v>43</v>
      </c>
    </row>
    <row r="161" spans="1:43">
      <c r="A161" s="17">
        <v>9</v>
      </c>
      <c r="B161" s="22">
        <v>5000</v>
      </c>
      <c r="C161" s="23">
        <f t="shared" si="59"/>
        <v>-21105.589999999993</v>
      </c>
      <c r="D161" s="23"/>
      <c r="E161" s="22"/>
      <c r="F161" s="22"/>
      <c r="G161" s="22"/>
      <c r="H161" s="22"/>
      <c r="I161" s="22"/>
      <c r="J161" s="22"/>
      <c r="K161" s="25"/>
      <c r="L161" s="25"/>
      <c r="M161" s="25">
        <v>200</v>
      </c>
      <c r="N161" s="25"/>
      <c r="O161" s="25"/>
      <c r="Q161" s="17">
        <v>9</v>
      </c>
      <c r="R161" s="43"/>
      <c r="S161" s="43"/>
      <c r="T161" s="43"/>
      <c r="U161" s="43"/>
      <c r="V161" s="22"/>
      <c r="W161" s="22"/>
      <c r="X161" s="22"/>
      <c r="Y161" s="22"/>
      <c r="Z161" s="22">
        <f t="shared" si="60"/>
        <v>0</v>
      </c>
      <c r="AA161" s="27"/>
      <c r="AB161" s="41"/>
      <c r="AC161" s="41"/>
      <c r="AD161" s="22"/>
      <c r="AE161" s="22"/>
      <c r="AF161" s="22"/>
      <c r="AG161" s="22"/>
      <c r="AH161" s="22"/>
      <c r="AI161" s="45"/>
      <c r="AJ161" s="22"/>
      <c r="AK161" s="22"/>
      <c r="AL161" s="22"/>
      <c r="AM161" s="22"/>
      <c r="AN161" s="40">
        <f t="shared" ref="AN161:AN173" si="61">SUM(AA161:AM161)</f>
        <v>0</v>
      </c>
      <c r="AO161" s="25">
        <v>200</v>
      </c>
      <c r="AP161" s="30">
        <f t="shared" si="57"/>
        <v>-200</v>
      </c>
      <c r="AQ161" s="25" t="s">
        <v>45</v>
      </c>
    </row>
    <row r="162" spans="1:43">
      <c r="A162" s="17">
        <v>10</v>
      </c>
      <c r="B162" s="22">
        <v>5000</v>
      </c>
      <c r="C162" s="23">
        <f t="shared" si="59"/>
        <v>-34476.479999999996</v>
      </c>
      <c r="D162" s="23"/>
      <c r="E162" s="41"/>
      <c r="F162" s="61">
        <v>18370.89</v>
      </c>
      <c r="G162" s="22"/>
      <c r="H162" s="22"/>
      <c r="I162" s="22"/>
      <c r="J162" s="22"/>
      <c r="K162" s="25"/>
      <c r="L162" s="25"/>
      <c r="M162" s="25"/>
      <c r="N162" s="25"/>
      <c r="O162" s="25"/>
      <c r="Q162" s="17">
        <v>10</v>
      </c>
      <c r="R162" s="22"/>
      <c r="S162" s="22"/>
      <c r="T162" s="22"/>
      <c r="U162" s="22"/>
      <c r="V162" s="22"/>
      <c r="W162" s="22"/>
      <c r="X162" s="22"/>
      <c r="Y162" s="22"/>
      <c r="Z162" s="22">
        <f t="shared" si="60"/>
        <v>0</v>
      </c>
      <c r="AA162" s="27"/>
      <c r="AB162" s="41"/>
      <c r="AC162" s="41"/>
      <c r="AD162" s="22"/>
      <c r="AE162" s="22"/>
      <c r="AF162" s="22"/>
      <c r="AG162" s="22"/>
      <c r="AH162" s="22"/>
      <c r="AI162" s="45"/>
      <c r="AJ162" s="22"/>
      <c r="AK162" s="22"/>
      <c r="AL162" s="22"/>
      <c r="AM162" s="22"/>
      <c r="AN162" s="40">
        <f t="shared" si="61"/>
        <v>0</v>
      </c>
      <c r="AO162" s="25"/>
      <c r="AP162" s="30">
        <f t="shared" si="57"/>
        <v>0</v>
      </c>
      <c r="AQ162" s="25"/>
    </row>
    <row r="163" spans="1:43">
      <c r="A163" s="17">
        <v>11</v>
      </c>
      <c r="B163" s="22">
        <v>5000</v>
      </c>
      <c r="C163" s="23">
        <f t="shared" si="59"/>
        <v>-32016.019999999997</v>
      </c>
      <c r="D163" s="23"/>
      <c r="E163" s="22"/>
      <c r="F163" s="22"/>
      <c r="G163" s="22"/>
      <c r="H163" s="22"/>
      <c r="I163" s="22"/>
      <c r="J163" s="22"/>
      <c r="K163" s="25"/>
      <c r="L163" s="25"/>
      <c r="M163" s="25">
        <v>2539.54</v>
      </c>
      <c r="N163" s="25"/>
      <c r="O163" s="25"/>
      <c r="Q163" s="17">
        <v>11</v>
      </c>
      <c r="R163" s="22"/>
      <c r="S163" s="22"/>
      <c r="T163" s="22"/>
      <c r="U163" s="22"/>
      <c r="V163" s="22"/>
      <c r="W163" s="22"/>
      <c r="X163" s="22"/>
      <c r="Y163" s="22"/>
      <c r="Z163" s="22">
        <f t="shared" si="60"/>
        <v>0</v>
      </c>
      <c r="AA163" s="27"/>
      <c r="AB163" s="41"/>
      <c r="AC163" s="41"/>
      <c r="AD163" s="22"/>
      <c r="AE163" s="22"/>
      <c r="AF163" s="22"/>
      <c r="AG163" s="22"/>
      <c r="AH163" s="22"/>
      <c r="AI163" s="45"/>
      <c r="AJ163" s="22"/>
      <c r="AK163" s="22"/>
      <c r="AL163" s="22"/>
      <c r="AM163" s="22"/>
      <c r="AN163" s="40">
        <f t="shared" si="61"/>
        <v>0</v>
      </c>
      <c r="AO163" s="25">
        <v>1952.68</v>
      </c>
      <c r="AP163" s="30">
        <f t="shared" si="57"/>
        <v>-1952.68</v>
      </c>
      <c r="AQ163" s="25"/>
    </row>
    <row r="164" spans="1:43">
      <c r="A164" s="17">
        <v>12</v>
      </c>
      <c r="B164" s="22">
        <v>5000</v>
      </c>
      <c r="C164" s="23">
        <f t="shared" si="59"/>
        <v>-31692.959999999995</v>
      </c>
      <c r="D164" s="23"/>
      <c r="E164" s="22"/>
      <c r="F164" s="22"/>
      <c r="G164" s="22"/>
      <c r="H164" s="22"/>
      <c r="I164" s="22"/>
      <c r="J164" s="22"/>
      <c r="K164" s="25"/>
      <c r="L164" s="25"/>
      <c r="M164" s="25">
        <v>4676.9399999999996</v>
      </c>
      <c r="N164" s="25"/>
      <c r="O164" s="25"/>
      <c r="Q164" s="17">
        <v>12</v>
      </c>
      <c r="R164" s="22"/>
      <c r="S164" s="22"/>
      <c r="T164" s="22"/>
      <c r="U164" s="22"/>
      <c r="V164" s="22"/>
      <c r="W164" s="22"/>
      <c r="X164" s="22"/>
      <c r="Y164" s="22"/>
      <c r="Z164" s="22">
        <f t="shared" si="60"/>
        <v>0</v>
      </c>
      <c r="AA164" s="27"/>
      <c r="AB164" s="41"/>
      <c r="AC164" s="41"/>
      <c r="AD164" s="22"/>
      <c r="AE164" s="22"/>
      <c r="AF164" s="22"/>
      <c r="AG164" s="22"/>
      <c r="AH164" s="22"/>
      <c r="AI164" s="45"/>
      <c r="AJ164" s="22"/>
      <c r="AK164" s="22"/>
      <c r="AL164" s="22"/>
      <c r="AM164" s="22"/>
      <c r="AN164" s="40">
        <f t="shared" si="61"/>
        <v>0</v>
      </c>
      <c r="AO164" s="25"/>
      <c r="AP164" s="30">
        <f t="shared" si="57"/>
        <v>0</v>
      </c>
      <c r="AQ164" s="25" t="s">
        <v>44</v>
      </c>
    </row>
    <row r="165" spans="1:43">
      <c r="A165" s="17">
        <v>13</v>
      </c>
      <c r="B165" s="22">
        <v>5000</v>
      </c>
      <c r="C165" s="23">
        <f t="shared" si="59"/>
        <v>-26692.959999999995</v>
      </c>
      <c r="D165" s="23"/>
      <c r="E165" s="22"/>
      <c r="F165" s="22"/>
      <c r="G165" s="22"/>
      <c r="H165" s="22"/>
      <c r="I165" s="22"/>
      <c r="J165" s="22"/>
      <c r="K165" s="25"/>
      <c r="L165" s="25"/>
      <c r="M165" s="25"/>
      <c r="N165" s="25"/>
      <c r="O165" s="25"/>
      <c r="Q165" s="17">
        <v>13</v>
      </c>
      <c r="R165" s="22"/>
      <c r="S165" s="22"/>
      <c r="T165" s="22"/>
      <c r="U165" s="22"/>
      <c r="V165" s="22"/>
      <c r="W165" s="22"/>
      <c r="X165" s="22"/>
      <c r="Y165" s="22"/>
      <c r="Z165" s="22">
        <f t="shared" si="60"/>
        <v>0</v>
      </c>
      <c r="AA165" s="27"/>
      <c r="AB165" s="41"/>
      <c r="AC165" s="41"/>
      <c r="AD165" s="22"/>
      <c r="AE165" s="22"/>
      <c r="AF165" s="22"/>
      <c r="AG165" s="22"/>
      <c r="AH165" s="22"/>
      <c r="AI165" s="45"/>
      <c r="AJ165" s="22"/>
      <c r="AK165" s="22"/>
      <c r="AL165" s="22"/>
      <c r="AM165" s="22"/>
      <c r="AN165" s="40">
        <f t="shared" si="61"/>
        <v>0</v>
      </c>
      <c r="AO165" s="25">
        <v>999</v>
      </c>
      <c r="AP165" s="30">
        <f t="shared" si="57"/>
        <v>-999</v>
      </c>
      <c r="AQ165" s="25"/>
    </row>
    <row r="166" spans="1:43">
      <c r="A166" s="17">
        <v>14</v>
      </c>
      <c r="B166" s="77">
        <v>2000</v>
      </c>
      <c r="C166" s="23">
        <f t="shared" si="59"/>
        <v>-21692.959999999995</v>
      </c>
      <c r="D166" s="23"/>
      <c r="E166" s="22"/>
      <c r="F166" s="22"/>
      <c r="G166" s="22"/>
      <c r="H166" s="22"/>
      <c r="I166" s="22"/>
      <c r="J166" s="22"/>
      <c r="K166" s="25"/>
      <c r="L166" s="25"/>
      <c r="M166" s="25"/>
      <c r="N166" s="25"/>
      <c r="O166" s="25"/>
      <c r="Q166" s="17">
        <v>14</v>
      </c>
      <c r="R166" s="22"/>
      <c r="S166" s="22"/>
      <c r="T166" s="22"/>
      <c r="U166" s="22"/>
      <c r="V166" s="22"/>
      <c r="W166" s="22"/>
      <c r="X166" s="22"/>
      <c r="Y166" s="22"/>
      <c r="Z166" s="22">
        <f t="shared" si="60"/>
        <v>0</v>
      </c>
      <c r="AA166" s="27"/>
      <c r="AB166" s="41"/>
      <c r="AC166" s="41"/>
      <c r="AD166" s="22"/>
      <c r="AE166" s="22"/>
      <c r="AF166" s="22"/>
      <c r="AG166" s="22"/>
      <c r="AH166" s="22"/>
      <c r="AI166" s="45"/>
      <c r="AJ166" s="22"/>
      <c r="AK166" s="22"/>
      <c r="AL166" s="22"/>
      <c r="AM166" s="22"/>
      <c r="AN166" s="40">
        <f t="shared" si="61"/>
        <v>0</v>
      </c>
      <c r="AO166" s="25"/>
      <c r="AP166" s="30">
        <f t="shared" si="57"/>
        <v>0</v>
      </c>
      <c r="AQ166" s="25"/>
    </row>
    <row r="167" spans="1:43">
      <c r="A167" s="36">
        <v>15</v>
      </c>
      <c r="B167" s="32"/>
      <c r="C167" s="33">
        <f t="shared" si="59"/>
        <v>-19692.959999999995</v>
      </c>
      <c r="D167" s="33"/>
      <c r="E167" s="32"/>
      <c r="F167" s="32"/>
      <c r="G167" s="32"/>
      <c r="H167" s="35"/>
      <c r="I167" s="32"/>
      <c r="J167" s="32"/>
      <c r="K167" s="35"/>
      <c r="L167" s="35"/>
      <c r="M167" s="35"/>
      <c r="N167" s="35"/>
      <c r="O167" s="35"/>
      <c r="Q167" s="36">
        <v>15</v>
      </c>
      <c r="R167" s="32"/>
      <c r="S167" s="32"/>
      <c r="T167" s="32"/>
      <c r="U167" s="32"/>
      <c r="V167" s="32"/>
      <c r="W167" s="32"/>
      <c r="X167" s="32"/>
      <c r="Y167" s="32"/>
      <c r="Z167" s="32">
        <f t="shared" si="60"/>
        <v>0</v>
      </c>
      <c r="AA167" s="37"/>
      <c r="AB167" s="38"/>
      <c r="AC167" s="38"/>
      <c r="AD167" s="32"/>
      <c r="AE167" s="32"/>
      <c r="AF167" s="32"/>
      <c r="AG167" s="32"/>
      <c r="AH167" s="32"/>
      <c r="AI167" s="39"/>
      <c r="AJ167" s="35"/>
      <c r="AK167" s="32"/>
      <c r="AL167" s="32"/>
      <c r="AM167" s="32"/>
      <c r="AN167" s="40">
        <f t="shared" si="61"/>
        <v>0</v>
      </c>
      <c r="AO167" s="25">
        <v>750</v>
      </c>
      <c r="AP167" s="30">
        <f t="shared" si="57"/>
        <v>-750</v>
      </c>
      <c r="AQ167" s="25"/>
    </row>
    <row r="168" spans="1:43">
      <c r="A168" s="17">
        <v>16</v>
      </c>
      <c r="B168" s="22">
        <v>5000</v>
      </c>
      <c r="C168" s="23">
        <f t="shared" si="59"/>
        <v>-27692.959999999995</v>
      </c>
      <c r="D168" s="23"/>
      <c r="E168" s="22"/>
      <c r="F168" s="22"/>
      <c r="G168" s="22"/>
      <c r="H168" s="22"/>
      <c r="I168" s="22">
        <v>8000</v>
      </c>
      <c r="J168" s="22"/>
      <c r="K168" s="25"/>
      <c r="L168" s="25"/>
      <c r="M168" s="25"/>
      <c r="N168" s="25"/>
      <c r="O168" s="25"/>
      <c r="Q168" s="17">
        <v>16</v>
      </c>
      <c r="R168" s="22"/>
      <c r="S168" s="22"/>
      <c r="T168" s="22"/>
      <c r="U168" s="22"/>
      <c r="V168" s="22"/>
      <c r="W168" s="22"/>
      <c r="X168" s="22"/>
      <c r="Y168" s="22"/>
      <c r="Z168" s="22">
        <f t="shared" si="60"/>
        <v>0</v>
      </c>
      <c r="AA168" s="27"/>
      <c r="AB168" s="41"/>
      <c r="AC168" s="41"/>
      <c r="AD168" s="22"/>
      <c r="AE168" s="22"/>
      <c r="AF168" s="22"/>
      <c r="AG168" s="22"/>
      <c r="AH168" s="22"/>
      <c r="AI168" s="45"/>
      <c r="AJ168" s="22"/>
      <c r="AK168" s="22"/>
      <c r="AL168" s="22"/>
      <c r="AM168" s="22"/>
      <c r="AN168" s="40">
        <f t="shared" si="61"/>
        <v>0</v>
      </c>
      <c r="AO168" s="25"/>
      <c r="AP168" s="30">
        <f t="shared" si="57"/>
        <v>0</v>
      </c>
      <c r="AQ168" s="25"/>
    </row>
    <row r="169" spans="1:43">
      <c r="A169" s="17">
        <v>17</v>
      </c>
      <c r="B169" s="22">
        <v>5000</v>
      </c>
      <c r="C169" s="23">
        <f t="shared" si="59"/>
        <v>-22692.959999999995</v>
      </c>
      <c r="D169" s="23"/>
      <c r="E169" s="22"/>
      <c r="F169" s="22"/>
      <c r="G169" s="22"/>
      <c r="H169" s="22"/>
      <c r="I169" s="22"/>
      <c r="J169" s="22"/>
      <c r="K169" s="25"/>
      <c r="L169" s="25"/>
      <c r="M169" s="25"/>
      <c r="N169" s="25"/>
      <c r="O169" s="25"/>
      <c r="Q169" s="17">
        <v>17</v>
      </c>
      <c r="R169" s="22"/>
      <c r="S169" s="22"/>
      <c r="T169" s="22"/>
      <c r="U169" s="22"/>
      <c r="V169" s="22"/>
      <c r="W169" s="22"/>
      <c r="X169" s="22"/>
      <c r="Y169" s="22"/>
      <c r="Z169" s="22">
        <f t="shared" si="60"/>
        <v>0</v>
      </c>
      <c r="AA169" s="27"/>
      <c r="AB169" s="41"/>
      <c r="AC169" s="41"/>
      <c r="AD169" s="22"/>
      <c r="AE169" s="22"/>
      <c r="AF169" s="22"/>
      <c r="AG169" s="22"/>
      <c r="AH169" s="22"/>
      <c r="AI169" s="45"/>
      <c r="AJ169" s="22"/>
      <c r="AK169" s="22"/>
      <c r="AL169" s="22"/>
      <c r="AM169" s="22"/>
      <c r="AN169" s="40">
        <f t="shared" si="61"/>
        <v>0</v>
      </c>
      <c r="AO169" s="25"/>
      <c r="AP169" s="30">
        <f t="shared" si="57"/>
        <v>0</v>
      </c>
      <c r="AQ169" s="25"/>
    </row>
    <row r="170" spans="1:43">
      <c r="A170" s="17">
        <v>18</v>
      </c>
      <c r="B170" s="22">
        <v>5000</v>
      </c>
      <c r="C170" s="23">
        <f t="shared" si="59"/>
        <v>-17692.959999999995</v>
      </c>
      <c r="D170" s="23"/>
      <c r="E170" s="22"/>
      <c r="F170" s="22"/>
      <c r="G170" s="22"/>
      <c r="H170" s="22"/>
      <c r="I170" s="22"/>
      <c r="J170" s="22"/>
      <c r="K170" s="25"/>
      <c r="L170" s="25"/>
      <c r="M170" s="25"/>
      <c r="N170" s="25"/>
      <c r="O170" s="25"/>
      <c r="Q170" s="17">
        <v>18</v>
      </c>
      <c r="R170" s="22"/>
      <c r="S170" s="22"/>
      <c r="T170" s="22"/>
      <c r="U170" s="22"/>
      <c r="V170" s="22"/>
      <c r="W170" s="22"/>
      <c r="X170" s="22"/>
      <c r="Y170" s="22"/>
      <c r="Z170" s="22">
        <f t="shared" si="60"/>
        <v>0</v>
      </c>
      <c r="AA170" s="27"/>
      <c r="AB170" s="41"/>
      <c r="AC170" s="41"/>
      <c r="AD170" s="22"/>
      <c r="AE170" s="22"/>
      <c r="AF170" s="22"/>
      <c r="AG170" s="22"/>
      <c r="AH170" s="22"/>
      <c r="AI170" s="45"/>
      <c r="AJ170" s="22"/>
      <c r="AK170" s="22"/>
      <c r="AL170" s="22"/>
      <c r="AM170" s="22"/>
      <c r="AN170" s="40">
        <f t="shared" si="61"/>
        <v>0</v>
      </c>
      <c r="AO170" s="25">
        <v>4676.9399999999996</v>
      </c>
      <c r="AP170" s="30">
        <f t="shared" si="57"/>
        <v>-4676.9399999999996</v>
      </c>
      <c r="AQ170" s="25"/>
    </row>
    <row r="171" spans="1:43">
      <c r="A171" s="17">
        <v>19</v>
      </c>
      <c r="B171" s="22">
        <v>5000</v>
      </c>
      <c r="C171" s="23">
        <f t="shared" si="59"/>
        <v>-12692.959999999995</v>
      </c>
      <c r="D171" s="23"/>
      <c r="E171" s="22"/>
      <c r="F171" s="22"/>
      <c r="G171" s="22"/>
      <c r="H171" s="22"/>
      <c r="I171" s="22"/>
      <c r="J171" s="22"/>
      <c r="K171" s="25"/>
      <c r="L171" s="25"/>
      <c r="M171" s="25"/>
      <c r="N171" s="25"/>
      <c r="O171" s="25"/>
      <c r="Q171" s="17">
        <v>19</v>
      </c>
      <c r="R171" s="22"/>
      <c r="S171" s="22"/>
      <c r="T171" s="22"/>
      <c r="U171" s="22"/>
      <c r="V171" s="22"/>
      <c r="W171" s="22"/>
      <c r="X171" s="22"/>
      <c r="Y171" s="22"/>
      <c r="Z171" s="22">
        <f t="shared" si="60"/>
        <v>0</v>
      </c>
      <c r="AA171" s="27"/>
      <c r="AB171" s="41"/>
      <c r="AC171" s="41"/>
      <c r="AD171" s="22"/>
      <c r="AE171" s="22"/>
      <c r="AF171" s="22"/>
      <c r="AG171" s="22"/>
      <c r="AH171" s="22"/>
      <c r="AI171" s="45"/>
      <c r="AJ171" s="22"/>
      <c r="AK171" s="22"/>
      <c r="AL171" s="22"/>
      <c r="AM171" s="22"/>
      <c r="AN171" s="40">
        <f t="shared" si="61"/>
        <v>0</v>
      </c>
      <c r="AO171" s="25"/>
      <c r="AP171" s="30">
        <f t="shared" si="57"/>
        <v>0</v>
      </c>
      <c r="AQ171" s="25"/>
    </row>
    <row r="172" spans="1:43">
      <c r="A172" s="17">
        <v>20</v>
      </c>
      <c r="B172" s="22">
        <v>5000</v>
      </c>
      <c r="C172" s="23">
        <f t="shared" si="59"/>
        <v>-28292.809999999994</v>
      </c>
      <c r="D172" s="23"/>
      <c r="E172" s="61">
        <v>20599.849999999999</v>
      </c>
      <c r="F172" s="22"/>
      <c r="G172" s="22"/>
      <c r="H172" s="22"/>
      <c r="I172" s="22"/>
      <c r="J172" s="22"/>
      <c r="K172" s="25"/>
      <c r="L172" s="25"/>
      <c r="M172" s="25"/>
      <c r="N172" s="25"/>
      <c r="O172" s="25"/>
      <c r="Q172" s="17">
        <v>20</v>
      </c>
      <c r="R172" s="22"/>
      <c r="S172" s="22"/>
      <c r="T172" s="22"/>
      <c r="U172" s="22"/>
      <c r="V172" s="22"/>
      <c r="W172" s="22"/>
      <c r="X172" s="22"/>
      <c r="Y172" s="22"/>
      <c r="Z172" s="22">
        <f t="shared" si="60"/>
        <v>0</v>
      </c>
      <c r="AA172" s="27"/>
      <c r="AB172" s="41"/>
      <c r="AC172" s="41"/>
      <c r="AD172" s="22"/>
      <c r="AE172" s="22"/>
      <c r="AF172" s="22"/>
      <c r="AG172" s="22"/>
      <c r="AH172" s="22"/>
      <c r="AI172" s="45"/>
      <c r="AJ172" s="22"/>
      <c r="AK172" s="22"/>
      <c r="AL172" s="22"/>
      <c r="AM172" s="22"/>
      <c r="AN172" s="40">
        <f t="shared" si="61"/>
        <v>0</v>
      </c>
      <c r="AO172" s="25">
        <v>145</v>
      </c>
      <c r="AP172" s="30">
        <f t="shared" si="57"/>
        <v>-145</v>
      </c>
      <c r="AQ172" s="25"/>
    </row>
    <row r="173" spans="1:43">
      <c r="A173" s="17">
        <v>21</v>
      </c>
      <c r="B173" s="77">
        <v>2000</v>
      </c>
      <c r="C173" s="23">
        <f t="shared" si="59"/>
        <v>-23292.809999999994</v>
      </c>
      <c r="D173" s="23"/>
      <c r="E173" s="22"/>
      <c r="F173" s="22"/>
      <c r="G173" s="22"/>
      <c r="H173" s="22"/>
      <c r="I173" s="22"/>
      <c r="J173" s="22"/>
      <c r="K173" s="25"/>
      <c r="L173" s="25"/>
      <c r="M173" s="25"/>
      <c r="N173" s="25"/>
      <c r="O173" s="25"/>
      <c r="Q173" s="17">
        <v>21</v>
      </c>
      <c r="R173" s="22"/>
      <c r="S173" s="22"/>
      <c r="T173" s="22"/>
      <c r="U173" s="22"/>
      <c r="V173" s="22"/>
      <c r="W173" s="22"/>
      <c r="X173" s="22"/>
      <c r="Y173" s="22"/>
      <c r="Z173" s="22">
        <f t="shared" si="60"/>
        <v>0</v>
      </c>
      <c r="AA173" s="27"/>
      <c r="AB173" s="41"/>
      <c r="AC173" s="41"/>
      <c r="AD173" s="22"/>
      <c r="AE173" s="22"/>
      <c r="AF173" s="22"/>
      <c r="AG173" s="22"/>
      <c r="AH173" s="22"/>
      <c r="AI173" s="45"/>
      <c r="AJ173" s="22"/>
      <c r="AK173" s="22"/>
      <c r="AL173" s="22"/>
      <c r="AM173" s="22"/>
      <c r="AN173" s="40">
        <f t="shared" si="61"/>
        <v>0</v>
      </c>
      <c r="AO173" s="25"/>
      <c r="AP173" s="30">
        <f t="shared" si="57"/>
        <v>0</v>
      </c>
      <c r="AQ173" s="25"/>
    </row>
    <row r="174" spans="1:43">
      <c r="A174" s="36">
        <v>22</v>
      </c>
      <c r="B174" s="32"/>
      <c r="C174" s="33">
        <f t="shared" si="59"/>
        <v>-21292.809999999994</v>
      </c>
      <c r="D174" s="33"/>
      <c r="E174" s="32"/>
      <c r="F174" s="32"/>
      <c r="G174" s="32"/>
      <c r="H174" s="32"/>
      <c r="I174" s="32"/>
      <c r="J174" s="32"/>
      <c r="K174" s="35"/>
      <c r="L174" s="35"/>
      <c r="M174" s="35"/>
      <c r="N174" s="35"/>
      <c r="O174" s="35"/>
      <c r="Q174" s="36">
        <v>22</v>
      </c>
      <c r="R174" s="32"/>
      <c r="S174" s="32"/>
      <c r="T174" s="32"/>
      <c r="U174" s="32"/>
      <c r="V174" s="32"/>
      <c r="W174" s="32"/>
      <c r="X174" s="32"/>
      <c r="Y174" s="32"/>
      <c r="Z174" s="32">
        <f t="shared" si="60"/>
        <v>0</v>
      </c>
      <c r="AA174" s="37"/>
      <c r="AB174" s="38"/>
      <c r="AC174" s="38"/>
      <c r="AD174" s="32"/>
      <c r="AE174" s="32"/>
      <c r="AF174" s="32"/>
      <c r="AG174" s="32"/>
      <c r="AH174" s="32"/>
      <c r="AI174" s="39"/>
      <c r="AJ174" s="32"/>
      <c r="AK174" s="32"/>
      <c r="AL174" s="32"/>
      <c r="AM174" s="32"/>
      <c r="AN174" s="40"/>
      <c r="AO174" s="25">
        <v>1105</v>
      </c>
      <c r="AP174" s="30">
        <f t="shared" si="57"/>
        <v>-1105</v>
      </c>
      <c r="AQ174" s="25"/>
    </row>
    <row r="175" spans="1:43">
      <c r="A175" s="17">
        <v>23</v>
      </c>
      <c r="B175" s="22">
        <v>5000</v>
      </c>
      <c r="C175" s="23">
        <f t="shared" si="59"/>
        <v>-21292.809999999994</v>
      </c>
      <c r="D175" s="23"/>
      <c r="E175" s="22"/>
      <c r="F175" s="22"/>
      <c r="G175" s="22"/>
      <c r="H175" s="22"/>
      <c r="I175" s="22"/>
      <c r="J175" s="22"/>
      <c r="K175" s="25"/>
      <c r="L175" s="25"/>
      <c r="M175" s="25"/>
      <c r="N175" s="25"/>
      <c r="O175" s="25"/>
      <c r="Q175" s="17">
        <v>23</v>
      </c>
      <c r="R175" s="22"/>
      <c r="S175" s="22"/>
      <c r="T175" s="22"/>
      <c r="U175" s="22"/>
      <c r="V175" s="22"/>
      <c r="W175" s="22"/>
      <c r="X175" s="22"/>
      <c r="Y175" s="22"/>
      <c r="Z175" s="22">
        <f t="shared" si="60"/>
        <v>0</v>
      </c>
      <c r="AA175" s="27"/>
      <c r="AB175" s="41"/>
      <c r="AC175" s="41"/>
      <c r="AD175" s="22"/>
      <c r="AE175" s="22"/>
      <c r="AF175" s="22"/>
      <c r="AG175" s="22"/>
      <c r="AH175" s="22"/>
      <c r="AI175" s="45"/>
      <c r="AJ175" s="22"/>
      <c r="AK175" s="22"/>
      <c r="AL175" s="22"/>
      <c r="AM175" s="22"/>
      <c r="AN175" s="40">
        <f t="shared" ref="AN175:AN180" si="62">SUM(AA175:AM175)</f>
        <v>0</v>
      </c>
      <c r="AO175" s="25">
        <v>145</v>
      </c>
      <c r="AP175" s="30">
        <f t="shared" si="57"/>
        <v>-145</v>
      </c>
      <c r="AQ175" s="25"/>
    </row>
    <row r="176" spans="1:43">
      <c r="A176" s="17">
        <v>24</v>
      </c>
      <c r="B176" s="22">
        <v>5000</v>
      </c>
      <c r="C176" s="23">
        <f t="shared" si="59"/>
        <v>-16292.809999999994</v>
      </c>
      <c r="D176" s="23"/>
      <c r="E176" s="41"/>
      <c r="F176" s="22"/>
      <c r="G176" s="22"/>
      <c r="H176" s="22"/>
      <c r="I176" s="22"/>
      <c r="J176" s="22"/>
      <c r="K176" s="25"/>
      <c r="L176" s="25"/>
      <c r="M176" s="25"/>
      <c r="N176" s="25"/>
      <c r="O176" s="25"/>
      <c r="Q176" s="17">
        <v>24</v>
      </c>
      <c r="R176" s="22"/>
      <c r="S176" s="22"/>
      <c r="T176" s="22"/>
      <c r="U176" s="22"/>
      <c r="V176" s="22"/>
      <c r="W176" s="22"/>
      <c r="X176" s="22"/>
      <c r="Y176" s="22"/>
      <c r="Z176" s="22">
        <f t="shared" si="60"/>
        <v>0</v>
      </c>
      <c r="AA176" s="27"/>
      <c r="AB176" s="41"/>
      <c r="AC176" s="41"/>
      <c r="AD176" s="22"/>
      <c r="AE176" s="22"/>
      <c r="AF176" s="22"/>
      <c r="AG176" s="22"/>
      <c r="AH176" s="22"/>
      <c r="AI176" s="45"/>
      <c r="AJ176" s="22"/>
      <c r="AK176" s="22"/>
      <c r="AL176" s="22"/>
      <c r="AM176" s="22"/>
      <c r="AN176" s="40">
        <f t="shared" si="62"/>
        <v>0</v>
      </c>
      <c r="AO176" s="25"/>
      <c r="AP176" s="30">
        <f t="shared" si="57"/>
        <v>0</v>
      </c>
      <c r="AQ176" s="25"/>
    </row>
    <row r="177" spans="1:43">
      <c r="A177" s="17">
        <v>25</v>
      </c>
      <c r="B177" s="22">
        <v>5000</v>
      </c>
      <c r="C177" s="23">
        <f t="shared" si="59"/>
        <v>-11362.809999999994</v>
      </c>
      <c r="D177" s="23"/>
      <c r="E177" s="22"/>
      <c r="F177" s="22"/>
      <c r="G177" s="22"/>
      <c r="H177" s="22"/>
      <c r="I177" s="22"/>
      <c r="J177" s="22"/>
      <c r="K177" s="25"/>
      <c r="L177" s="25"/>
      <c r="M177" s="25">
        <v>70</v>
      </c>
      <c r="N177" s="25"/>
      <c r="O177" s="25"/>
      <c r="Q177" s="17">
        <v>25</v>
      </c>
      <c r="R177" s="22"/>
      <c r="S177" s="22"/>
      <c r="T177" s="22"/>
      <c r="U177" s="22"/>
      <c r="V177" s="22"/>
      <c r="W177" s="22"/>
      <c r="X177" s="22"/>
      <c r="Y177" s="22"/>
      <c r="Z177" s="22">
        <f t="shared" si="60"/>
        <v>0</v>
      </c>
      <c r="AA177" s="27"/>
      <c r="AB177" s="41"/>
      <c r="AC177" s="41"/>
      <c r="AD177" s="22"/>
      <c r="AE177" s="22"/>
      <c r="AF177" s="22"/>
      <c r="AG177" s="22"/>
      <c r="AH177" s="22"/>
      <c r="AI177" s="45"/>
      <c r="AJ177" s="22"/>
      <c r="AK177" s="22"/>
      <c r="AL177" s="22"/>
      <c r="AM177" s="22"/>
      <c r="AN177" s="40">
        <f t="shared" si="62"/>
        <v>0</v>
      </c>
      <c r="AO177" s="25">
        <f>408.82+ 227.8+249</f>
        <v>885.62</v>
      </c>
      <c r="AP177" s="30">
        <f t="shared" si="57"/>
        <v>-885.62</v>
      </c>
      <c r="AQ177" s="25" t="s">
        <v>46</v>
      </c>
    </row>
    <row r="178" spans="1:43">
      <c r="A178" s="17">
        <v>26</v>
      </c>
      <c r="B178" s="22">
        <v>5000</v>
      </c>
      <c r="C178" s="23">
        <f t="shared" si="59"/>
        <v>-6362.809999999994</v>
      </c>
      <c r="D178" s="23"/>
      <c r="E178" s="22"/>
      <c r="F178" s="22"/>
      <c r="G178" s="22"/>
      <c r="H178" s="22"/>
      <c r="I178" s="22"/>
      <c r="J178" s="22"/>
      <c r="K178" s="25"/>
      <c r="L178" s="25"/>
      <c r="M178" s="25"/>
      <c r="N178" s="25"/>
      <c r="O178" s="25"/>
      <c r="Q178" s="17">
        <v>26</v>
      </c>
      <c r="R178" s="22"/>
      <c r="S178" s="22"/>
      <c r="T178" s="22"/>
      <c r="U178" s="22"/>
      <c r="V178" s="22"/>
      <c r="W178" s="22"/>
      <c r="X178" s="22"/>
      <c r="Y178" s="22"/>
      <c r="Z178" s="22">
        <f t="shared" si="60"/>
        <v>0</v>
      </c>
      <c r="AA178" s="27"/>
      <c r="AB178" s="41"/>
      <c r="AC178" s="41"/>
      <c r="AD178" s="22"/>
      <c r="AE178" s="22"/>
      <c r="AF178" s="22"/>
      <c r="AG178" s="22"/>
      <c r="AH178" s="22"/>
      <c r="AI178" s="45"/>
      <c r="AJ178" s="22"/>
      <c r="AK178" s="22"/>
      <c r="AL178" s="22"/>
      <c r="AM178" s="22"/>
      <c r="AN178" s="40">
        <f t="shared" si="62"/>
        <v>0</v>
      </c>
      <c r="AO178" s="25"/>
      <c r="AP178" s="30">
        <f t="shared" si="57"/>
        <v>0</v>
      </c>
      <c r="AQ178" s="25"/>
    </row>
    <row r="179" spans="1:43">
      <c r="A179" s="17">
        <v>27</v>
      </c>
      <c r="B179" s="22">
        <v>5000</v>
      </c>
      <c r="C179" s="23">
        <f t="shared" si="59"/>
        <v>-5878.809999999994</v>
      </c>
      <c r="D179" s="23"/>
      <c r="E179" s="22"/>
      <c r="F179" s="22"/>
      <c r="G179" s="22"/>
      <c r="H179" s="22"/>
      <c r="I179" s="22"/>
      <c r="J179" s="22"/>
      <c r="K179" s="25"/>
      <c r="L179" s="25"/>
      <c r="M179" s="25">
        <f>4516</f>
        <v>4516</v>
      </c>
      <c r="N179" s="25"/>
      <c r="O179" s="25"/>
      <c r="Q179" s="17">
        <v>27</v>
      </c>
      <c r="R179" s="22"/>
      <c r="S179" s="22"/>
      <c r="T179" s="22"/>
      <c r="U179" s="22"/>
      <c r="V179" s="22"/>
      <c r="W179" s="22"/>
      <c r="X179" s="22"/>
      <c r="Y179" s="22"/>
      <c r="Z179" s="22">
        <f t="shared" si="60"/>
        <v>0</v>
      </c>
      <c r="AA179" s="27"/>
      <c r="AB179" s="41"/>
      <c r="AC179" s="41"/>
      <c r="AD179" s="22"/>
      <c r="AE179" s="22"/>
      <c r="AF179" s="22"/>
      <c r="AG179" s="22"/>
      <c r="AH179" s="22"/>
      <c r="AI179" s="45"/>
      <c r="AJ179" s="22"/>
      <c r="AK179" s="22"/>
      <c r="AL179" s="22"/>
      <c r="AM179" s="22"/>
      <c r="AN179" s="40">
        <f t="shared" si="62"/>
        <v>0</v>
      </c>
      <c r="AO179" s="25">
        <f>4516</f>
        <v>4516</v>
      </c>
      <c r="AP179" s="30">
        <f t="shared" si="57"/>
        <v>-4516</v>
      </c>
      <c r="AQ179" s="25"/>
    </row>
    <row r="180" spans="1:43">
      <c r="A180" s="17">
        <v>28</v>
      </c>
      <c r="B180" s="77">
        <v>2000</v>
      </c>
      <c r="C180" s="23">
        <f t="shared" si="59"/>
        <v>-878.80999999999403</v>
      </c>
      <c r="D180" s="23"/>
      <c r="E180" s="22"/>
      <c r="F180" s="22"/>
      <c r="G180" s="22"/>
      <c r="H180" s="22"/>
      <c r="I180" s="22"/>
      <c r="J180" s="22"/>
      <c r="K180" s="25"/>
      <c r="L180" s="25"/>
      <c r="M180" s="25"/>
      <c r="N180" s="25"/>
      <c r="O180" s="25"/>
      <c r="Q180" s="17">
        <v>28</v>
      </c>
      <c r="R180" s="22"/>
      <c r="S180" s="22"/>
      <c r="T180" s="22"/>
      <c r="U180" s="22"/>
      <c r="V180" s="22"/>
      <c r="W180" s="22"/>
      <c r="X180" s="22"/>
      <c r="Y180" s="22"/>
      <c r="Z180" s="22">
        <f t="shared" si="60"/>
        <v>0</v>
      </c>
      <c r="AA180" s="27"/>
      <c r="AB180" s="41"/>
      <c r="AC180" s="41"/>
      <c r="AD180" s="22"/>
      <c r="AE180" s="22"/>
      <c r="AF180" s="22"/>
      <c r="AG180" s="22"/>
      <c r="AH180" s="22"/>
      <c r="AI180" s="45"/>
      <c r="AJ180" s="22"/>
      <c r="AK180" s="22"/>
      <c r="AL180" s="22"/>
      <c r="AM180" s="22"/>
      <c r="AN180" s="40">
        <f t="shared" si="62"/>
        <v>0</v>
      </c>
      <c r="AO180" s="25"/>
      <c r="AP180" s="30">
        <f t="shared" si="57"/>
        <v>0</v>
      </c>
      <c r="AQ180" s="25" t="s">
        <v>41</v>
      </c>
    </row>
    <row r="181" spans="1:43">
      <c r="A181" s="36">
        <v>29</v>
      </c>
      <c r="B181" s="32"/>
      <c r="C181" s="33">
        <f t="shared" si="59"/>
        <v>1121.190000000006</v>
      </c>
      <c r="D181" s="33"/>
      <c r="E181" s="32"/>
      <c r="F181" s="32"/>
      <c r="G181" s="32"/>
      <c r="H181" s="32"/>
      <c r="I181" s="32"/>
      <c r="J181" s="32"/>
      <c r="K181" s="35"/>
      <c r="L181" s="35"/>
      <c r="M181" s="35"/>
      <c r="N181" s="35"/>
      <c r="O181" s="35"/>
      <c r="Q181" s="36">
        <v>29</v>
      </c>
      <c r="R181" s="32"/>
      <c r="S181" s="32"/>
      <c r="T181" s="32"/>
      <c r="U181" s="32"/>
      <c r="V181" s="32"/>
      <c r="W181" s="32"/>
      <c r="X181" s="32"/>
      <c r="Y181" s="32"/>
      <c r="Z181" s="22">
        <f t="shared" si="60"/>
        <v>0</v>
      </c>
      <c r="AA181" s="37"/>
      <c r="AB181" s="38"/>
      <c r="AC181" s="38"/>
      <c r="AD181" s="32"/>
      <c r="AE181" s="32"/>
      <c r="AF181" s="32"/>
      <c r="AG181" s="32"/>
      <c r="AH181" s="32"/>
      <c r="AI181" s="39"/>
      <c r="AJ181" s="32"/>
      <c r="AK181" s="32"/>
      <c r="AL181" s="32"/>
      <c r="AM181" s="32"/>
      <c r="AN181" s="40"/>
      <c r="AO181" s="25"/>
      <c r="AP181" s="30">
        <f t="shared" si="57"/>
        <v>0</v>
      </c>
    </row>
    <row r="182" spans="1:43">
      <c r="A182" s="17">
        <v>30</v>
      </c>
      <c r="B182" s="22">
        <v>5000</v>
      </c>
      <c r="C182" s="23">
        <f t="shared" si="59"/>
        <v>1121.190000000006</v>
      </c>
      <c r="D182" s="23"/>
      <c r="E182" s="22"/>
      <c r="F182" s="22"/>
      <c r="G182" s="22"/>
      <c r="H182" s="22"/>
      <c r="I182" s="22"/>
      <c r="J182" s="22"/>
      <c r="K182" s="25"/>
      <c r="L182" s="25"/>
      <c r="M182" s="25"/>
      <c r="N182" s="25"/>
      <c r="O182" s="25"/>
      <c r="Q182" s="17">
        <v>30</v>
      </c>
      <c r="R182" s="63"/>
      <c r="S182" s="41"/>
      <c r="T182" s="22"/>
      <c r="U182" s="22"/>
      <c r="V182" s="22"/>
      <c r="W182" s="22"/>
      <c r="X182" s="22"/>
      <c r="Y182" s="22"/>
      <c r="Z182" s="22">
        <f t="shared" si="60"/>
        <v>0</v>
      </c>
      <c r="AA182" s="63"/>
      <c r="AB182" s="41"/>
      <c r="AC182" s="41"/>
      <c r="AD182" s="22"/>
      <c r="AE182" s="22"/>
      <c r="AF182" s="22"/>
      <c r="AG182" s="22"/>
      <c r="AH182" s="22"/>
      <c r="AI182" s="45"/>
      <c r="AJ182" s="22"/>
      <c r="AK182" s="22"/>
      <c r="AL182" s="22"/>
      <c r="AM182" s="22"/>
      <c r="AN182" s="40">
        <f>SUM(AA182:AM182)</f>
        <v>0</v>
      </c>
      <c r="AO182" s="25"/>
      <c r="AP182" s="30">
        <f t="shared" si="57"/>
        <v>0</v>
      </c>
      <c r="AQ182" s="25"/>
    </row>
    <row r="183" spans="1:43">
      <c r="A183" s="17">
        <v>31</v>
      </c>
      <c r="B183" s="22">
        <v>5000</v>
      </c>
      <c r="C183" s="23">
        <f t="shared" si="59"/>
        <v>-20279.389999999996</v>
      </c>
      <c r="D183" s="62">
        <v>22440.58</v>
      </c>
      <c r="E183" s="22"/>
      <c r="F183" s="22"/>
      <c r="G183" s="22"/>
      <c r="H183" s="22"/>
      <c r="I183" s="22"/>
      <c r="J183" s="22"/>
      <c r="K183" s="25"/>
      <c r="L183" s="25"/>
      <c r="M183" s="25">
        <f>3960</f>
        <v>3960</v>
      </c>
      <c r="N183" s="25"/>
      <c r="O183" s="25"/>
      <c r="Q183" s="17">
        <v>31</v>
      </c>
      <c r="R183" s="22"/>
      <c r="S183" s="22"/>
      <c r="T183" s="22"/>
      <c r="U183" s="22"/>
      <c r="V183" s="22"/>
      <c r="W183" s="22"/>
      <c r="X183" s="22"/>
      <c r="Y183" s="22"/>
      <c r="Z183" s="22">
        <f t="shared" si="60"/>
        <v>0</v>
      </c>
      <c r="AA183" s="27"/>
      <c r="AB183" s="41"/>
      <c r="AC183" s="41"/>
      <c r="AD183" s="22"/>
      <c r="AE183" s="22"/>
      <c r="AF183" s="22"/>
      <c r="AG183" s="22"/>
      <c r="AH183" s="22"/>
      <c r="AI183" s="45"/>
      <c r="AJ183" s="22"/>
      <c r="AK183" s="22"/>
      <c r="AL183" s="22"/>
      <c r="AM183" s="22"/>
      <c r="AN183" s="40"/>
      <c r="AO183" s="25">
        <f>3960</f>
        <v>3960</v>
      </c>
      <c r="AP183" s="30">
        <f t="shared" si="57"/>
        <v>-3960</v>
      </c>
      <c r="AQ183" s="51" t="s">
        <v>47</v>
      </c>
    </row>
    <row r="184" spans="1:43" ht="15.75">
      <c r="A184" s="52" t="s">
        <v>38</v>
      </c>
      <c r="B184" s="53">
        <f>SUM(B153:B183)</f>
        <v>112363.15</v>
      </c>
      <c r="C184" s="53"/>
      <c r="D184" s="53">
        <f>SUM(D153:D183)</f>
        <v>22440.58</v>
      </c>
      <c r="E184" s="53">
        <f t="shared" ref="E184:O184" si="63">SUM(E153:E183)</f>
        <v>20599.849999999999</v>
      </c>
      <c r="F184" s="53">
        <f t="shared" si="63"/>
        <v>18370.89</v>
      </c>
      <c r="G184" s="53">
        <f t="shared" si="63"/>
        <v>0</v>
      </c>
      <c r="H184" s="53">
        <f t="shared" si="63"/>
        <v>0</v>
      </c>
      <c r="I184" s="53">
        <f t="shared" si="63"/>
        <v>8000</v>
      </c>
      <c r="J184" s="53">
        <f t="shared" si="63"/>
        <v>0</v>
      </c>
      <c r="K184" s="53">
        <f t="shared" si="63"/>
        <v>0</v>
      </c>
      <c r="L184" s="53">
        <f t="shared" si="63"/>
        <v>0</v>
      </c>
      <c r="M184" s="53">
        <f t="shared" si="63"/>
        <v>20299.48</v>
      </c>
      <c r="N184" s="53">
        <f t="shared" si="63"/>
        <v>0</v>
      </c>
      <c r="O184" s="53">
        <f t="shared" si="63"/>
        <v>5000</v>
      </c>
      <c r="Q184" s="52" t="s">
        <v>38</v>
      </c>
      <c r="R184" s="53">
        <f t="shared" ref="R184" si="64">SUM(R153:R183)</f>
        <v>17907.900000000001</v>
      </c>
      <c r="S184" s="53">
        <f>SUM(S153:S183)</f>
        <v>1049.3</v>
      </c>
      <c r="T184" s="53">
        <f>SUM(T153:T183)</f>
        <v>1270.1500000000001</v>
      </c>
      <c r="U184" s="53">
        <f>SUM(U153:U183)</f>
        <v>86.25</v>
      </c>
      <c r="V184" s="53">
        <f t="shared" ref="V184" si="65">SUM(V153:V183)</f>
        <v>3748.55</v>
      </c>
      <c r="W184" s="53">
        <f>SUM(W153:W183)</f>
        <v>84</v>
      </c>
      <c r="X184" s="53">
        <f>SUM(X153:X183)</f>
        <v>0</v>
      </c>
      <c r="Y184" s="53">
        <f t="shared" ref="Y184:Z184" si="66">SUM(Y153:Y183)</f>
        <v>343.9</v>
      </c>
      <c r="Z184" s="54">
        <f t="shared" si="66"/>
        <v>21363.149999999998</v>
      </c>
      <c r="AA184" s="53">
        <f>SUM(AA153:AA183)</f>
        <v>0</v>
      </c>
      <c r="AB184" s="53">
        <f>SUM(AB153:AB183)</f>
        <v>0</v>
      </c>
      <c r="AC184" s="53">
        <f t="shared" ref="AC184:AD184" si="67">SUM(AC153:AC183)</f>
        <v>0</v>
      </c>
      <c r="AD184" s="53">
        <f t="shared" si="67"/>
        <v>0</v>
      </c>
      <c r="AE184" s="53">
        <f>SUM(AE153:AE183)</f>
        <v>0</v>
      </c>
      <c r="AF184" s="53">
        <f t="shared" ref="AF184:AK184" si="68">SUM(AF153:AF183)</f>
        <v>0</v>
      </c>
      <c r="AG184" s="53">
        <f t="shared" si="68"/>
        <v>0</v>
      </c>
      <c r="AH184" s="53">
        <f t="shared" si="68"/>
        <v>0</v>
      </c>
      <c r="AI184" s="53">
        <f t="shared" si="68"/>
        <v>0</v>
      </c>
      <c r="AJ184" s="53">
        <f t="shared" si="68"/>
        <v>0</v>
      </c>
      <c r="AK184" s="53">
        <f t="shared" si="68"/>
        <v>0</v>
      </c>
      <c r="AL184" s="53">
        <f>SUM(AL153:AL183)</f>
        <v>0</v>
      </c>
      <c r="AM184" s="53">
        <f t="shared" ref="AM184:AO184" si="69">SUM(AM153:AM183)</f>
        <v>0</v>
      </c>
      <c r="AN184" s="55">
        <f t="shared" si="69"/>
        <v>0</v>
      </c>
      <c r="AO184" s="56">
        <f t="shared" si="69"/>
        <v>29379.239999999998</v>
      </c>
      <c r="AP184" s="30">
        <f t="shared" si="57"/>
        <v>-8016.09</v>
      </c>
    </row>
  </sheetData>
  <mergeCells count="60">
    <mergeCell ref="AP151:AP152"/>
    <mergeCell ref="AQ151:AQ152"/>
    <mergeCell ref="D151:O151"/>
    <mergeCell ref="R151:U151"/>
    <mergeCell ref="V151:Y151"/>
    <mergeCell ref="Z151:Z152"/>
    <mergeCell ref="AA151:AM151"/>
    <mergeCell ref="AN151:AN152"/>
    <mergeCell ref="AP114:AP115"/>
    <mergeCell ref="AQ114:AQ115"/>
    <mergeCell ref="B149:O149"/>
    <mergeCell ref="R149:AL149"/>
    <mergeCell ref="B150:O150"/>
    <mergeCell ref="R150:AL150"/>
    <mergeCell ref="D114:O114"/>
    <mergeCell ref="R114:U114"/>
    <mergeCell ref="V114:Y114"/>
    <mergeCell ref="Z114:Z115"/>
    <mergeCell ref="AA114:AM114"/>
    <mergeCell ref="AN114:AN115"/>
    <mergeCell ref="AP77:AP78"/>
    <mergeCell ref="AQ77:AQ78"/>
    <mergeCell ref="B112:O112"/>
    <mergeCell ref="R112:AL112"/>
    <mergeCell ref="B113:O113"/>
    <mergeCell ref="R113:AL113"/>
    <mergeCell ref="D77:O77"/>
    <mergeCell ref="R77:U77"/>
    <mergeCell ref="V77:Y77"/>
    <mergeCell ref="Z77:Z78"/>
    <mergeCell ref="AA77:AM77"/>
    <mergeCell ref="AN77:AN78"/>
    <mergeCell ref="AP40:AP41"/>
    <mergeCell ref="AQ40:AQ41"/>
    <mergeCell ref="B75:O75"/>
    <mergeCell ref="R75:AL75"/>
    <mergeCell ref="B76:O76"/>
    <mergeCell ref="R76:AL76"/>
    <mergeCell ref="D40:O40"/>
    <mergeCell ref="R40:U40"/>
    <mergeCell ref="V40:Y40"/>
    <mergeCell ref="Z40:Z41"/>
    <mergeCell ref="AA40:AM40"/>
    <mergeCell ref="AN40:AN41"/>
    <mergeCell ref="AN3:AN4"/>
    <mergeCell ref="AP3:AP4"/>
    <mergeCell ref="AQ3:AQ4"/>
    <mergeCell ref="B38:O38"/>
    <mergeCell ref="R38:AL38"/>
    <mergeCell ref="B39:O39"/>
    <mergeCell ref="R39:AL39"/>
    <mergeCell ref="B1:O1"/>
    <mergeCell ref="R1:AL1"/>
    <mergeCell ref="B2:O2"/>
    <mergeCell ref="R2:AL2"/>
    <mergeCell ref="D3:O3"/>
    <mergeCell ref="R3:U3"/>
    <mergeCell ref="V3:Y3"/>
    <mergeCell ref="Z3:Z4"/>
    <mergeCell ref="AA3:A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HPr</dc:creator>
  <cp:lastModifiedBy>HPr</cp:lastModifiedBy>
  <dcterms:created xsi:type="dcterms:W3CDTF">2022-06-27T14:47:34Z</dcterms:created>
  <dcterms:modified xsi:type="dcterms:W3CDTF">2022-06-27T15:18:58Z</dcterms:modified>
</cp:coreProperties>
</file>