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EE\Dropbox\Dissertation Article\Software Tool\reviewers_enth\A Software Tool for the Case of Retrofitting an Existing Building\edi\"/>
    </mc:Choice>
  </mc:AlternateContent>
  <bookViews>
    <workbookView xWindow="0" yWindow="0" windowWidth="24000" windowHeight="9135"/>
  </bookViews>
  <sheets>
    <sheet name="Energy Deman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F32" i="1"/>
  <c r="E32" i="1"/>
  <c r="D32" i="1"/>
  <c r="C32" i="1"/>
  <c r="B32" i="1"/>
  <c r="B15" i="1" l="1"/>
  <c r="C15" i="1"/>
  <c r="D15" i="1"/>
  <c r="E15" i="1"/>
  <c r="F15" i="1"/>
  <c r="I15" i="1"/>
  <c r="J15" i="1"/>
  <c r="K15" i="1"/>
  <c r="L15" i="1"/>
  <c r="M15" i="1"/>
  <c r="C48" i="1" l="1"/>
  <c r="B48" i="1"/>
</calcChain>
</file>

<file path=xl/sharedStrings.xml><?xml version="1.0" encoding="utf-8"?>
<sst xmlns="http://schemas.openxmlformats.org/spreadsheetml/2006/main" count="74" uniqueCount="30">
  <si>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</si>
  <si>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</si>
  <si>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</si>
  <si>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</si>
  <si>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</si>
  <si>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</si>
  <si>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</si>
  <si>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</si>
  <si>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</si>
  <si>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</si>
  <si>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</si>
  <si>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</si>
  <si>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</si>
  <si>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Total</t>
  </si>
  <si>
    <t>Heating Primary Energy Consumption (MJ/month)</t>
  </si>
  <si>
    <t>Cooling Primary Energy Consumption (MJ/month)</t>
  </si>
  <si>
    <t>DHW Primary Energy Consumption (MJ/month)</t>
  </si>
  <si>
    <t>Lighting Primary Energy Consumption (MJ/month)</t>
  </si>
  <si>
    <t>Appliances Primary Energy Consumption (MJ/month)</t>
  </si>
  <si>
    <t>Before Retrofit</t>
  </si>
  <si>
    <t>After Retrofit</t>
  </si>
  <si>
    <t>f_grid</t>
  </si>
  <si>
    <t>f_pv</t>
  </si>
  <si>
    <t>Heating Demand (MJ/month)</t>
  </si>
  <si>
    <t>Cooling Demand (MJ/month)</t>
  </si>
  <si>
    <t>DHW Demand (MJ/month)</t>
  </si>
  <si>
    <t>Lighting Demand (MJ/month)</t>
  </si>
  <si>
    <t>Appliances Demand (MJ/month)</t>
  </si>
  <si>
    <t>Solar PV Generation (MJ/month)</t>
  </si>
  <si>
    <t>Solar Collectors Generation (MJ/month)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</si>
</sst>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2" fillId="2" borderId="0" xfId="0" applyFont="1" applyFill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4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5" totalsRowCount="1" headerRowDxfId="48">
  <autoFilter ref="A2:F14"/>
  <tableColumns count="6">
    <tableColumn id="1" name="Month" totalsRowLabel="Total"/>
    <tableColumn id="2" name="Heating Demand (MJ/month)" totalsRowFunction="sum" dataDxfId="47" totalsRowDxfId="46"/>
    <tableColumn id="3" name="Cooling Demand (MJ/month)" totalsRowFunction="sum" dataDxfId="45" totalsRowDxfId="44"/>
    <tableColumn id="4" name="DHW Demand (MJ/month)" totalsRowFunction="sum" dataDxfId="43" totalsRowDxfId="42"/>
    <tableColumn id="5" name="Lighting Demand (MJ/month)" totalsRowFunction="sum" dataDxfId="41" totalsRowDxfId="40"/>
    <tableColumn id="6" name="Appliances Demand (MJ/month)" totalsRowFunction="sum" dataDxfId="39" totalsRowDxfId="3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5:C48" totalsRowCount="1" headerRowDxfId="37">
  <autoFilter ref="A35:C47"/>
  <tableColumns count="3">
    <tableColumn id="1" name="Month" totalsRowLabel="Total"/>
    <tableColumn id="2" name="Solar Collectors Generation (MJ/month)" totalsRowFunction="sum" dataDxfId="36" totalsRowDxfId="35"/>
    <tableColumn id="3" name="Solar PV Generation (MJ/month)" totalsRowFunction="sum" dataDxfId="34" totalsRowDxfId="33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H2:M15" totalsRowCount="1" headerRowDxfId="32">
  <autoFilter ref="H2:M14"/>
  <tableColumns count="6">
    <tableColumn id="1" name="Month" totalsRowLabel="Total"/>
    <tableColumn id="2" name="Heating Primary Energy Consumption (MJ/month)" totalsRowFunction="sum" dataDxfId="31" totalsRowDxfId="30"/>
    <tableColumn id="3" name="Cooling Primary Energy Consumption (MJ/month)" totalsRowFunction="sum" dataDxfId="29" totalsRowDxfId="28"/>
    <tableColumn id="4" name="DHW Primary Energy Consumption (MJ/month)" totalsRowFunction="sum" dataDxfId="27" totalsRowDxfId="26"/>
    <tableColumn id="5" name="Lighting Primary Energy Consumption (MJ/month)" totalsRowFunction="sum" dataDxfId="25" totalsRowDxfId="24"/>
    <tableColumn id="6" name="Appliances Primary Energy Consumption (MJ/month)" totalsRowFunction="sum" dataDxfId="23" totalsRowDxfId="2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6" name="Table17" displayName="Table17" ref="A19:F32" totalsRowCount="1" headerRowDxfId="21">
  <autoFilter ref="A19:F31"/>
  <tableColumns count="6">
    <tableColumn id="1" name="Month" totalsRowLabel="Total"/>
    <tableColumn id="2" name="Heating Demand (MJ/month)" totalsRowFunction="sum" dataDxfId="20" totalsRowDxfId="19"/>
    <tableColumn id="3" name="Cooling Demand (MJ/month)" totalsRowFunction="sum" dataDxfId="18" totalsRowDxfId="17"/>
    <tableColumn id="4" name="DHW Demand (MJ/month)" totalsRowFunction="sum" dataDxfId="16" totalsRowDxfId="15"/>
    <tableColumn id="5" name="Lighting Demand (MJ/month)" totalsRowFunction="sum" dataDxfId="14" totalsRowDxfId="13"/>
    <tableColumn id="6" name="Appliances Demand (MJ/month)" totalsRowFunction="sum" dataDxfId="12" totalsRowDxfId="1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7" name="Table148" displayName="Table148" ref="H19:M32" totalsRowCount="1" headerRowDxfId="10">
  <autoFilter ref="H19:M31"/>
  <tableColumns count="6">
    <tableColumn id="1" name="Month" totalsRowLabel="Total"/>
    <tableColumn id="2" name="Heating Primary Energy Consumption (MJ/month)" totalsRowFunction="sum" dataDxfId="9" totalsRowDxfId="8"/>
    <tableColumn id="3" name="Cooling Primary Energy Consumption (MJ/month)" totalsRowFunction="sum" dataDxfId="7" totalsRowDxfId="6"/>
    <tableColumn id="4" name="DHW Primary Energy Consumption (MJ/month)" totalsRowFunction="sum" dataDxfId="5" totalsRowDxfId="4"/>
    <tableColumn id="5" name="Lighting Primary Energy Consumption (MJ/month)" totalsRowFunction="sum" dataDxfId="3" totalsRowDxfId="2"/>
    <tableColumn id="6" name="Appliances Primary Energy Consumption (MJ/month)" totalsRowFunction="sum" dataDxfId="1" totalsRow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F20" workbookViewId="0">
      <selection activeCell="F38" sqref="F38"/>
    </sheetView>
  </sheetViews>
  <sheetFormatPr defaultRowHeight="15" x14ac:dyDescent="0.25"/>
  <cols>
    <col min="1" max="1" width="11" customWidth="1"/>
    <col min="2" max="2" width="18" customWidth="1"/>
    <col min="3" max="3" width="17.42578125" customWidth="1"/>
    <col min="4" max="4" width="14.5703125" customWidth="1"/>
    <col min="5" max="5" width="16.42578125" customWidth="1"/>
    <col min="6" max="6" width="18" customWidth="1"/>
    <col min="9" max="9" width="12.85546875" customWidth="1"/>
    <col min="10" max="10" width="12.5703125" customWidth="1"/>
    <col min="11" max="11" width="13.5703125" customWidth="1"/>
    <col min="12" max="12" width="13.42578125" customWidth="1"/>
    <col min="13" max="13" width="13.28515625" customWidth="1"/>
  </cols>
  <sheetData>
    <row r="1" spans="1:13" x14ac:dyDescent="0.25">
      <c r="A1" s="5" t="s">
        <v>19</v>
      </c>
      <c r="B1" s="5"/>
      <c r="C1" s="5"/>
      <c r="D1" s="5"/>
      <c r="E1" s="5"/>
      <c r="F1" s="5"/>
      <c r="H1" s="5" t="s">
        <v>19</v>
      </c>
      <c r="I1" s="5"/>
      <c r="J1" s="5"/>
      <c r="K1" s="5"/>
      <c r="L1" s="5"/>
      <c r="M1" s="5"/>
    </row>
    <row r="2" spans="1:13" ht="90" x14ac:dyDescent="0.25">
      <c r="A2" s="1" t="s">
        <v>12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H2" s="1" t="s">
        <v>12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</row>
    <row r="3" spans="1:13" x14ac:dyDescent="0.25">
      <c r="A3" t="s">
        <v>0</v>
      </c>
      <c r="B3" s="2">
        <v>56819.683401309143</v>
      </c>
      <c r="C3" s="2">
        <v>0</v>
      </c>
      <c r="D3" s="2">
        <v>1586.0591999999997</v>
      </c>
      <c r="E3" s="2">
        <v>1107.0719999999999</v>
      </c>
      <c r="F3" s="2">
        <v>959.7600000000001</v>
      </c>
      <c r="I3" s="2">
        <v>71024.60425163644</v>
      </c>
      <c r="J3" s="2">
        <v>0</v>
      </c>
      <c r="K3" s="2">
        <v>1982.5739999999996</v>
      </c>
      <c r="L3" s="2">
        <v>3163.062857142857</v>
      </c>
      <c r="M3" s="2">
        <v>2742.1714285714288</v>
      </c>
    </row>
    <row r="4" spans="1:13" x14ac:dyDescent="0.25">
      <c r="A4" t="s">
        <v>1</v>
      </c>
      <c r="B4" s="2">
        <v>49806.597835611603</v>
      </c>
      <c r="C4" s="2">
        <v>0</v>
      </c>
      <c r="D4" s="2">
        <v>1432.5695999999998</v>
      </c>
      <c r="E4" s="2">
        <v>999.93600000000004</v>
      </c>
      <c r="F4" s="2">
        <v>866.88000000000011</v>
      </c>
      <c r="I4" s="2">
        <v>62258.247294514505</v>
      </c>
      <c r="J4" s="2">
        <v>0</v>
      </c>
      <c r="K4" s="2">
        <v>1790.7119999999998</v>
      </c>
      <c r="L4" s="2">
        <v>2856.96</v>
      </c>
      <c r="M4" s="2">
        <v>2476.8000000000006</v>
      </c>
    </row>
    <row r="5" spans="1:13" x14ac:dyDescent="0.25">
      <c r="A5" t="s">
        <v>2</v>
      </c>
      <c r="B5" s="2">
        <v>48713.287710168348</v>
      </c>
      <c r="C5" s="2">
        <v>0</v>
      </c>
      <c r="D5" s="2">
        <v>1554.9599999999996</v>
      </c>
      <c r="E5" s="2">
        <v>1107.0719999999999</v>
      </c>
      <c r="F5" s="2">
        <v>959.7600000000001</v>
      </c>
      <c r="I5" s="2">
        <v>60891.609637710433</v>
      </c>
      <c r="J5" s="2">
        <v>0</v>
      </c>
      <c r="K5" s="2">
        <v>1943.6999999999994</v>
      </c>
      <c r="L5" s="2">
        <v>3163.062857142857</v>
      </c>
      <c r="M5" s="2">
        <v>2742.1714285714288</v>
      </c>
    </row>
    <row r="6" spans="1:13" x14ac:dyDescent="0.25">
      <c r="A6" t="s">
        <v>3</v>
      </c>
      <c r="B6" s="2">
        <v>39572.176276478509</v>
      </c>
      <c r="C6" s="2">
        <v>0</v>
      </c>
      <c r="D6" s="2">
        <v>1444.6079999999997</v>
      </c>
      <c r="E6" s="2">
        <v>1071.3600000000001</v>
      </c>
      <c r="F6" s="2">
        <v>928.80000000000007</v>
      </c>
      <c r="I6" s="2">
        <v>49465.220345598136</v>
      </c>
      <c r="J6" s="2">
        <v>0</v>
      </c>
      <c r="K6" s="2">
        <v>1805.7599999999998</v>
      </c>
      <c r="L6" s="2">
        <v>3061.0285714285719</v>
      </c>
      <c r="M6" s="2">
        <v>2653.7142857142862</v>
      </c>
    </row>
    <row r="7" spans="1:13" x14ac:dyDescent="0.25">
      <c r="A7" t="s">
        <v>4</v>
      </c>
      <c r="B7" s="2">
        <v>28356.765374796149</v>
      </c>
      <c r="C7" s="2">
        <v>0</v>
      </c>
      <c r="D7" s="2">
        <v>1430.5631999999996</v>
      </c>
      <c r="E7" s="2">
        <v>1107.0719999999999</v>
      </c>
      <c r="F7" s="2">
        <v>959.7600000000001</v>
      </c>
      <c r="I7" s="2">
        <v>35445.956718495188</v>
      </c>
      <c r="J7" s="2">
        <v>0</v>
      </c>
      <c r="K7" s="2">
        <v>1788.2039999999995</v>
      </c>
      <c r="L7" s="2">
        <v>3163.062857142857</v>
      </c>
      <c r="M7" s="2">
        <v>2742.1714285714288</v>
      </c>
    </row>
    <row r="8" spans="1:13" x14ac:dyDescent="0.25">
      <c r="A8" t="s">
        <v>5</v>
      </c>
      <c r="B8" s="2">
        <v>16030.733739256224</v>
      </c>
      <c r="C8" s="2">
        <v>0</v>
      </c>
      <c r="D8" s="2">
        <v>1324.2239999999995</v>
      </c>
      <c r="E8" s="2">
        <v>1071.3600000000001</v>
      </c>
      <c r="F8" s="2">
        <v>928.80000000000007</v>
      </c>
      <c r="I8" s="2">
        <v>20038.41717407028</v>
      </c>
      <c r="J8" s="2">
        <v>0</v>
      </c>
      <c r="K8" s="2">
        <v>1655.2799999999993</v>
      </c>
      <c r="L8" s="2">
        <v>3061.0285714285719</v>
      </c>
      <c r="M8" s="2">
        <v>2653.7142857142862</v>
      </c>
    </row>
    <row r="9" spans="1:13" x14ac:dyDescent="0.25">
      <c r="A9" t="s">
        <v>6</v>
      </c>
      <c r="B9" s="2">
        <v>8279.2570703993497</v>
      </c>
      <c r="C9" s="2">
        <v>0</v>
      </c>
      <c r="D9" s="2">
        <v>1306.1663999999998</v>
      </c>
      <c r="E9" s="2">
        <v>1107.0719999999999</v>
      </c>
      <c r="F9" s="2">
        <v>959.7600000000001</v>
      </c>
      <c r="I9" s="2">
        <v>10349.071337999187</v>
      </c>
      <c r="J9" s="2">
        <v>0</v>
      </c>
      <c r="K9" s="2">
        <v>1632.7079999999999</v>
      </c>
      <c r="L9" s="2">
        <v>3163.062857142857</v>
      </c>
      <c r="M9" s="2">
        <v>2742.1714285714288</v>
      </c>
    </row>
    <row r="10" spans="1:13" x14ac:dyDescent="0.25">
      <c r="A10" t="s">
        <v>7</v>
      </c>
      <c r="B10" s="2">
        <v>9487.9501164158428</v>
      </c>
      <c r="C10" s="2">
        <v>0</v>
      </c>
      <c r="D10" s="2">
        <v>1337.2655999999997</v>
      </c>
      <c r="E10" s="2">
        <v>1107.0719999999999</v>
      </c>
      <c r="F10" s="2">
        <v>959.7600000000001</v>
      </c>
      <c r="I10" s="2">
        <v>11859.937645519802</v>
      </c>
      <c r="J10" s="2">
        <v>0</v>
      </c>
      <c r="K10" s="2">
        <v>1671.5819999999997</v>
      </c>
      <c r="L10" s="2">
        <v>3163.062857142857</v>
      </c>
      <c r="M10" s="2">
        <v>2742.1714285714288</v>
      </c>
    </row>
    <row r="11" spans="1:13" x14ac:dyDescent="0.25">
      <c r="A11" t="s">
        <v>8</v>
      </c>
      <c r="B11" s="2">
        <v>18796.955634772017</v>
      </c>
      <c r="C11" s="2">
        <v>0</v>
      </c>
      <c r="D11" s="2">
        <v>1324.2239999999995</v>
      </c>
      <c r="E11" s="2">
        <v>1071.3600000000001</v>
      </c>
      <c r="F11" s="2">
        <v>928.80000000000007</v>
      </c>
      <c r="I11" s="2">
        <v>23496.194543465022</v>
      </c>
      <c r="J11" s="2">
        <v>0</v>
      </c>
      <c r="K11" s="2">
        <v>1655.2799999999993</v>
      </c>
      <c r="L11" s="2">
        <v>3061.0285714285719</v>
      </c>
      <c r="M11" s="2">
        <v>2653.7142857142862</v>
      </c>
    </row>
    <row r="12" spans="1:13" x14ac:dyDescent="0.25">
      <c r="A12" t="s">
        <v>9</v>
      </c>
      <c r="B12" s="2">
        <v>32702.441312845884</v>
      </c>
      <c r="C12" s="2">
        <v>0</v>
      </c>
      <c r="D12" s="2">
        <v>1399.4639999999997</v>
      </c>
      <c r="E12" s="2">
        <v>1107.0719999999999</v>
      </c>
      <c r="F12" s="2">
        <v>959.7600000000001</v>
      </c>
      <c r="I12" s="2">
        <v>40878.051641057355</v>
      </c>
      <c r="J12" s="2">
        <v>0</v>
      </c>
      <c r="K12" s="2">
        <v>1749.3299999999997</v>
      </c>
      <c r="L12" s="2">
        <v>3163.062857142857</v>
      </c>
      <c r="M12" s="2">
        <v>2742.1714285714288</v>
      </c>
    </row>
    <row r="13" spans="1:13" x14ac:dyDescent="0.25">
      <c r="A13" t="s">
        <v>10</v>
      </c>
      <c r="B13" s="2">
        <v>44692.63154138939</v>
      </c>
      <c r="C13" s="2">
        <v>0</v>
      </c>
      <c r="D13" s="2">
        <v>1414.5119999999997</v>
      </c>
      <c r="E13" s="2">
        <v>1071.3600000000001</v>
      </c>
      <c r="F13" s="2">
        <v>928.80000000000007</v>
      </c>
      <c r="I13" s="2">
        <v>55865.789426736737</v>
      </c>
      <c r="J13" s="2">
        <v>0</v>
      </c>
      <c r="K13" s="2">
        <v>1768.1399999999996</v>
      </c>
      <c r="L13" s="2">
        <v>3061.0285714285719</v>
      </c>
      <c r="M13" s="2">
        <v>2653.7142857142862</v>
      </c>
    </row>
    <row r="14" spans="1:13" x14ac:dyDescent="0.25">
      <c r="A14" t="s">
        <v>11</v>
      </c>
      <c r="B14" s="2">
        <v>54365.850663259422</v>
      </c>
      <c r="C14" s="2">
        <v>0</v>
      </c>
      <c r="D14" s="2">
        <v>1492.7615999999998</v>
      </c>
      <c r="E14" s="2">
        <v>1107.0719999999999</v>
      </c>
      <c r="F14" s="2">
        <v>959.7600000000001</v>
      </c>
      <c r="I14" s="2">
        <v>67957.313329074284</v>
      </c>
      <c r="J14" s="2">
        <v>0</v>
      </c>
      <c r="K14" s="2">
        <v>1865.9519999999998</v>
      </c>
      <c r="L14" s="2">
        <v>3163.062857142857</v>
      </c>
      <c r="M14" s="2">
        <v>2742.1714285714288</v>
      </c>
    </row>
    <row r="15" spans="1:13" x14ac:dyDescent="0.25">
      <c r="A15" t="s">
        <v>13</v>
      </c>
      <c r="B15" s="2">
        <f>SUBTOTAL(109,Table1[Heating Demand (MJ/month)])</f>
        <v>407624.33067670185</v>
      </c>
      <c r="C15" s="2">
        <f>SUBTOTAL(109,Table1[Cooling Demand (MJ/month)])</f>
        <v>0</v>
      </c>
      <c r="D15" s="2">
        <f>SUBTOTAL(109,Table1[DHW Demand (MJ/month)])</f>
        <v>17047.3776</v>
      </c>
      <c r="E15" s="2">
        <f>SUBTOTAL(109,Table1[Lighting Demand (MJ/month)])</f>
        <v>13034.880000000003</v>
      </c>
      <c r="F15" s="2">
        <f>SUBTOTAL(109,Table1[Appliances Demand (MJ/month)])</f>
        <v>11300.400000000001</v>
      </c>
      <c r="H15" t="s">
        <v>13</v>
      </c>
      <c r="I15" s="2">
        <f>SUBTOTAL(109,Table14[Heating Primary Energy Consumption (MJ/month)])</f>
        <v>509530.41334587743</v>
      </c>
      <c r="J15" s="2">
        <f>SUBTOTAL(109,Table14[Cooling Primary Energy Consumption (MJ/month)])</f>
        <v>0</v>
      </c>
      <c r="K15" s="2">
        <f>SUBTOTAL(109,Table14[DHW Primary Energy Consumption (MJ/month)])</f>
        <v>21309.221999999998</v>
      </c>
      <c r="L15" s="2">
        <f>SUBTOTAL(109,Table14[Lighting Primary Energy Consumption (MJ/month)])</f>
        <v>37242.514285714278</v>
      </c>
      <c r="M15" s="2">
        <f>SUBTOTAL(109,Table14[Appliances Primary Energy Consumption (MJ/month)])</f>
        <v>32286.857142857152</v>
      </c>
    </row>
    <row r="18" spans="1:13" x14ac:dyDescent="0.25">
      <c r="A18" s="5" t="s">
        <v>20</v>
      </c>
      <c r="B18" s="5"/>
      <c r="C18" s="5"/>
      <c r="D18" s="5"/>
      <c r="E18" s="5"/>
      <c r="F18" s="5"/>
      <c r="H18" s="5" t="s">
        <v>20</v>
      </c>
      <c r="I18" s="5"/>
      <c r="J18" s="5"/>
      <c r="K18" s="5"/>
      <c r="L18" s="5"/>
      <c r="M18" s="5"/>
    </row>
    <row r="19" spans="1:13" ht="90" x14ac:dyDescent="0.25">
      <c r="A19" s="1" t="s">
        <v>12</v>
      </c>
      <c r="B19" s="1" t="s">
        <v>23</v>
      </c>
      <c r="C19" s="1" t="s">
        <v>24</v>
      </c>
      <c r="D19" s="1" t="s">
        <v>25</v>
      </c>
      <c r="E19" s="1" t="s">
        <v>26</v>
      </c>
      <c r="F19" s="1" t="s">
        <v>27</v>
      </c>
      <c r="H19" s="1" t="s">
        <v>12</v>
      </c>
      <c r="I19" s="1" t="s">
        <v>14</v>
      </c>
      <c r="J19" s="1" t="s">
        <v>15</v>
      </c>
      <c r="K19" s="1" t="s">
        <v>16</v>
      </c>
      <c r="L19" s="1" t="s">
        <v>17</v>
      </c>
      <c r="M19" s="1" t="s">
        <v>18</v>
      </c>
    </row>
    <row r="20" spans="1:13" x14ac:dyDescent="0.25">
      <c r="A20" t="s">
        <v>0</v>
      </c>
      <c r="B20" s="2">
        <v>10073.761751355756</v>
      </c>
      <c r="C20" s="2">
        <v>0</v>
      </c>
      <c r="D20" s="2">
        <v>1586.0591999999997</v>
      </c>
      <c r="E20" s="2">
        <v>51.335999999999999</v>
      </c>
      <c r="F20" s="2">
        <v>645.27120000000014</v>
      </c>
      <c r="I20" s="2">
        <v>6369.9627811780738</v>
      </c>
      <c r="J20" s="2">
        <v>0</v>
      </c>
      <c r="K20" s="2">
        <v>1002.9161223100556</v>
      </c>
      <c r="L20" s="2">
        <v>129.84559984875474</v>
      </c>
      <c r="M20" s="2">
        <v>1632.1027354902176</v>
      </c>
    </row>
    <row r="21" spans="1:13" x14ac:dyDescent="0.25">
      <c r="A21" t="s">
        <v>1</v>
      </c>
      <c r="B21" s="2">
        <v>8262.8723090639651</v>
      </c>
      <c r="C21" s="2">
        <v>0</v>
      </c>
      <c r="D21" s="2">
        <v>1432.5695999999998</v>
      </c>
      <c r="E21" s="2">
        <v>46.368000000000002</v>
      </c>
      <c r="F21" s="2">
        <v>582.82560000000001</v>
      </c>
      <c r="I21" s="2">
        <v>5224.8792827843808</v>
      </c>
      <c r="J21" s="2">
        <v>0</v>
      </c>
      <c r="K21" s="2">
        <v>905.85972337682449</v>
      </c>
      <c r="L21" s="2">
        <v>117.27989663758494</v>
      </c>
      <c r="M21" s="2">
        <v>1474.1573094750349</v>
      </c>
    </row>
    <row r="22" spans="1:13" x14ac:dyDescent="0.25">
      <c r="A22" t="s">
        <v>2</v>
      </c>
      <c r="B22" s="2">
        <v>7060.3226536339998</v>
      </c>
      <c r="C22" s="2">
        <v>0</v>
      </c>
      <c r="D22" s="2">
        <v>1554.9599999999996</v>
      </c>
      <c r="E22" s="2">
        <v>51.335999999999999</v>
      </c>
      <c r="F22" s="2">
        <v>645.27120000000014</v>
      </c>
      <c r="I22" s="2">
        <v>4464.4685507580389</v>
      </c>
      <c r="J22" s="2">
        <v>0</v>
      </c>
      <c r="K22" s="2">
        <v>983.25110030397605</v>
      </c>
      <c r="L22" s="2">
        <v>129.84559984875474</v>
      </c>
      <c r="M22" s="2">
        <v>1632.1027354902176</v>
      </c>
    </row>
    <row r="23" spans="1:13" x14ac:dyDescent="0.25">
      <c r="A23" t="s">
        <v>3</v>
      </c>
      <c r="B23" s="2">
        <v>4356.6333250764128</v>
      </c>
      <c r="C23" s="2">
        <v>0</v>
      </c>
      <c r="D23" s="2">
        <v>1444.6079999999997</v>
      </c>
      <c r="E23" s="2">
        <v>49.680000000000007</v>
      </c>
      <c r="F23" s="2">
        <v>624.4559999999999</v>
      </c>
      <c r="I23" s="2">
        <v>2754.8390379831981</v>
      </c>
      <c r="J23" s="2">
        <v>0</v>
      </c>
      <c r="K23" s="2">
        <v>913.47198995982296</v>
      </c>
      <c r="L23" s="2">
        <v>125.65703211169817</v>
      </c>
      <c r="M23" s="2">
        <v>1579.4542601518233</v>
      </c>
    </row>
    <row r="24" spans="1:13" x14ac:dyDescent="0.25">
      <c r="A24" t="s">
        <v>4</v>
      </c>
      <c r="B24" s="2">
        <v>846.10635025298905</v>
      </c>
      <c r="C24" s="2">
        <v>0</v>
      </c>
      <c r="D24" s="2">
        <v>1430.5631999999996</v>
      </c>
      <c r="E24" s="2">
        <v>51.335999999999999</v>
      </c>
      <c r="F24" s="2">
        <v>645.27120000000014</v>
      </c>
      <c r="I24" s="2">
        <v>535.02019335573459</v>
      </c>
      <c r="J24" s="2">
        <v>0</v>
      </c>
      <c r="K24" s="2">
        <v>904.59101227965789</v>
      </c>
      <c r="L24" s="2">
        <v>129.84559984875474</v>
      </c>
      <c r="M24" s="2">
        <v>1632.1027354902176</v>
      </c>
    </row>
    <row r="25" spans="1:13" x14ac:dyDescent="0.25">
      <c r="A25" t="s">
        <v>5</v>
      </c>
      <c r="B25" s="2">
        <v>0</v>
      </c>
      <c r="C25" s="2">
        <v>0</v>
      </c>
      <c r="D25" s="2">
        <v>1324.2239999999995</v>
      </c>
      <c r="E25" s="2">
        <v>49.680000000000007</v>
      </c>
      <c r="F25" s="2">
        <v>624.4559999999999</v>
      </c>
      <c r="I25" s="2">
        <v>0</v>
      </c>
      <c r="J25" s="2">
        <v>0</v>
      </c>
      <c r="K25" s="2">
        <v>837.34932412983756</v>
      </c>
      <c r="L25" s="2">
        <v>125.65703211169817</v>
      </c>
      <c r="M25" s="2">
        <v>1579.4542601518233</v>
      </c>
    </row>
    <row r="26" spans="1:13" x14ac:dyDescent="0.25">
      <c r="A26" t="s">
        <v>6</v>
      </c>
      <c r="B26" s="2">
        <v>0</v>
      </c>
      <c r="C26" s="2">
        <v>0</v>
      </c>
      <c r="D26" s="2">
        <v>1306.1663999999998</v>
      </c>
      <c r="E26" s="2">
        <v>51.335999999999999</v>
      </c>
      <c r="F26" s="2">
        <v>645.27120000000014</v>
      </c>
      <c r="I26" s="2">
        <v>0</v>
      </c>
      <c r="J26" s="2">
        <v>0</v>
      </c>
      <c r="K26" s="2">
        <v>825.93092425533996</v>
      </c>
      <c r="L26" s="2">
        <v>129.84559984875474</v>
      </c>
      <c r="M26" s="2">
        <v>1632.1027354902176</v>
      </c>
    </row>
    <row r="27" spans="1:13" x14ac:dyDescent="0.25">
      <c r="A27" t="s">
        <v>7</v>
      </c>
      <c r="B27" s="2">
        <v>0</v>
      </c>
      <c r="C27" s="2">
        <v>0</v>
      </c>
      <c r="D27" s="2">
        <v>1337.2655999999997</v>
      </c>
      <c r="E27" s="2">
        <v>51.335999999999999</v>
      </c>
      <c r="F27" s="2">
        <v>645.27120000000014</v>
      </c>
      <c r="I27" s="2">
        <v>0</v>
      </c>
      <c r="J27" s="2">
        <v>0</v>
      </c>
      <c r="K27" s="2">
        <v>845.59594626141939</v>
      </c>
      <c r="L27" s="2">
        <v>129.84559984875474</v>
      </c>
      <c r="M27" s="2">
        <v>1632.1027354902176</v>
      </c>
    </row>
    <row r="28" spans="1:13" x14ac:dyDescent="0.25">
      <c r="A28" t="s">
        <v>8</v>
      </c>
      <c r="B28" s="2">
        <v>589.90203011271365</v>
      </c>
      <c r="C28" s="2">
        <v>0</v>
      </c>
      <c r="D28" s="2">
        <v>1324.2239999999995</v>
      </c>
      <c r="E28" s="2">
        <v>49.680000000000007</v>
      </c>
      <c r="F28" s="2">
        <v>624.4559999999999</v>
      </c>
      <c r="I28" s="2">
        <v>373.01398118271538</v>
      </c>
      <c r="J28" s="2">
        <v>0</v>
      </c>
      <c r="K28" s="2">
        <v>837.34932412983756</v>
      </c>
      <c r="L28" s="2">
        <v>125.65703211169817</v>
      </c>
      <c r="M28" s="2">
        <v>1579.4542601518233</v>
      </c>
    </row>
    <row r="29" spans="1:13" x14ac:dyDescent="0.25">
      <c r="A29" t="s">
        <v>9</v>
      </c>
      <c r="B29" s="2">
        <v>4285.0252600371441</v>
      </c>
      <c r="C29" s="2">
        <v>0</v>
      </c>
      <c r="D29" s="2">
        <v>1399.4639999999997</v>
      </c>
      <c r="E29" s="2">
        <v>51.335999999999999</v>
      </c>
      <c r="F29" s="2">
        <v>645.27120000000014</v>
      </c>
      <c r="I29" s="2">
        <v>2709.55896084906</v>
      </c>
      <c r="J29" s="2">
        <v>0</v>
      </c>
      <c r="K29" s="2">
        <v>884.92599027357846</v>
      </c>
      <c r="L29" s="2">
        <v>129.84559984875474</v>
      </c>
      <c r="M29" s="2">
        <v>1632.1027354902176</v>
      </c>
    </row>
    <row r="30" spans="1:13" x14ac:dyDescent="0.25">
      <c r="A30" t="s">
        <v>10</v>
      </c>
      <c r="B30" s="2">
        <v>7448.1579876663154</v>
      </c>
      <c r="C30" s="2">
        <v>0</v>
      </c>
      <c r="D30" s="2">
        <v>1414.5119999999997</v>
      </c>
      <c r="E30" s="2">
        <v>49.680000000000007</v>
      </c>
      <c r="F30" s="2">
        <v>624.4559999999999</v>
      </c>
      <c r="I30" s="2">
        <v>4709.7092765156367</v>
      </c>
      <c r="J30" s="2">
        <v>0</v>
      </c>
      <c r="K30" s="2">
        <v>894.44132350232667</v>
      </c>
      <c r="L30" s="2">
        <v>125.65703211169817</v>
      </c>
      <c r="M30" s="2">
        <v>1579.4542601518233</v>
      </c>
    </row>
    <row r="31" spans="1:13" x14ac:dyDescent="0.25">
      <c r="A31" t="s">
        <v>11</v>
      </c>
      <c r="B31" s="2">
        <v>9661.7919615715982</v>
      </c>
      <c r="C31" s="2">
        <v>0</v>
      </c>
      <c r="D31" s="2">
        <v>1492.7615999999998</v>
      </c>
      <c r="E31" s="2">
        <v>51.335999999999999</v>
      </c>
      <c r="F31" s="2">
        <v>645.27120000000014</v>
      </c>
      <c r="I31" s="2">
        <v>6109.4610646726524</v>
      </c>
      <c r="J31" s="2">
        <v>0</v>
      </c>
      <c r="K31" s="2">
        <v>943.92105629181708</v>
      </c>
      <c r="L31" s="2">
        <v>129.84559984875474</v>
      </c>
      <c r="M31" s="2">
        <v>1632.1027354902176</v>
      </c>
    </row>
    <row r="32" spans="1:13" x14ac:dyDescent="0.25">
      <c r="A32" t="s">
        <v>13</v>
      </c>
      <c r="B32" s="2">
        <f>SUBTOTAL(109,Table17[Heating Demand (MJ/month)])</f>
        <v>52584.573628770901</v>
      </c>
      <c r="C32" s="2">
        <f>SUBTOTAL(109,Table17[Cooling Demand (MJ/month)])</f>
        <v>0</v>
      </c>
      <c r="D32" s="2">
        <f>SUBTOTAL(109,Table17[DHW Demand (MJ/month)])</f>
        <v>17047.3776</v>
      </c>
      <c r="E32" s="2">
        <f>SUBTOTAL(109,Table17[Lighting Demand (MJ/month)])</f>
        <v>604.44000000000005</v>
      </c>
      <c r="F32" s="2">
        <f>SUBTOTAL(109,Table17[Appliances Demand (MJ/month)])</f>
        <v>7597.5480000000016</v>
      </c>
      <c r="H32" t="s">
        <v>13</v>
      </c>
      <c r="I32" s="2">
        <f>SUBTOTAL(109,Table148[Heating Primary Energy Consumption (MJ/month)])</f>
        <v>33250.913129279492</v>
      </c>
      <c r="J32" s="2">
        <f>SUBTOTAL(109,Table148[Cooling Primary Energy Consumption (MJ/month)])</f>
        <v>0</v>
      </c>
      <c r="K32" s="2">
        <f>SUBTOTAL(109,Table148[DHW Primary Energy Consumption (MJ/month)])</f>
        <v>10779.603837074495</v>
      </c>
      <c r="L32" s="2">
        <f>SUBTOTAL(109,Table148[Lighting Primary Energy Consumption (MJ/month)])</f>
        <v>1528.8272240256608</v>
      </c>
      <c r="M32" s="2">
        <f>SUBTOTAL(109,Table148[Appliances Primary Energy Consumption (MJ/month)])</f>
        <v>19216.69349851385</v>
      </c>
    </row>
    <row r="35" spans="1:6" ht="45" x14ac:dyDescent="0.25">
      <c r="A35" s="1" t="s">
        <v>12</v>
      </c>
      <c r="B35" s="1" t="s">
        <v>29</v>
      </c>
      <c r="C35" s="1" t="s">
        <v>28</v>
      </c>
    </row>
    <row r="36" spans="1:6" x14ac:dyDescent="0.25">
      <c r="A36" t="s">
        <v>0</v>
      </c>
      <c r="B36" s="2">
        <v>0</v>
      </c>
      <c r="C36" s="2">
        <v>57.40537716</v>
      </c>
    </row>
    <row r="37" spans="1:6" x14ac:dyDescent="0.25">
      <c r="A37" t="s">
        <v>1</v>
      </c>
      <c r="B37" s="2">
        <v>0</v>
      </c>
      <c r="C37" s="2">
        <v>116.43512832000002</v>
      </c>
      <c r="E37" s="3" t="s">
        <v>21</v>
      </c>
      <c r="F37" s="4">
        <v>0.8852649202716254</v>
      </c>
    </row>
    <row r="38" spans="1:6" x14ac:dyDescent="0.25">
      <c r="A38" t="s">
        <v>2</v>
      </c>
      <c r="B38" s="2">
        <v>0</v>
      </c>
      <c r="C38" s="2">
        <v>220.55750172000003</v>
      </c>
      <c r="E38" s="3" t="s">
        <v>22</v>
      </c>
      <c r="F38" s="4">
        <v>0.11473507972837454</v>
      </c>
    </row>
    <row r="39" spans="1:6" x14ac:dyDescent="0.25">
      <c r="A39" t="s">
        <v>3</v>
      </c>
      <c r="B39" s="2">
        <v>0</v>
      </c>
      <c r="C39" s="2">
        <v>323.57530080000004</v>
      </c>
    </row>
    <row r="40" spans="1:6" x14ac:dyDescent="0.25">
      <c r="A40" t="s">
        <v>4</v>
      </c>
      <c r="B40" s="2">
        <v>0</v>
      </c>
      <c r="C40" s="2">
        <v>461.25724103999994</v>
      </c>
    </row>
    <row r="41" spans="1:6" x14ac:dyDescent="0.25">
      <c r="A41" t="s">
        <v>5</v>
      </c>
      <c r="B41" s="2">
        <v>0</v>
      </c>
      <c r="C41" s="2">
        <v>444.42872639999996</v>
      </c>
    </row>
    <row r="42" spans="1:6" x14ac:dyDescent="0.25">
      <c r="A42" t="s">
        <v>6</v>
      </c>
      <c r="B42" s="2">
        <v>0</v>
      </c>
      <c r="C42" s="2">
        <v>434.06522028000001</v>
      </c>
    </row>
    <row r="43" spans="1:6" x14ac:dyDescent="0.25">
      <c r="A43" t="s">
        <v>7</v>
      </c>
      <c r="B43" s="2">
        <v>0</v>
      </c>
      <c r="C43" s="2">
        <v>370.61717184000003</v>
      </c>
    </row>
    <row r="44" spans="1:6" x14ac:dyDescent="0.25">
      <c r="A44" t="s">
        <v>8</v>
      </c>
      <c r="B44" s="2">
        <v>0</v>
      </c>
      <c r="C44" s="2">
        <v>247.55459760000002</v>
      </c>
    </row>
    <row r="45" spans="1:6" x14ac:dyDescent="0.25">
      <c r="A45" t="s">
        <v>9</v>
      </c>
      <c r="B45" s="2">
        <v>0</v>
      </c>
      <c r="C45" s="2">
        <v>146.03122260000001</v>
      </c>
    </row>
    <row r="46" spans="1:6" x14ac:dyDescent="0.25">
      <c r="A46" t="s">
        <v>10</v>
      </c>
      <c r="B46" s="2">
        <v>0</v>
      </c>
      <c r="C46" s="2">
        <v>72.122205600000001</v>
      </c>
    </row>
    <row r="47" spans="1:6" x14ac:dyDescent="0.25">
      <c r="A47" t="s">
        <v>11</v>
      </c>
      <c r="B47" s="2">
        <v>0</v>
      </c>
      <c r="C47" s="2">
        <v>44.312922720000003</v>
      </c>
    </row>
    <row r="48" spans="1:6" x14ac:dyDescent="0.25">
      <c r="A48" t="s">
        <v>13</v>
      </c>
      <c r="B48" s="2">
        <f>SUBTOTAL(109,Table2[Solar Collectors Generation (MJ/month)])</f>
        <v>0</v>
      </c>
      <c r="C48" s="2">
        <f>SUBTOTAL(109,Table2[Solar PV Generation (MJ/month)])</f>
        <v>2938.3626160800004</v>
      </c>
    </row>
  </sheetData>
  <mergeCells count="4">
    <mergeCell ref="A1:F1"/>
    <mergeCell ref="H1:M1"/>
    <mergeCell ref="A18:F18"/>
    <mergeCell ref="H18:M18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</dc:creator>
  <cp:lastModifiedBy>Marios - LIEE</cp:lastModifiedBy>
  <dcterms:created xsi:type="dcterms:W3CDTF">2013-08-01T12:41:39Z</dcterms:created>
  <dcterms:modified xsi:type="dcterms:W3CDTF">2014-09-30T13:34:32Z</dcterms:modified>
</cp:coreProperties>
</file>