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tables/table4.xml" ContentType="application/vnd.openxmlformats-officedocument.spreadsheetml.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data analyics\Excel\project\"/>
    </mc:Choice>
  </mc:AlternateContent>
  <xr:revisionPtr revIDLastSave="0" documentId="13_ncr:1_{A349FE61-2D48-4B3D-82EE-A386A61EE33C}" xr6:coauthVersionLast="47" xr6:coauthVersionMax="47" xr10:uidLastSave="{00000000-0000-0000-0000-000000000000}"/>
  <bookViews>
    <workbookView xWindow="0" yWindow="0" windowWidth="20490" windowHeight="10920" xr2:uid="{26D4546B-D2A1-4444-8EAF-A6228F96F0C1}"/>
  </bookViews>
  <sheets>
    <sheet name="Data" sheetId="1" r:id="rId1"/>
    <sheet name="1" sheetId="2" r:id="rId2"/>
    <sheet name="8" sheetId="15" r:id="rId3"/>
    <sheet name="4" sheetId="7" r:id="rId4"/>
    <sheet name="5" sheetId="8" r:id="rId5"/>
    <sheet name="6" sheetId="10" r:id="rId6"/>
    <sheet name="2" sheetId="3" r:id="rId7"/>
    <sheet name="9" sheetId="18" r:id="rId8"/>
    <sheet name="3" sheetId="5" r:id="rId9"/>
    <sheet name="7" sheetId="22" r:id="rId10"/>
  </sheets>
  <definedNames>
    <definedName name="_xlnm._FilterDatabase" localSheetId="0" hidden="1">Data!$C$11:$G$11</definedName>
    <definedName name="_xlchart.v1.0" hidden="1">'5'!$S$5:$S$304</definedName>
    <definedName name="_xlchart.v1.1" hidden="1">'5'!$T$5:$T$304</definedName>
    <definedName name="_xlcn.WorksheetConnection_ExcelDAblank.xlsxdata1" hidden="1">data[]</definedName>
    <definedName name="Slicer_Geography">#N/A</definedName>
    <definedName name="Slicer_Geography1">#N/A</definedName>
    <definedName name="Slicer_Sales_Person">#N/A</definedName>
  </definedNames>
  <calcPr calcId="191029"/>
  <pivotCaches>
    <pivotCache cacheId="0" r:id="rId11"/>
    <pivotCache cacheId="1" r:id="rId12"/>
    <pivotCache cacheId="2" r:id="rId13"/>
    <pivotCache cacheId="3" r:id="rId14"/>
  </pivotCaches>
  <extLst>
    <ext xmlns:x14="http://schemas.microsoft.com/office/spreadsheetml/2009/9/main" uri="{876F7934-8845-4945-9796-88D515C7AA90}">
      <x14:pivotCaches>
        <pivotCache cacheId="4" r:id="rId15"/>
      </x14:pivotCaches>
    </ex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Excel DA- -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 i="15" l="1" a="1"/>
  <c r="H9" i="15" s="1"/>
  <c r="L9" i="15" s="1"/>
  <c r="U4" i="15" a="1"/>
  <c r="U4" i="15" s="1"/>
  <c r="F14" i="15"/>
  <c r="E14" i="15"/>
  <c r="F12" i="15"/>
  <c r="E12" i="15"/>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12" i="1"/>
  <c r="E11" i="15"/>
  <c r="F11" i="15"/>
  <c r="F8" i="15"/>
  <c r="T4" i="15" a="1"/>
  <c r="T4" i="15" s="1"/>
  <c r="F13" i="15" l="1"/>
  <c r="J9" i="15"/>
  <c r="J13" i="15"/>
  <c r="J17" i="15"/>
  <c r="L11" i="15"/>
  <c r="L15" i="15"/>
  <c r="J10" i="15"/>
  <c r="J14" i="15"/>
  <c r="J18" i="15"/>
  <c r="L12" i="15"/>
  <c r="L16" i="15"/>
  <c r="J11" i="15"/>
  <c r="J15" i="15"/>
  <c r="L13" i="15"/>
  <c r="L17" i="15"/>
  <c r="J12" i="15"/>
  <c r="J16" i="15"/>
  <c r="L10" i="15"/>
  <c r="L14" i="15"/>
  <c r="L18" i="15"/>
  <c r="E13" i="15"/>
  <c r="K16" i="15" l="1"/>
  <c r="M16" i="15"/>
  <c r="K18" i="15"/>
  <c r="M18" i="15"/>
  <c r="K12" i="15"/>
  <c r="M12" i="15"/>
  <c r="K11" i="15"/>
  <c r="M11" i="15"/>
  <c r="K14" i="15"/>
  <c r="M14" i="15"/>
  <c r="K17" i="15"/>
  <c r="M17" i="15"/>
  <c r="K15" i="15"/>
  <c r="M15" i="15"/>
  <c r="K10" i="15"/>
  <c r="M10" i="15"/>
  <c r="K13" i="15"/>
  <c r="M13" i="15"/>
  <c r="K9" i="15"/>
  <c r="M9" i="15"/>
  <c r="E15" i="2"/>
  <c r="C12" i="2"/>
  <c r="D13" i="2"/>
  <c r="D12" i="2"/>
  <c r="C13" i="2"/>
  <c r="D9" i="2"/>
  <c r="D8" i="2"/>
  <c r="C9" i="2"/>
  <c r="C8" i="2"/>
  <c r="D7" i="2"/>
  <c r="C7" i="2"/>
  <c r="D6" i="2"/>
  <c r="C6" i="2"/>
  <c r="C10" i="2" l="1"/>
  <c r="D1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346553-E14A-45B5-8285-4D3117E9AB8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E4797B6-52D5-4669-8B63-DD63FDF01D33}" name="WorksheetConnection_Excel DA- -blank.xlsx!data" type="102" refreshedVersion="7" minRefreshableVersion="5">
    <extLst>
      <ext xmlns:x15="http://schemas.microsoft.com/office/spreadsheetml/2010/11/main" uri="{DE250136-89BD-433C-8126-D09CA5730AF9}">
        <x15:connection id="data" autoDelete="1">
          <x15:rangePr sourceName="_xlcn.WorksheetConnection_ExcelDA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<sst xmlns="http://schemas.openxmlformats.org/spreadsheetml/2006/main" count="2860" uniqueCount="84">
  <si>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</si>
  <si>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</si>
  <si>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</si>
  <si>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</si>
  <si>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</si>
  <si>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</si>
  <si>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</si>
  <si>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</si>
  <si>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</si>
  <si>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</si>
  <si>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</si>
  <si>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</si>
  <si>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</si>
  <si>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</si>
  <si>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</si>
  <si>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</si>
  <si>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</si>
  <si>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</si>
  <si>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</si>
  <si>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</si>
  <si>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</si>
  <si>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</si>
  <si>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</si>
  <si>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</si>
  <si>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</si>
  <si>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</si>
  <si>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</si>
  <si>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</si>
  <si>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</si>
  <si>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</si>
  <si>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</si>
  <si>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</si>
  <si>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</si>
  <si>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</si>
  <si>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</si>
  <si>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</si>
  <si>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</si>
  <si>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</si>
  <si>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</si>
  <si>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</si>
  <si>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</si>
  <si>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</si>
  <si>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Units</t>
  </si>
  <si>
    <t>Cost per unit</t>
  </si>
  <si>
    <t>Excel Data Analysis</t>
  </si>
  <si>
    <t>1. Quick statistics</t>
  </si>
  <si>
    <t>Average</t>
  </si>
  <si>
    <t>Median</t>
  </si>
  <si>
    <t>Min</t>
  </si>
  <si>
    <t>Max</t>
  </si>
  <si>
    <t>First Q</t>
  </si>
  <si>
    <t>Third Q</t>
  </si>
  <si>
    <t>Range</t>
  </si>
  <si>
    <t>Distinct count of products</t>
  </si>
  <si>
    <t>2.Exploratory Data Analysis (EDA) with CF</t>
  </si>
  <si>
    <t>Country</t>
  </si>
  <si>
    <t>Row Labels</t>
  </si>
  <si>
    <t>Sum of Amount</t>
  </si>
  <si>
    <t>Sum of Units</t>
  </si>
  <si>
    <t xml:space="preserve"> </t>
  </si>
  <si>
    <t>Sales per unit</t>
  </si>
  <si>
    <t>Cost per Unit</t>
  </si>
  <si>
    <t>Cost</t>
  </si>
  <si>
    <t>profit</t>
  </si>
  <si>
    <t>pick a country</t>
  </si>
  <si>
    <t>country</t>
  </si>
  <si>
    <t>Quick summary</t>
  </si>
  <si>
    <t>Number of transactions</t>
  </si>
  <si>
    <t>Total</t>
  </si>
  <si>
    <t>Sales</t>
  </si>
  <si>
    <t>Profit</t>
  </si>
  <si>
    <t>Quantity</t>
  </si>
  <si>
    <t>By Sales Person</t>
  </si>
  <si>
    <t xml:space="preserve"> Target successful or not</t>
  </si>
  <si>
    <t>profit%</t>
  </si>
  <si>
    <t>Grand Total</t>
  </si>
  <si>
    <t>3 . Sales by country (with pivots)</t>
  </si>
  <si>
    <t>4. Top 5 products by $ per unit</t>
  </si>
  <si>
    <t>5.Are there any anomalies in the data?</t>
  </si>
  <si>
    <t>6.Best Sales person by country</t>
  </si>
  <si>
    <t>7. Profits by product</t>
  </si>
  <si>
    <t>8. Dynamic country-level Sales Report</t>
  </si>
  <si>
    <t>9.Which products have loss?</t>
  </si>
  <si>
    <t>Added at 7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</si>
</sst>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quot;$&quot;#,##0_);[Red]\(&quot;$&quot;#,##0\)"/>
    <numFmt numFmtId="165" formatCode="&quot;$&quot;#,##0.00_);[Red]\(&quot;$&quot;#,##0.00\)"/>
    <numFmt numFmtId="166" formatCode="[$$-409]#,##0"/>
    <numFmt numFmtId="167" formatCode="\$#,##0.00;\(\$#,##0.00\);\$#,##0.00"/>
    <numFmt numFmtId="168" formatCode="[$$-409]#,##0.00"/>
    <numFmt numFmtId="169" formatCode="_ * #,##0_ ;_ * \-#,##0_ ;_ * &quot;-&quot;??_ ;_ @_ "/>
  </numFmts>
  <fonts count="14" x14ac:knownFonts="1">
    <font>
      <sz val="11"/>
      <color theme="1"/>
      <name val="Calibri"/>
      <family val="2"/>
      <scheme val="minor"/>
    </font>
    <font>
      <sz val="28"/>
      <color theme="1"/>
      <name val="Segoe UI Light"/>
      <family val="2"/>
    </font>
    <font>
      <b/>
      <sz val="11"/>
      <color theme="0"/>
      <name val="Calibri"/>
      <family val="2"/>
      <scheme val="minor"/>
    </font>
    <font>
      <b/>
      <sz val="16"/>
      <color theme="1"/>
      <name val="Calibri"/>
      <family val="2"/>
      <scheme val="minor"/>
    </font>
    <font>
      <b/>
      <sz val="18"/>
      <color theme="1"/>
      <name val="Calibri"/>
      <family val="2"/>
      <scheme val="minor"/>
    </font>
    <font>
      <sz val="18"/>
      <color theme="1"/>
      <name val="Calibri"/>
      <family val="2"/>
      <scheme val="minor"/>
    </font>
    <font>
      <sz val="11"/>
      <color theme="5" tint="-0.249977111117893"/>
      <name val="Calibri"/>
      <family val="2"/>
      <scheme val="minor"/>
    </font>
    <font>
      <sz val="11"/>
      <color theme="1"/>
      <name val="Calibri"/>
      <family val="2"/>
      <scheme val="minor"/>
    </font>
    <font>
      <sz val="12"/>
      <color theme="1"/>
      <name val="Calibri"/>
      <family val="2"/>
      <scheme val="minor"/>
    </font>
    <font>
      <sz val="16"/>
      <color theme="1"/>
      <name val="Calibri"/>
      <family val="2"/>
      <scheme val="minor"/>
    </font>
    <font>
      <b/>
      <sz val="14"/>
      <color theme="1"/>
      <name val="Calibri"/>
      <family val="2"/>
      <scheme val="minor"/>
    </font>
    <font>
      <b/>
      <sz val="14"/>
      <name val="Calibri"/>
      <family val="2"/>
      <scheme val="minor"/>
    </font>
    <font>
      <u/>
      <sz val="11"/>
      <color theme="1"/>
      <name val="Calibri"/>
      <family val="2"/>
      <scheme val="minor"/>
    </font>
    <font>
      <sz val="11"/>
      <color rgb="FF339BB8"/>
      <name val="Calibri"/>
      <family val="2"/>
      <scheme val="minor"/>
    </font>
  </fonts>
  <fills count="1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4" tint="0.59999389629810485"/>
        <bgColor indexed="64"/>
      </patternFill>
    </fill>
    <fill>
      <patternFill patternType="solid">
        <fgColor rgb="FF7030A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bgColor indexed="64"/>
      </patternFill>
    </fill>
    <fill>
      <patternFill patternType="solid">
        <fgColor theme="9" tint="0.39997558519241921"/>
        <bgColor indexed="64"/>
      </patternFill>
    </fill>
  </fills>
  <borders count="5">
    <border>
      <left/>
      <right/>
      <top/>
      <bottom/>
      <diagonal/>
    </border>
    <border>
      <left/>
      <right/>
      <top style="thin">
        <color theme="4" tint="0.39997558519241921"/>
      </top>
      <bottom/>
      <diagonal/>
    </border>
    <border>
      <left/>
      <right/>
      <top/>
      <bottom style="thin">
        <color indexed="64"/>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43" fontId="7" fillId="0" borderId="0" applyFont="0" applyFill="0" applyBorder="0" applyAlignment="0" applyProtection="0"/>
  </cellStyleXfs>
  <cellXfs count="6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165" fontId="0" fillId="0" borderId="0" xfId="0" applyNumberFormat="1"/>
    <xf numFmtId="0" fontId="3" fillId="0" borderId="0" xfId="0" applyFont="1" applyBorder="1" applyAlignment="1"/>
    <xf numFmtId="0" fontId="0" fillId="5" borderId="1" xfId="0" applyFont="1" applyFill="1" applyBorder="1"/>
    <xf numFmtId="164" fontId="0" fillId="5" borderId="1" xfId="0" applyNumberFormat="1" applyFont="1" applyFill="1" applyBorder="1"/>
    <xf numFmtId="0" fontId="0" fillId="0" borderId="1" xfId="0" applyFont="1" applyBorder="1"/>
    <xf numFmtId="164" fontId="0" fillId="0" borderId="1" xfId="0" applyNumberFormat="1" applyFont="1" applyBorder="1"/>
    <xf numFmtId="3" fontId="0" fillId="5" borderId="1" xfId="0" applyNumberFormat="1" applyFont="1" applyFill="1" applyBorder="1"/>
    <xf numFmtId="3" fontId="0" fillId="0" borderId="1" xfId="0" applyNumberFormat="1" applyFont="1" applyBorder="1"/>
    <xf numFmtId="0" fontId="2" fillId="4" borderId="0" xfId="0" applyFont="1" applyFill="1" applyBorder="1"/>
    <xf numFmtId="0" fontId="2" fillId="4" borderId="0" xfId="0" applyFont="1" applyFill="1" applyBorder="1" applyAlignment="1">
      <alignment horizontal="right"/>
    </xf>
    <xf numFmtId="0" fontId="0" fillId="0" borderId="0" xfId="0" applyAlignment="1"/>
    <xf numFmtId="0" fontId="0" fillId="7" borderId="0" xfId="0" applyFill="1"/>
    <xf numFmtId="0" fontId="2" fillId="4" borderId="0" xfId="0" applyFont="1" applyFill="1" applyBorder="1" applyAlignment="1">
      <alignment horizontal="left"/>
    </xf>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3" fontId="6" fillId="0" borderId="0" xfId="0" applyNumberFormat="1" applyFont="1"/>
    <xf numFmtId="0" fontId="0" fillId="8" borderId="0" xfId="0" applyFill="1"/>
    <xf numFmtId="167" fontId="0" fillId="0" borderId="0" xfId="0" applyNumberFormat="1"/>
    <xf numFmtId="0" fontId="8" fillId="0" borderId="0" xfId="0" applyFont="1"/>
    <xf numFmtId="0" fontId="0" fillId="0" borderId="0" xfId="0" applyAlignment="1">
      <alignment horizontal="left" indent="1"/>
    </xf>
    <xf numFmtId="168" fontId="0" fillId="5" borderId="0" xfId="0" applyNumberFormat="1" applyFont="1" applyFill="1" applyBorder="1"/>
    <xf numFmtId="0" fontId="2" fillId="4" borderId="0" xfId="0" applyFont="1" applyFill="1"/>
    <xf numFmtId="168" fontId="0" fillId="0" borderId="0" xfId="0" applyNumberFormat="1" applyFont="1"/>
    <xf numFmtId="0" fontId="0" fillId="10" borderId="3" xfId="0" applyFill="1" applyBorder="1"/>
    <xf numFmtId="0" fontId="0" fillId="11" borderId="3" xfId="0" applyFill="1" applyBorder="1"/>
    <xf numFmtId="0" fontId="0" fillId="0" borderId="3" xfId="0" applyBorder="1"/>
    <xf numFmtId="166" fontId="0" fillId="0" borderId="3" xfId="0" applyNumberFormat="1" applyBorder="1"/>
    <xf numFmtId="3" fontId="0" fillId="0" borderId="3" xfId="0" applyNumberFormat="1" applyBorder="1"/>
    <xf numFmtId="169" fontId="0" fillId="0" borderId="3" xfId="1" applyNumberFormat="1" applyFont="1" applyBorder="1"/>
    <xf numFmtId="0" fontId="0" fillId="12" borderId="3" xfId="0" applyFill="1" applyBorder="1" applyAlignment="1"/>
    <xf numFmtId="0" fontId="12" fillId="0" borderId="0" xfId="0" applyFont="1"/>
    <xf numFmtId="0" fontId="0" fillId="10" borderId="3" xfId="0" applyFont="1" applyFill="1" applyBorder="1"/>
    <xf numFmtId="0" fontId="0" fillId="0" borderId="3" xfId="0" applyFont="1" applyBorder="1"/>
    <xf numFmtId="166" fontId="0" fillId="0" borderId="3" xfId="0" applyNumberFormat="1" applyFont="1" applyBorder="1"/>
    <xf numFmtId="3" fontId="0" fillId="0" borderId="3" xfId="0" applyNumberFormat="1" applyFont="1" applyBorder="1"/>
    <xf numFmtId="0" fontId="0" fillId="0" borderId="3" xfId="0" applyFont="1" applyBorder="1" applyAlignment="1">
      <alignment horizontal="center"/>
    </xf>
    <xf numFmtId="10" fontId="0" fillId="0" borderId="0" xfId="0" applyNumberFormat="1"/>
    <xf numFmtId="0" fontId="0" fillId="14" borderId="0" xfId="0" applyFill="1"/>
    <xf numFmtId="0" fontId="0" fillId="9" borderId="0" xfId="0" applyFill="1"/>
    <xf numFmtId="0" fontId="0" fillId="6" borderId="0" xfId="0" applyFill="1"/>
    <xf numFmtId="0" fontId="0" fillId="0" borderId="4" xfId="0" applyBorder="1"/>
    <xf numFmtId="0" fontId="0" fillId="7" borderId="4" xfId="0" applyFill="1" applyBorder="1"/>
    <xf numFmtId="0" fontId="3" fillId="8" borderId="0" xfId="0" applyFont="1" applyFill="1" applyBorder="1" applyAlignment="1"/>
    <xf numFmtId="0" fontId="13" fillId="0" borderId="0" xfId="0" applyFont="1" applyAlignment="1">
      <alignment horizontal="left" vertical="center" indent="1"/>
    </xf>
    <xf numFmtId="0" fontId="8" fillId="9" borderId="0" xfId="0" applyFont="1" applyFill="1" applyAlignment="1">
      <alignment horizontal="center"/>
    </xf>
    <xf numFmtId="0" fontId="3" fillId="13" borderId="0" xfId="0" applyFont="1" applyFill="1" applyAlignment="1">
      <alignment horizontal="left" vertical="center"/>
    </xf>
    <xf numFmtId="0" fontId="0" fillId="0" borderId="3" xfId="0" applyBorder="1" applyAlignment="1">
      <alignment horizontal="left"/>
    </xf>
    <xf numFmtId="0" fontId="10" fillId="7" borderId="2" xfId="0" applyFont="1" applyFill="1" applyBorder="1" applyAlignment="1">
      <alignment horizontal="center"/>
    </xf>
    <xf numFmtId="0" fontId="11" fillId="7" borderId="0" xfId="0" applyFont="1" applyFill="1" applyBorder="1" applyAlignment="1">
      <alignment horizontal="center"/>
    </xf>
    <xf numFmtId="0" fontId="9" fillId="13" borderId="0" xfId="0" applyFont="1" applyFill="1" applyAlignment="1">
      <alignment horizontal="left" vertical="center"/>
    </xf>
    <xf numFmtId="0" fontId="4" fillId="12" borderId="0" xfId="0" applyFont="1" applyFill="1" applyBorder="1" applyAlignment="1">
      <alignment horizontal="left" vertical="center"/>
    </xf>
    <xf numFmtId="0" fontId="4" fillId="12" borderId="0" xfId="0" applyFont="1" applyFill="1" applyAlignment="1">
      <alignment horizontal="left"/>
    </xf>
    <xf numFmtId="0" fontId="5" fillId="12" borderId="0" xfId="0" applyFont="1" applyFill="1" applyAlignment="1">
      <alignment horizontal="left" vertical="center"/>
    </xf>
    <xf numFmtId="0" fontId="0" fillId="12" borderId="0" xfId="0" applyFill="1" applyAlignment="1">
      <alignment horizontal="center"/>
    </xf>
    <xf numFmtId="0" fontId="4" fillId="12" borderId="0" xfId="0" applyFont="1" applyFill="1" applyAlignment="1">
      <alignment horizontal="left" vertical="center"/>
    </xf>
    <xf numFmtId="0" fontId="4" fillId="13" borderId="4" xfId="0" applyFont="1" applyFill="1" applyBorder="1" applyAlignment="1">
      <alignment horizontal="left" vertical="center"/>
    </xf>
    <xf numFmtId="0" fontId="3" fillId="13" borderId="4" xfId="0" applyFont="1" applyFill="1" applyBorder="1" applyAlignment="1">
      <alignment horizontal="left" vertical="center"/>
    </xf>
    <xf numFmtId="0" fontId="4" fillId="13" borderId="0" xfId="0" applyFont="1" applyFill="1" applyAlignment="1">
      <alignment horizontal="left" vertical="center"/>
    </xf>
  </cellXfs>
  <cellStyles count="2">
    <cellStyle name="Comma" xfId="1" builtinId="3"/>
    <cellStyle name="Normal" xfId="0" builtinId="0"/>
  </cellStyles>
  <dxfs count="35">
    <dxf>
      <font>
        <color rgb="FF9C5700"/>
      </font>
      <fill>
        <patternFill>
          <bgColor rgb="FFFFEB9C"/>
        </patternFill>
      </fill>
    </dxf>
    <dxf>
      <font>
        <color rgb="FF9C0006"/>
      </font>
      <fill>
        <patternFill>
          <bgColor rgb="FFFFC7CE"/>
        </patternFill>
      </fill>
    </dxf>
    <dxf>
      <font>
        <color theme="5" tint="-0.249977111117893"/>
      </font>
    </dxf>
    <dxf>
      <numFmt numFmtId="3" formatCode="#,##0"/>
    </dxf>
    <dxf>
      <numFmt numFmtId="166" formatCode="[$$-409]#,##0"/>
    </dxf>
    <dxf>
      <numFmt numFmtId="170" formatCode="&quot;₹&quot;\ #,##0.00"/>
    </dxf>
    <dxf>
      <numFmt numFmtId="14" formatCode="0.00%"/>
    </dxf>
    <dxf>
      <numFmt numFmtId="0" formatCode="General"/>
    </dxf>
    <dxf>
      <font>
        <b val="0"/>
        <i val="0"/>
        <strike val="0"/>
        <condense val="0"/>
        <extend val="0"/>
        <outline val="0"/>
        <shadow val="0"/>
        <u val="none"/>
        <vertAlign val="baseline"/>
        <sz val="11"/>
        <color theme="1"/>
        <name val="Calibri"/>
        <family val="2"/>
        <scheme val="minor"/>
      </font>
      <numFmt numFmtId="3"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numFmt numFmtId="3"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numFmt numFmtId="168" formatCode="[$$-409]#,##0.00"/>
    </dxf>
    <dxf>
      <font>
        <b val="0"/>
        <i val="0"/>
        <strike val="0"/>
        <condense val="0"/>
        <extend val="0"/>
        <outline val="0"/>
        <shadow val="0"/>
        <u val="none"/>
        <vertAlign val="baseline"/>
        <sz val="11"/>
        <color theme="1"/>
        <name val="Calibri"/>
        <family val="2"/>
        <scheme val="minor"/>
      </font>
      <numFmt numFmtId="168" formatCode="[$$-409]#,##0.0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Anomalies in Amount</cx:v>
        </cx:txData>
      </cx:tx>
      <cx:txPr>
        <a:bodyPr spcFirstLastPara="1" vertOverflow="ellipsis" horzOverflow="overflow" wrap="square" lIns="0" tIns="0" rIns="0" bIns="0" anchor="ctr" anchorCtr="1"/>
        <a:lstStyle/>
        <a:p>
          <a:pPr algn="ctr" rtl="0">
            <a:defRPr sz="1400" b="1">
              <a:solidFill>
                <a:sysClr val="windowText" lastClr="000000"/>
              </a:solidFill>
            </a:defRPr>
          </a:pPr>
          <a:r>
            <a:rPr sz="1400" b="1">
              <a:solidFill>
                <a:sysClr val="windowText" lastClr="000000"/>
              </a:solidFill>
            </a:rPr>
            <a:t>Anomalies in Amount</a:t>
          </a:r>
        </a:p>
      </cx:txPr>
    </cx:title>
    <cx:plotArea>
      <cx:plotAreaRegion>
        <cx:series layoutId="boxWhisker" uniqueId="{BF62DDFF-C4A6-4C20-9695-55EDFDD19248}">
          <cx:spPr>
            <a:solidFill>
              <a:srgbClr val="92D050"/>
            </a:solidFill>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Anomalies in Units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solidFill>
              <a:latin typeface="Calibri" panose="020F0502020204030204"/>
            </a:rPr>
            <a:t>Anomalies in Units</a:t>
          </a:r>
        </a:p>
      </cx:txPr>
    </cx:title>
    <cx:plotArea>
      <cx:plotAreaRegion>
        <cx:series layoutId="boxWhisker" uniqueId="{29B82F6B-5B75-44D0-AB97-CE77E5A5421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66676</xdr:colOff>
      <xdr:row>1</xdr:row>
      <xdr:rowOff>152400</xdr:rowOff>
    </xdr:from>
    <xdr:to>
      <xdr:col>6</xdr:col>
      <xdr:colOff>180975</xdr:colOff>
      <xdr:row>14</xdr:row>
      <xdr:rowOff>161925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EA45982-9FAA-4797-82A1-87A5A35DD9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0026" y="561975"/>
              <a:ext cx="3162299" cy="2495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333375</xdr:colOff>
      <xdr:row>1</xdr:row>
      <xdr:rowOff>161925</xdr:rowOff>
    </xdr:from>
    <xdr:to>
      <xdr:col>11</xdr:col>
      <xdr:colOff>590550</xdr:colOff>
      <xdr:row>14</xdr:row>
      <xdr:rowOff>161925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0146213-7871-4F33-8180-E5AB9C9CD6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514725" y="571500"/>
              <a:ext cx="3305175" cy="24860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209550</xdr:colOff>
      <xdr:row>4</xdr:row>
      <xdr:rowOff>142876</xdr:rowOff>
    </xdr:from>
    <xdr:to>
      <xdr:col>8</xdr:col>
      <xdr:colOff>523875</xdr:colOff>
      <xdr:row>14</xdr:row>
      <xdr:rowOff>161926</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FFFCF03C-5066-430F-B76E-3C60D66A3FB5}"/>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638675" y="1009651"/>
              <a:ext cx="1533525" cy="192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485774</xdr:colOff>
      <xdr:row>4</xdr:row>
      <xdr:rowOff>0</xdr:rowOff>
    </xdr:from>
    <xdr:to>
      <xdr:col>11</xdr:col>
      <xdr:colOff>171449</xdr:colOff>
      <xdr:row>11</xdr:row>
      <xdr:rowOff>9525</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46A90698-DC58-4F97-89DC-251095490C9D}"/>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981449" y="1066800"/>
              <a:ext cx="2733675" cy="1343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371475</xdr:colOff>
      <xdr:row>5</xdr:row>
      <xdr:rowOff>38100</xdr:rowOff>
    </xdr:from>
    <xdr:to>
      <xdr:col>6</xdr:col>
      <xdr:colOff>533400</xdr:colOff>
      <xdr:row>15</xdr:row>
      <xdr:rowOff>85725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A17A1B89-D786-41A8-8C08-2A9253777DDC}"/>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3352800" y="1095375"/>
              <a:ext cx="1381125" cy="1952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ODIP SARKAR" refreshedDate="45466.59359340278" backgroundQuery="1" createdVersion="7" refreshedVersion="7" minRefreshableVersion="3" recordCount="0" supportSubquery="1" supportAdvancedDrill="1" xr:uid="{4A406F3B-D959-4453-ADB8-BF9F73EE4095}">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ODIP SARKAR" refreshedDate="45466.593593634258" createdVersion="7" refreshedVersion="7" minRefreshableVersion="3" recordCount="300" xr:uid="{03A01915-5782-4EE3-A4F1-8398E9ADFF61}">
  <cacheSource type="worksheet">
    <worksheetSource name="data"/>
  </cacheSource>
  <cacheFields count="7">
    <cacheField name="Sales Person" numFmtId="0">
      <sharedItems count="10">
        <s v="Ram Mahesh"/>
        <s v="Husein Augar"/>
        <s v="Barr Faughny"/>
        <s v="Gigi Bohling"/>
        <s v="Carla Molina"/>
        <s v="Gunar Cockshoot"/>
        <s v="Oby Sorrel"/>
        <s v="Curtice Advani"/>
        <s v="Brien Boise"/>
        <s v="Ches Bonnell"/>
      </sharedItems>
    </cacheField>
    <cacheField name="Geography" numFmtId="0">
      <sharedItems count="6">
        <s v="USA"/>
        <s v="Australia"/>
        <s v="India"/>
        <s v="UK"/>
        <s v="Canada"/>
        <s v="New Zealand"/>
      </sharedItems>
    </cacheField>
    <cacheField name="Product" numFmtId="0">
      <sharedItems count="22">
        <s v="Peanut Butter Cubes"/>
        <s v="Mint Chip Choco"/>
        <s v="Milk Bars"/>
        <s v="Orange Choco"/>
        <s v="Raspberry Choco"/>
        <s v="Organic Choco Syrup"/>
        <s v="White Choc"/>
        <s v="Spicy Special Slims"/>
        <s v="70% Dark Bites"/>
        <s v="50% Dark Bites"/>
        <s v="99% Dark &amp; Pure"/>
        <s v="85% Dark Bars"/>
        <s v="Choco Coated Almonds"/>
        <s v="Drinking Coco"/>
        <s v="Eclairs"/>
        <s v="Fruit &amp; Nut Bars"/>
        <s v="Caramel Stuffed Bars"/>
        <s v="Almond Choco"/>
        <s v="After Nines"/>
        <s v="Baker's Choco Chips"/>
        <s v="Manuka Honey Choco"/>
        <s v="Smooth Sliky Salty"/>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168">
      <sharedItems containsSemiMixedTypes="0" containsString="0" containsNumber="1" minValue="3.11" maxValue="16.73"/>
    </cacheField>
    <cacheField name="Cost" numFmtId="168">
      <sharedItems containsSemiMixedTypes="0" containsString="0" containsNumber="1" minValue="0" maxValue="8682.8700000000008"/>
    </cacheField>
  </cacheFields>
  <extLst>
    <ext xmlns:x14="http://schemas.microsoft.com/office/spreadsheetml/2009/9/main" uri="{725AE2AE-9491-48be-B2B4-4EB974FC3084}">
      <x14:pivotCacheDefinition pivotCacheId="2103601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ODIP SARKAR" refreshedDate="45505.761818749997" backgroundQuery="1" createdVersion="7" refreshedVersion="7" minRefreshableVersion="3" recordCount="0" supportSubquery="1" supportAdvancedDrill="1" xr:uid="{6A44B80A-A0A4-4E90-A695-8F9723790DD8}">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caption="prof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1"/>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ODIP SARKAR" refreshedDate="45505.771343287037" backgroundQuery="1" createdVersion="7" refreshedVersion="7" minRefreshableVersion="3" recordCount="0" supportSubquery="1" supportAdvancedDrill="1" xr:uid="{633112B7-CB30-47B6-B0B5-85154C82BF35}">
  <cacheSource type="external" connectionId="1"/>
  <cacheFields count="5">
    <cacheField name="[Measures].[Sum of Amount]" caption="Sum of Amount" numFmtId="0" hierarchy="7" level="32767"/>
    <cacheField name="[Measures].[Sum of Units]" caption="Sum of Units" numFmtId="0" hierarchy="8" level="32767"/>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caption="profit" numFmtId="0" hierarchy="11" level="32767"/>
    <cacheField name="[Measures].[profit%]" caption="profit%" numFmtId="0" hierarchy="12"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2"/>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3"/>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ODIP SARKAR" refreshedDate="45466.598620717596" backgroundQuery="1" createdVersion="3" refreshedVersion="7" minRefreshableVersion="3" recordCount="0" supportSubquery="1" supportAdvancedDrill="1" xr:uid="{90C67826-ACBB-4667-A833-3827D93C6984}">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8341131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8869"/>
    <n v="432"/>
    <n v="12.37"/>
    <n v="5343.8399999999992"/>
  </r>
  <r>
    <x v="1"/>
    <x v="1"/>
    <x v="1"/>
    <n v="2646"/>
    <n v="120"/>
    <n v="8.7899999999999991"/>
    <n v="1054.8"/>
  </r>
  <r>
    <x v="2"/>
    <x v="2"/>
    <x v="2"/>
    <n v="252"/>
    <n v="54"/>
    <n v="9.33"/>
    <n v="503.82"/>
  </r>
  <r>
    <x v="3"/>
    <x v="2"/>
    <x v="3"/>
    <n v="15610"/>
    <n v="339"/>
    <n v="10.62"/>
    <n v="3600.18"/>
  </r>
  <r>
    <x v="2"/>
    <x v="3"/>
    <x v="3"/>
    <n v="9443"/>
    <n v="162"/>
    <n v="10.62"/>
    <n v="1720.4399999999998"/>
  </r>
  <r>
    <x v="4"/>
    <x v="0"/>
    <x v="4"/>
    <n v="2114"/>
    <n v="186"/>
    <n v="11.73"/>
    <n v="2181.7800000000002"/>
  </r>
  <r>
    <x v="4"/>
    <x v="4"/>
    <x v="2"/>
    <n v="10311"/>
    <n v="231"/>
    <n v="9.33"/>
    <n v="2155.23"/>
  </r>
  <r>
    <x v="5"/>
    <x v="3"/>
    <x v="1"/>
    <n v="21"/>
    <n v="168"/>
    <n v="8.7899999999999991"/>
    <n v="1476.7199999999998"/>
  </r>
  <r>
    <x v="6"/>
    <x v="0"/>
    <x v="3"/>
    <n v="1974"/>
    <n v="195"/>
    <n v="10.62"/>
    <n v="2070.8999999999996"/>
  </r>
  <r>
    <x v="7"/>
    <x v="1"/>
    <x v="5"/>
    <n v="1134"/>
    <n v="282"/>
    <n v="16.73"/>
    <n v="4717.8599999999997"/>
  </r>
  <r>
    <x v="7"/>
    <x v="5"/>
    <x v="1"/>
    <n v="1904"/>
    <n v="405"/>
    <n v="8.7899999999999991"/>
    <n v="3559.95"/>
  </r>
  <r>
    <x v="0"/>
    <x v="2"/>
    <x v="5"/>
    <n v="2289"/>
    <n v="135"/>
    <n v="16.73"/>
    <n v="2258.5500000000002"/>
  </r>
  <r>
    <x v="3"/>
    <x v="2"/>
    <x v="5"/>
    <n v="6986"/>
    <n v="21"/>
    <n v="16.73"/>
    <n v="351.33"/>
  </r>
  <r>
    <x v="7"/>
    <x v="2"/>
    <x v="4"/>
    <n v="1442"/>
    <n v="15"/>
    <n v="11.73"/>
    <n v="175.95000000000002"/>
  </r>
  <r>
    <x v="5"/>
    <x v="4"/>
    <x v="1"/>
    <n v="9198"/>
    <n v="36"/>
    <n v="8.7899999999999991"/>
    <n v="316.43999999999994"/>
  </r>
  <r>
    <x v="3"/>
    <x v="4"/>
    <x v="1"/>
    <n v="16184"/>
    <n v="39"/>
    <n v="8.7899999999999991"/>
    <n v="342.80999999999995"/>
  </r>
  <r>
    <x v="4"/>
    <x v="0"/>
    <x v="2"/>
    <n v="4760"/>
    <n v="69"/>
    <n v="9.33"/>
    <n v="643.77"/>
  </r>
  <r>
    <x v="7"/>
    <x v="2"/>
    <x v="5"/>
    <n v="4242"/>
    <n v="207"/>
    <n v="16.73"/>
    <n v="3463.11"/>
  </r>
  <r>
    <x v="7"/>
    <x v="1"/>
    <x v="1"/>
    <n v="938"/>
    <n v="6"/>
    <n v="8.7899999999999991"/>
    <n v="52.739999999999995"/>
  </r>
  <r>
    <x v="8"/>
    <x v="5"/>
    <x v="4"/>
    <n v="9709"/>
    <n v="30"/>
    <n v="11.73"/>
    <n v="351.90000000000003"/>
  </r>
  <r>
    <x v="9"/>
    <x v="2"/>
    <x v="3"/>
    <n v="2205"/>
    <n v="138"/>
    <n v="10.62"/>
    <n v="1465.56"/>
  </r>
  <r>
    <x v="9"/>
    <x v="2"/>
    <x v="0"/>
    <n v="2226"/>
    <n v="48"/>
    <n v="12.37"/>
    <n v="593.76"/>
  </r>
  <r>
    <x v="1"/>
    <x v="2"/>
    <x v="3"/>
    <n v="8463"/>
    <n v="492"/>
    <n v="10.62"/>
    <n v="5225.04"/>
  </r>
  <r>
    <x v="3"/>
    <x v="0"/>
    <x v="4"/>
    <n v="13391"/>
    <n v="201"/>
    <n v="11.73"/>
    <n v="2357.73"/>
  </r>
  <r>
    <x v="2"/>
    <x v="1"/>
    <x v="2"/>
    <n v="56"/>
    <n v="51"/>
    <n v="9.33"/>
    <n v="475.83"/>
  </r>
  <r>
    <x v="6"/>
    <x v="1"/>
    <x v="2"/>
    <n v="63"/>
    <n v="123"/>
    <n v="9.33"/>
    <n v="1147.5899999999999"/>
  </r>
  <r>
    <x v="2"/>
    <x v="3"/>
    <x v="5"/>
    <n v="7812"/>
    <n v="81"/>
    <n v="16.73"/>
    <n v="1355.13"/>
  </r>
  <r>
    <x v="3"/>
    <x v="1"/>
    <x v="2"/>
    <n v="7189"/>
    <n v="54"/>
    <n v="9.33"/>
    <n v="503.82"/>
  </r>
  <r>
    <x v="2"/>
    <x v="4"/>
    <x v="5"/>
    <n v="798"/>
    <n v="519"/>
    <n v="16.73"/>
    <n v="8682.8700000000008"/>
  </r>
  <r>
    <x v="0"/>
    <x v="4"/>
    <x v="0"/>
    <n v="9772"/>
    <n v="90"/>
    <n v="12.37"/>
    <n v="1113.3"/>
  </r>
  <r>
    <x v="2"/>
    <x v="4"/>
    <x v="1"/>
    <n v="11417"/>
    <n v="21"/>
    <n v="8.7899999999999991"/>
    <n v="184.58999999999997"/>
  </r>
  <r>
    <x v="6"/>
    <x v="4"/>
    <x v="5"/>
    <n v="1407"/>
    <n v="72"/>
    <n v="16.73"/>
    <n v="1204.56"/>
  </r>
  <r>
    <x v="4"/>
    <x v="0"/>
    <x v="5"/>
    <n v="847"/>
    <n v="129"/>
    <n v="16.73"/>
    <n v="2158.17"/>
  </r>
  <r>
    <x v="8"/>
    <x v="0"/>
    <x v="5"/>
    <n v="4753"/>
    <n v="300"/>
    <n v="16.73"/>
    <n v="5019"/>
  </r>
  <r>
    <x v="7"/>
    <x v="1"/>
    <x v="0"/>
    <n v="959"/>
    <n v="135"/>
    <n v="12.37"/>
    <n v="1669.9499999999998"/>
  </r>
  <r>
    <x v="9"/>
    <x v="5"/>
    <x v="0"/>
    <n v="6391"/>
    <n v="48"/>
    <n v="12.37"/>
    <n v="593.76"/>
  </r>
  <r>
    <x v="9"/>
    <x v="0"/>
    <x v="5"/>
    <n v="2478"/>
    <n v="21"/>
    <n v="16.73"/>
    <n v="351.33"/>
  </r>
  <r>
    <x v="4"/>
    <x v="2"/>
    <x v="0"/>
    <n v="7847"/>
    <n v="174"/>
    <n v="12.37"/>
    <n v="2152.3799999999997"/>
  </r>
  <r>
    <x v="8"/>
    <x v="1"/>
    <x v="2"/>
    <n v="819"/>
    <n v="510"/>
    <n v="9.33"/>
    <n v="4758.3"/>
  </r>
  <r>
    <x v="2"/>
    <x v="3"/>
    <x v="1"/>
    <n v="2016"/>
    <n v="117"/>
    <n v="8.7899999999999991"/>
    <n v="1028.4299999999998"/>
  </r>
  <r>
    <x v="8"/>
    <x v="0"/>
    <x v="0"/>
    <n v="357"/>
    <n v="126"/>
    <n v="12.37"/>
    <n v="1558.62"/>
  </r>
  <r>
    <x v="3"/>
    <x v="2"/>
    <x v="4"/>
    <n v="7280"/>
    <n v="201"/>
    <n v="11.73"/>
    <n v="2357.73"/>
  </r>
  <r>
    <x v="1"/>
    <x v="0"/>
    <x v="4"/>
    <n v="7833"/>
    <n v="243"/>
    <n v="11.73"/>
    <n v="2850.3900000000003"/>
  </r>
  <r>
    <x v="0"/>
    <x v="1"/>
    <x v="2"/>
    <n v="5670"/>
    <n v="297"/>
    <n v="9.33"/>
    <n v="2771.01"/>
  </r>
  <r>
    <x v="9"/>
    <x v="0"/>
    <x v="1"/>
    <n v="2135"/>
    <n v="27"/>
    <n v="8.7899999999999991"/>
    <n v="237.32999999999998"/>
  </r>
  <r>
    <x v="6"/>
    <x v="3"/>
    <x v="0"/>
    <n v="12950"/>
    <n v="30"/>
    <n v="12.37"/>
    <n v="371.09999999999997"/>
  </r>
  <r>
    <x v="0"/>
    <x v="2"/>
    <x v="0"/>
    <n v="3794"/>
    <n v="159"/>
    <n v="12.37"/>
    <n v="1966.83"/>
  </r>
  <r>
    <x v="5"/>
    <x v="0"/>
    <x v="0"/>
    <n v="819"/>
    <n v="306"/>
    <n v="12.37"/>
    <n v="3785.22"/>
  </r>
  <r>
    <x v="5"/>
    <x v="2"/>
    <x v="3"/>
    <n v="2583"/>
    <n v="18"/>
    <n v="10.62"/>
    <n v="191.16"/>
  </r>
  <r>
    <x v="3"/>
    <x v="2"/>
    <x v="0"/>
    <n v="1652"/>
    <n v="93"/>
    <n v="12.37"/>
    <n v="1150.4099999999999"/>
  </r>
  <r>
    <x v="8"/>
    <x v="2"/>
    <x v="1"/>
    <n v="2009"/>
    <n v="219"/>
    <n v="8.7899999999999991"/>
    <n v="1925.0099999999998"/>
  </r>
  <r>
    <x v="4"/>
    <x v="5"/>
    <x v="3"/>
    <n v="3388"/>
    <n v="123"/>
    <n v="10.62"/>
    <n v="1306.26"/>
  </r>
  <r>
    <x v="1"/>
    <x v="4"/>
    <x v="5"/>
    <n v="11522"/>
    <n v="204"/>
    <n v="16.73"/>
    <n v="3412.92"/>
  </r>
  <r>
    <x v="7"/>
    <x v="1"/>
    <x v="2"/>
    <n v="2317"/>
    <n v="123"/>
    <n v="9.33"/>
    <n v="1147.5899999999999"/>
  </r>
  <r>
    <x v="7"/>
    <x v="0"/>
    <x v="5"/>
    <n v="3864"/>
    <n v="177"/>
    <n v="16.73"/>
    <n v="2961.21"/>
  </r>
  <r>
    <x v="3"/>
    <x v="4"/>
    <x v="2"/>
    <n v="6146"/>
    <n v="63"/>
    <n v="9.33"/>
    <n v="587.79"/>
  </r>
  <r>
    <x v="0"/>
    <x v="0"/>
    <x v="1"/>
    <n v="4725"/>
    <n v="174"/>
    <n v="8.7899999999999991"/>
    <n v="1529.4599999999998"/>
  </r>
  <r>
    <x v="4"/>
    <x v="2"/>
    <x v="1"/>
    <n v="1274"/>
    <n v="225"/>
    <n v="8.7899999999999991"/>
    <n v="1977.7499999999998"/>
  </r>
  <r>
    <x v="1"/>
    <x v="2"/>
    <x v="1"/>
    <n v="938"/>
    <n v="189"/>
    <n v="8.7899999999999991"/>
    <n v="1661.31"/>
  </r>
  <r>
    <x v="1"/>
    <x v="5"/>
    <x v="3"/>
    <n v="7273"/>
    <n v="96"/>
    <n v="10.62"/>
    <n v="1019.52"/>
  </r>
  <r>
    <x v="9"/>
    <x v="3"/>
    <x v="5"/>
    <n v="966"/>
    <n v="198"/>
    <n v="16.73"/>
    <n v="3312.54"/>
  </r>
  <r>
    <x v="7"/>
    <x v="2"/>
    <x v="1"/>
    <n v="2219"/>
    <n v="75"/>
    <n v="8.7899999999999991"/>
    <n v="659.24999999999989"/>
  </r>
  <r>
    <x v="2"/>
    <x v="3"/>
    <x v="4"/>
    <n v="4802"/>
    <n v="36"/>
    <n v="11.73"/>
    <n v="422.28000000000003"/>
  </r>
  <r>
    <x v="6"/>
    <x v="0"/>
    <x v="4"/>
    <n v="2562"/>
    <n v="6"/>
    <n v="11.73"/>
    <n v="70.38"/>
  </r>
  <r>
    <x v="7"/>
    <x v="4"/>
    <x v="2"/>
    <n v="4319"/>
    <n v="30"/>
    <n v="9.33"/>
    <n v="279.89999999999998"/>
  </r>
  <r>
    <x v="0"/>
    <x v="3"/>
    <x v="5"/>
    <n v="6370"/>
    <n v="30"/>
    <n v="16.73"/>
    <n v="501.90000000000003"/>
  </r>
  <r>
    <x v="0"/>
    <x v="4"/>
    <x v="5"/>
    <n v="3164"/>
    <n v="306"/>
    <n v="16.73"/>
    <n v="5119.38"/>
  </r>
  <r>
    <x v="0"/>
    <x v="5"/>
    <x v="5"/>
    <n v="6132"/>
    <n v="93"/>
    <n v="16.73"/>
    <n v="1555.89"/>
  </r>
  <r>
    <x v="1"/>
    <x v="1"/>
    <x v="0"/>
    <n v="9506"/>
    <n v="87"/>
    <n v="12.37"/>
    <n v="1076.1899999999998"/>
  </r>
  <r>
    <x v="8"/>
    <x v="0"/>
    <x v="3"/>
    <n v="2702"/>
    <n v="363"/>
    <n v="10.62"/>
    <n v="3855.0599999999995"/>
  </r>
  <r>
    <x v="6"/>
    <x v="4"/>
    <x v="2"/>
    <n v="945"/>
    <n v="75"/>
    <n v="9.33"/>
    <n v="699.75"/>
  </r>
  <r>
    <x v="0"/>
    <x v="4"/>
    <x v="2"/>
    <n v="4424"/>
    <n v="201"/>
    <n v="9.33"/>
    <n v="1875.33"/>
  </r>
  <r>
    <x v="9"/>
    <x v="2"/>
    <x v="4"/>
    <n v="3829"/>
    <n v="24"/>
    <n v="11.73"/>
    <n v="281.52"/>
  </r>
  <r>
    <x v="0"/>
    <x v="3"/>
    <x v="4"/>
    <n v="5775"/>
    <n v="42"/>
    <n v="11.73"/>
    <n v="492.66"/>
  </r>
  <r>
    <x v="7"/>
    <x v="0"/>
    <x v="3"/>
    <n v="1071"/>
    <n v="270"/>
    <n v="10.62"/>
    <n v="2867.3999999999996"/>
  </r>
  <r>
    <x v="2"/>
    <x v="5"/>
    <x v="4"/>
    <n v="2863"/>
    <n v="42"/>
    <n v="11.73"/>
    <n v="492.66"/>
  </r>
  <r>
    <x v="5"/>
    <x v="0"/>
    <x v="4"/>
    <n v="6657"/>
    <n v="276"/>
    <n v="11.73"/>
    <n v="3237.48"/>
  </r>
  <r>
    <x v="8"/>
    <x v="1"/>
    <x v="5"/>
    <n v="2268"/>
    <n v="63"/>
    <n v="16.73"/>
    <n v="1053.99"/>
  </r>
  <r>
    <x v="1"/>
    <x v="0"/>
    <x v="5"/>
    <n v="2429"/>
    <n v="144"/>
    <n v="16.73"/>
    <n v="2409.12"/>
  </r>
  <r>
    <x v="9"/>
    <x v="5"/>
    <x v="1"/>
    <n v="4487"/>
    <n v="333"/>
    <n v="8.7899999999999991"/>
    <n v="2927.0699999999997"/>
  </r>
  <r>
    <x v="2"/>
    <x v="3"/>
    <x v="0"/>
    <n v="4018"/>
    <n v="126"/>
    <n v="12.37"/>
    <n v="1558.62"/>
  </r>
  <r>
    <x v="4"/>
    <x v="5"/>
    <x v="4"/>
    <n v="714"/>
    <n v="231"/>
    <n v="11.73"/>
    <n v="2709.63"/>
  </r>
  <r>
    <x v="7"/>
    <x v="3"/>
    <x v="6"/>
    <n v="2100"/>
    <n v="414"/>
    <n v="13.15"/>
    <n v="5444.1"/>
  </r>
  <r>
    <x v="2"/>
    <x v="3"/>
    <x v="6"/>
    <n v="1785"/>
    <n v="462"/>
    <n v="13.15"/>
    <n v="6075.3"/>
  </r>
  <r>
    <x v="5"/>
    <x v="0"/>
    <x v="6"/>
    <n v="2464"/>
    <n v="234"/>
    <n v="13.15"/>
    <n v="3077.1"/>
  </r>
  <r>
    <x v="7"/>
    <x v="4"/>
    <x v="7"/>
    <n v="497"/>
    <n v="63"/>
    <n v="9"/>
    <n v="567"/>
  </r>
  <r>
    <x v="0"/>
    <x v="4"/>
    <x v="6"/>
    <n v="5439"/>
    <n v="30"/>
    <n v="13.15"/>
    <n v="394.5"/>
  </r>
  <r>
    <x v="5"/>
    <x v="4"/>
    <x v="6"/>
    <n v="3339"/>
    <n v="39"/>
    <n v="13.15"/>
    <n v="512.85"/>
  </r>
  <r>
    <x v="6"/>
    <x v="0"/>
    <x v="7"/>
    <n v="567"/>
    <n v="228"/>
    <n v="9"/>
    <n v="2052"/>
  </r>
  <r>
    <x v="7"/>
    <x v="1"/>
    <x v="6"/>
    <n v="469"/>
    <n v="75"/>
    <n v="13.15"/>
    <n v="986.25"/>
  </r>
  <r>
    <x v="1"/>
    <x v="5"/>
    <x v="6"/>
    <n v="4305"/>
    <n v="156"/>
    <n v="13.15"/>
    <n v="2051.4"/>
  </r>
  <r>
    <x v="4"/>
    <x v="5"/>
    <x v="7"/>
    <n v="2933"/>
    <n v="9"/>
    <n v="9"/>
    <n v="81"/>
  </r>
  <r>
    <x v="9"/>
    <x v="2"/>
    <x v="6"/>
    <n v="1568"/>
    <n v="96"/>
    <n v="13.15"/>
    <n v="1262.4000000000001"/>
  </r>
  <r>
    <x v="6"/>
    <x v="2"/>
    <x v="6"/>
    <n v="1428"/>
    <n v="93"/>
    <n v="13.15"/>
    <n v="1222.95"/>
  </r>
  <r>
    <x v="0"/>
    <x v="1"/>
    <x v="6"/>
    <n v="2541"/>
    <n v="90"/>
    <n v="13.15"/>
    <n v="1183.5"/>
  </r>
  <r>
    <x v="1"/>
    <x v="2"/>
    <x v="7"/>
    <n v="6832"/>
    <n v="27"/>
    <n v="9"/>
    <n v="243"/>
  </r>
  <r>
    <x v="7"/>
    <x v="1"/>
    <x v="7"/>
    <n v="7322"/>
    <n v="36"/>
    <n v="9"/>
    <n v="324"/>
  </r>
  <r>
    <x v="1"/>
    <x v="3"/>
    <x v="6"/>
    <n v="3192"/>
    <n v="72"/>
    <n v="13.15"/>
    <n v="946.80000000000007"/>
  </r>
  <r>
    <x v="2"/>
    <x v="3"/>
    <x v="7"/>
    <n v="7651"/>
    <n v="213"/>
    <n v="9"/>
    <n v="1917"/>
  </r>
  <r>
    <x v="5"/>
    <x v="2"/>
    <x v="6"/>
    <n v="6300"/>
    <n v="42"/>
    <n v="13.15"/>
    <n v="552.30000000000007"/>
  </r>
  <r>
    <x v="4"/>
    <x v="1"/>
    <x v="6"/>
    <n v="154"/>
    <n v="21"/>
    <n v="13.15"/>
    <n v="276.15000000000003"/>
  </r>
  <r>
    <x v="6"/>
    <x v="3"/>
    <x v="7"/>
    <n v="4858"/>
    <n v="279"/>
    <n v="9"/>
    <n v="2511"/>
  </r>
  <r>
    <x v="3"/>
    <x v="5"/>
    <x v="6"/>
    <n v="8813"/>
    <n v="21"/>
    <n v="13.15"/>
    <n v="276.15000000000003"/>
  </r>
  <r>
    <x v="6"/>
    <x v="5"/>
    <x v="7"/>
    <n v="245"/>
    <n v="288"/>
    <n v="9"/>
    <n v="2592"/>
  </r>
  <r>
    <x v="8"/>
    <x v="5"/>
    <x v="7"/>
    <n v="434"/>
    <n v="87"/>
    <n v="9"/>
    <n v="783"/>
  </r>
  <r>
    <x v="8"/>
    <x v="1"/>
    <x v="7"/>
    <n v="6433"/>
    <n v="78"/>
    <n v="9"/>
    <n v="702"/>
  </r>
  <r>
    <x v="3"/>
    <x v="1"/>
    <x v="6"/>
    <n v="7483"/>
    <n v="45"/>
    <n v="13.15"/>
    <n v="591.75"/>
  </r>
  <r>
    <x v="1"/>
    <x v="4"/>
    <x v="6"/>
    <n v="2142"/>
    <n v="114"/>
    <n v="13.15"/>
    <n v="1499.1000000000001"/>
  </r>
  <r>
    <x v="1"/>
    <x v="1"/>
    <x v="6"/>
    <n v="3850"/>
    <n v="102"/>
    <n v="13.15"/>
    <n v="1341.3"/>
  </r>
  <r>
    <x v="0"/>
    <x v="5"/>
    <x v="8"/>
    <n v="1624"/>
    <n v="114"/>
    <n v="14.49"/>
    <n v="1651.8600000000001"/>
  </r>
  <r>
    <x v="9"/>
    <x v="1"/>
    <x v="9"/>
    <n v="1281"/>
    <n v="75"/>
    <n v="11.7"/>
    <n v="877.5"/>
  </r>
  <r>
    <x v="3"/>
    <x v="5"/>
    <x v="9"/>
    <n v="4991"/>
    <n v="12"/>
    <n v="11.7"/>
    <n v="140.39999999999998"/>
  </r>
  <r>
    <x v="8"/>
    <x v="5"/>
    <x v="10"/>
    <n v="1771"/>
    <n v="204"/>
    <n v="7.64"/>
    <n v="1558.56"/>
  </r>
  <r>
    <x v="4"/>
    <x v="5"/>
    <x v="11"/>
    <n v="6398"/>
    <n v="102"/>
    <n v="4.97"/>
    <n v="506.94"/>
  </r>
  <r>
    <x v="2"/>
    <x v="0"/>
    <x v="10"/>
    <n v="553"/>
    <n v="15"/>
    <n v="7.64"/>
    <n v="114.6"/>
  </r>
  <r>
    <x v="8"/>
    <x v="3"/>
    <x v="8"/>
    <n v="7021"/>
    <n v="183"/>
    <n v="14.49"/>
    <n v="2651.67"/>
  </r>
  <r>
    <x v="4"/>
    <x v="3"/>
    <x v="9"/>
    <n v="3976"/>
    <n v="72"/>
    <n v="11.7"/>
    <n v="842.4"/>
  </r>
  <r>
    <x v="5"/>
    <x v="0"/>
    <x v="9"/>
    <n v="2415"/>
    <n v="255"/>
    <n v="11.7"/>
    <n v="2983.5"/>
  </r>
  <r>
    <x v="2"/>
    <x v="5"/>
    <x v="10"/>
    <n v="238"/>
    <n v="18"/>
    <n v="7.64"/>
    <n v="137.51999999999998"/>
  </r>
  <r>
    <x v="0"/>
    <x v="2"/>
    <x v="10"/>
    <n v="4018"/>
    <n v="162"/>
    <n v="7.64"/>
    <n v="1237.6799999999998"/>
  </r>
  <r>
    <x v="3"/>
    <x v="2"/>
    <x v="10"/>
    <n v="861"/>
    <n v="195"/>
    <n v="7.64"/>
    <n v="1489.8"/>
  </r>
  <r>
    <x v="6"/>
    <x v="1"/>
    <x v="9"/>
    <n v="5586"/>
    <n v="525"/>
    <n v="11.7"/>
    <n v="6142.5"/>
  </r>
  <r>
    <x v="0"/>
    <x v="5"/>
    <x v="10"/>
    <n v="7693"/>
    <n v="21"/>
    <n v="7.64"/>
    <n v="160.44"/>
  </r>
  <r>
    <x v="5"/>
    <x v="4"/>
    <x v="10"/>
    <n v="1281"/>
    <n v="18"/>
    <n v="7.64"/>
    <n v="137.51999999999998"/>
  </r>
  <r>
    <x v="9"/>
    <x v="4"/>
    <x v="10"/>
    <n v="2870"/>
    <n v="300"/>
    <n v="7.64"/>
    <n v="2292"/>
  </r>
  <r>
    <x v="4"/>
    <x v="4"/>
    <x v="10"/>
    <n v="1925"/>
    <n v="192"/>
    <n v="7.64"/>
    <n v="1466.8799999999999"/>
  </r>
  <r>
    <x v="9"/>
    <x v="5"/>
    <x v="9"/>
    <n v="6608"/>
    <n v="225"/>
    <n v="11.7"/>
    <n v="2632.5"/>
  </r>
  <r>
    <x v="9"/>
    <x v="0"/>
    <x v="8"/>
    <n v="6755"/>
    <n v="252"/>
    <n v="14.49"/>
    <n v="3651.48"/>
  </r>
  <r>
    <x v="4"/>
    <x v="5"/>
    <x v="8"/>
    <n v="1526"/>
    <n v="240"/>
    <n v="14.49"/>
    <n v="3477.6"/>
  </r>
  <r>
    <x v="9"/>
    <x v="0"/>
    <x v="11"/>
    <n v="2793"/>
    <n v="114"/>
    <n v="4.97"/>
    <n v="566.57999999999993"/>
  </r>
  <r>
    <x v="9"/>
    <x v="0"/>
    <x v="9"/>
    <n v="4606"/>
    <n v="63"/>
    <n v="11.7"/>
    <n v="737.09999999999991"/>
  </r>
  <r>
    <x v="8"/>
    <x v="5"/>
    <x v="8"/>
    <n v="42"/>
    <n v="150"/>
    <n v="14.49"/>
    <n v="2173.5"/>
  </r>
  <r>
    <x v="9"/>
    <x v="2"/>
    <x v="11"/>
    <n v="8862"/>
    <n v="189"/>
    <n v="4.97"/>
    <n v="939.32999999999993"/>
  </r>
  <r>
    <x v="7"/>
    <x v="2"/>
    <x v="8"/>
    <n v="3402"/>
    <n v="366"/>
    <n v="14.49"/>
    <n v="5303.34"/>
  </r>
  <r>
    <x v="0"/>
    <x v="0"/>
    <x v="8"/>
    <n v="2275"/>
    <n v="447"/>
    <n v="14.49"/>
    <n v="6477.03"/>
  </r>
  <r>
    <x v="9"/>
    <x v="0"/>
    <x v="10"/>
    <n v="4585"/>
    <n v="240"/>
    <n v="7.64"/>
    <n v="1833.6"/>
  </r>
  <r>
    <x v="0"/>
    <x v="1"/>
    <x v="11"/>
    <n v="623"/>
    <n v="51"/>
    <n v="4.97"/>
    <n v="253.47"/>
  </r>
  <r>
    <x v="6"/>
    <x v="2"/>
    <x v="10"/>
    <n v="5355"/>
    <n v="204"/>
    <n v="7.64"/>
    <n v="1558.56"/>
  </r>
  <r>
    <x v="5"/>
    <x v="2"/>
    <x v="9"/>
    <n v="7259"/>
    <n v="276"/>
    <n v="11.7"/>
    <n v="3229.2"/>
  </r>
  <r>
    <x v="9"/>
    <x v="2"/>
    <x v="9"/>
    <n v="1932"/>
    <n v="369"/>
    <n v="11.7"/>
    <n v="4317.3"/>
  </r>
  <r>
    <x v="7"/>
    <x v="5"/>
    <x v="8"/>
    <n v="560"/>
    <n v="81"/>
    <n v="14.49"/>
    <n v="1173.69"/>
  </r>
  <r>
    <x v="8"/>
    <x v="0"/>
    <x v="8"/>
    <n v="3598"/>
    <n v="81"/>
    <n v="14.49"/>
    <n v="1173.69"/>
  </r>
  <r>
    <x v="3"/>
    <x v="4"/>
    <x v="8"/>
    <n v="1526"/>
    <n v="105"/>
    <n v="14.49"/>
    <n v="1521.45"/>
  </r>
  <r>
    <x v="2"/>
    <x v="5"/>
    <x v="9"/>
    <n v="1057"/>
    <n v="54"/>
    <n v="11.7"/>
    <n v="631.79999999999995"/>
  </r>
  <r>
    <x v="3"/>
    <x v="3"/>
    <x v="11"/>
    <n v="4018"/>
    <n v="171"/>
    <n v="4.97"/>
    <n v="849.87"/>
  </r>
  <r>
    <x v="7"/>
    <x v="3"/>
    <x v="8"/>
    <n v="1638"/>
    <n v="63"/>
    <n v="14.49"/>
    <n v="912.87"/>
  </r>
  <r>
    <x v="1"/>
    <x v="3"/>
    <x v="11"/>
    <n v="3920"/>
    <n v="306"/>
    <n v="4.97"/>
    <n v="1520.82"/>
  </r>
  <r>
    <x v="4"/>
    <x v="4"/>
    <x v="8"/>
    <n v="6118"/>
    <n v="174"/>
    <n v="14.49"/>
    <n v="2521.2600000000002"/>
  </r>
  <r>
    <x v="1"/>
    <x v="1"/>
    <x v="11"/>
    <n v="4137"/>
    <n v="60"/>
    <n v="4.97"/>
    <n v="298.2"/>
  </r>
  <r>
    <x v="1"/>
    <x v="4"/>
    <x v="8"/>
    <n v="9051"/>
    <n v="57"/>
    <n v="14.49"/>
    <n v="825.93000000000006"/>
  </r>
  <r>
    <x v="3"/>
    <x v="1"/>
    <x v="10"/>
    <n v="5474"/>
    <n v="168"/>
    <n v="7.64"/>
    <n v="1283.52"/>
  </r>
  <r>
    <x v="6"/>
    <x v="0"/>
    <x v="9"/>
    <n v="3472"/>
    <n v="96"/>
    <n v="11.7"/>
    <n v="1123.1999999999998"/>
  </r>
  <r>
    <x v="9"/>
    <x v="1"/>
    <x v="8"/>
    <n v="10129"/>
    <n v="312"/>
    <n v="14.49"/>
    <n v="4520.88"/>
  </r>
  <r>
    <x v="4"/>
    <x v="0"/>
    <x v="10"/>
    <n v="609"/>
    <n v="99"/>
    <n v="7.64"/>
    <n v="756.36"/>
  </r>
  <r>
    <x v="0"/>
    <x v="0"/>
    <x v="11"/>
    <n v="1638"/>
    <n v="48"/>
    <n v="4.97"/>
    <n v="238.56"/>
  </r>
  <r>
    <x v="7"/>
    <x v="3"/>
    <x v="11"/>
    <n v="2989"/>
    <n v="3"/>
    <n v="4.97"/>
    <n v="14.91"/>
  </r>
  <r>
    <x v="2"/>
    <x v="2"/>
    <x v="10"/>
    <n v="7511"/>
    <n v="120"/>
    <n v="7.64"/>
    <n v="916.8"/>
  </r>
  <r>
    <x v="7"/>
    <x v="0"/>
    <x v="8"/>
    <n v="4781"/>
    <n v="123"/>
    <n v="14.49"/>
    <n v="1782.27"/>
  </r>
  <r>
    <x v="9"/>
    <x v="5"/>
    <x v="8"/>
    <n v="6454"/>
    <n v="54"/>
    <n v="14.49"/>
    <n v="782.46"/>
  </r>
  <r>
    <x v="8"/>
    <x v="0"/>
    <x v="12"/>
    <n v="6706"/>
    <n v="459"/>
    <n v="8.65"/>
    <n v="3970.3500000000004"/>
  </r>
  <r>
    <x v="4"/>
    <x v="4"/>
    <x v="13"/>
    <n v="9632"/>
    <n v="288"/>
    <n v="6.47"/>
    <n v="1863.36"/>
  </r>
  <r>
    <x v="5"/>
    <x v="5"/>
    <x v="14"/>
    <n v="3983"/>
    <n v="144"/>
    <n v="3.11"/>
    <n v="447.84"/>
  </r>
  <r>
    <x v="1"/>
    <x v="2"/>
    <x v="15"/>
    <n v="8155"/>
    <n v="90"/>
    <n v="6.49"/>
    <n v="584.1"/>
  </r>
  <r>
    <x v="8"/>
    <x v="1"/>
    <x v="15"/>
    <n v="1701"/>
    <n v="234"/>
    <n v="6.49"/>
    <n v="1518.66"/>
  </r>
  <r>
    <x v="3"/>
    <x v="4"/>
    <x v="15"/>
    <n v="6314"/>
    <n v="15"/>
    <n v="6.49"/>
    <n v="97.350000000000009"/>
  </r>
  <r>
    <x v="6"/>
    <x v="5"/>
    <x v="15"/>
    <n v="4683"/>
    <n v="30"/>
    <n v="6.49"/>
    <n v="194.70000000000002"/>
  </r>
  <r>
    <x v="2"/>
    <x v="3"/>
    <x v="16"/>
    <n v="6027"/>
    <n v="144"/>
    <n v="10.38"/>
    <n v="1494.72"/>
  </r>
  <r>
    <x v="9"/>
    <x v="2"/>
    <x v="12"/>
    <n v="3262"/>
    <n v="75"/>
    <n v="8.65"/>
    <n v="648.75"/>
  </r>
  <r>
    <x v="2"/>
    <x v="1"/>
    <x v="15"/>
    <n v="4417"/>
    <n v="153"/>
    <n v="6.49"/>
    <n v="992.97"/>
  </r>
  <r>
    <x v="7"/>
    <x v="5"/>
    <x v="15"/>
    <n v="4949"/>
    <n v="189"/>
    <n v="6.49"/>
    <n v="1226.6100000000001"/>
  </r>
  <r>
    <x v="3"/>
    <x v="1"/>
    <x v="12"/>
    <n v="5075"/>
    <n v="21"/>
    <n v="8.65"/>
    <n v="181.65"/>
  </r>
  <r>
    <x v="0"/>
    <x v="2"/>
    <x v="14"/>
    <n v="5019"/>
    <n v="156"/>
    <n v="3.11"/>
    <n v="485.15999999999997"/>
  </r>
  <r>
    <x v="2"/>
    <x v="1"/>
    <x v="16"/>
    <n v="6580"/>
    <n v="183"/>
    <n v="10.38"/>
    <n v="1899.5400000000002"/>
  </r>
  <r>
    <x v="4"/>
    <x v="2"/>
    <x v="14"/>
    <n v="1463"/>
    <n v="39"/>
    <n v="3.11"/>
    <n v="121.28999999999999"/>
  </r>
  <r>
    <x v="5"/>
    <x v="2"/>
    <x v="12"/>
    <n v="7777"/>
    <n v="504"/>
    <n v="8.65"/>
    <n v="4359.6000000000004"/>
  </r>
  <r>
    <x v="7"/>
    <x v="4"/>
    <x v="12"/>
    <n v="6118"/>
    <n v="9"/>
    <n v="8.65"/>
    <n v="77.850000000000009"/>
  </r>
  <r>
    <x v="6"/>
    <x v="4"/>
    <x v="15"/>
    <n v="2317"/>
    <n v="261"/>
    <n v="6.49"/>
    <n v="1693.89"/>
  </r>
  <r>
    <x v="9"/>
    <x v="5"/>
    <x v="14"/>
    <n v="4487"/>
    <n v="111"/>
    <n v="3.11"/>
    <n v="345.21"/>
  </r>
  <r>
    <x v="3"/>
    <x v="0"/>
    <x v="13"/>
    <n v="2415"/>
    <n v="15"/>
    <n v="6.47"/>
    <n v="97.05"/>
  </r>
  <r>
    <x v="1"/>
    <x v="2"/>
    <x v="16"/>
    <n v="14329"/>
    <n v="150"/>
    <n v="10.38"/>
    <n v="1557.0000000000002"/>
  </r>
  <r>
    <x v="5"/>
    <x v="4"/>
    <x v="15"/>
    <n v="3773"/>
    <n v="165"/>
    <n v="6.49"/>
    <n v="1070.8500000000001"/>
  </r>
  <r>
    <x v="4"/>
    <x v="4"/>
    <x v="16"/>
    <n v="854"/>
    <n v="309"/>
    <n v="10.38"/>
    <n v="3207.42"/>
  </r>
  <r>
    <x v="7"/>
    <x v="4"/>
    <x v="14"/>
    <n v="4970"/>
    <n v="156"/>
    <n v="3.11"/>
    <n v="485.15999999999997"/>
  </r>
  <r>
    <x v="6"/>
    <x v="0"/>
    <x v="13"/>
    <n v="3808"/>
    <n v="279"/>
    <n v="6.47"/>
    <n v="1805.1299999999999"/>
  </r>
  <r>
    <x v="5"/>
    <x v="4"/>
    <x v="16"/>
    <n v="973"/>
    <n v="162"/>
    <n v="10.38"/>
    <n v="1681.5600000000002"/>
  </r>
  <r>
    <x v="4"/>
    <x v="0"/>
    <x v="16"/>
    <n v="7455"/>
    <n v="216"/>
    <n v="10.38"/>
    <n v="2242.0800000000004"/>
  </r>
  <r>
    <x v="1"/>
    <x v="5"/>
    <x v="15"/>
    <n v="2737"/>
    <n v="93"/>
    <n v="6.49"/>
    <n v="603.57000000000005"/>
  </r>
  <r>
    <x v="1"/>
    <x v="1"/>
    <x v="14"/>
    <n v="2408"/>
    <n v="9"/>
    <n v="3.11"/>
    <n v="27.99"/>
  </r>
  <r>
    <x v="0"/>
    <x v="0"/>
    <x v="12"/>
    <n v="12348"/>
    <n v="234"/>
    <n v="8.65"/>
    <n v="2024.1000000000001"/>
  </r>
  <r>
    <x v="5"/>
    <x v="2"/>
    <x v="16"/>
    <n v="3689"/>
    <n v="312"/>
    <n v="10.38"/>
    <n v="3238.5600000000004"/>
  </r>
  <r>
    <x v="7"/>
    <x v="5"/>
    <x v="13"/>
    <n v="1505"/>
    <n v="102"/>
    <n v="6.47"/>
    <n v="659.93999999999994"/>
  </r>
  <r>
    <x v="2"/>
    <x v="5"/>
    <x v="13"/>
    <n v="11571"/>
    <n v="138"/>
    <n v="6.47"/>
    <n v="892.86"/>
  </r>
  <r>
    <x v="6"/>
    <x v="4"/>
    <x v="12"/>
    <n v="6657"/>
    <n v="303"/>
    <n v="8.65"/>
    <n v="2620.9500000000003"/>
  </r>
  <r>
    <x v="9"/>
    <x v="3"/>
    <x v="14"/>
    <n v="4438"/>
    <n v="246"/>
    <n v="3.11"/>
    <n v="765.06"/>
  </r>
  <r>
    <x v="9"/>
    <x v="2"/>
    <x v="14"/>
    <n v="7777"/>
    <n v="39"/>
    <n v="3.11"/>
    <n v="121.28999999999999"/>
  </r>
  <r>
    <x v="3"/>
    <x v="4"/>
    <x v="14"/>
    <n v="3339"/>
    <n v="348"/>
    <n v="3.11"/>
    <n v="1082.28"/>
  </r>
  <r>
    <x v="9"/>
    <x v="1"/>
    <x v="16"/>
    <n v="5677"/>
    <n v="258"/>
    <n v="10.38"/>
    <n v="2678.0400000000004"/>
  </r>
  <r>
    <x v="7"/>
    <x v="3"/>
    <x v="14"/>
    <n v="6048"/>
    <n v="27"/>
    <n v="3.11"/>
    <n v="83.97"/>
  </r>
  <r>
    <x v="8"/>
    <x v="1"/>
    <x v="12"/>
    <n v="3752"/>
    <n v="213"/>
    <n v="8.65"/>
    <n v="1842.45"/>
  </r>
  <r>
    <x v="2"/>
    <x v="5"/>
    <x v="14"/>
    <n v="9926"/>
    <n v="201"/>
    <n v="3.11"/>
    <n v="625.11"/>
  </r>
  <r>
    <x v="7"/>
    <x v="5"/>
    <x v="16"/>
    <n v="3556"/>
    <n v="459"/>
    <n v="10.38"/>
    <n v="4764.42"/>
  </r>
  <r>
    <x v="0"/>
    <x v="2"/>
    <x v="15"/>
    <n v="2779"/>
    <n v="75"/>
    <n v="6.49"/>
    <n v="486.75"/>
  </r>
  <r>
    <x v="9"/>
    <x v="4"/>
    <x v="13"/>
    <n v="2646"/>
    <n v="177"/>
    <n v="6.47"/>
    <n v="1145.19"/>
  </r>
  <r>
    <x v="6"/>
    <x v="5"/>
    <x v="16"/>
    <n v="3059"/>
    <n v="27"/>
    <n v="10.38"/>
    <n v="280.26000000000005"/>
  </r>
  <r>
    <x v="1"/>
    <x v="3"/>
    <x v="13"/>
    <n v="2639"/>
    <n v="204"/>
    <n v="6.47"/>
    <n v="1319.8799999999999"/>
  </r>
  <r>
    <x v="1"/>
    <x v="2"/>
    <x v="14"/>
    <n v="707"/>
    <n v="174"/>
    <n v="3.11"/>
    <n v="541.14"/>
  </r>
  <r>
    <x v="4"/>
    <x v="4"/>
    <x v="12"/>
    <n v="10304"/>
    <n v="84"/>
    <n v="8.65"/>
    <n v="726.6"/>
  </r>
  <r>
    <x v="0"/>
    <x v="3"/>
    <x v="16"/>
    <n v="3101"/>
    <n v="225"/>
    <n v="10.38"/>
    <n v="2335.5"/>
  </r>
  <r>
    <x v="9"/>
    <x v="1"/>
    <x v="13"/>
    <n v="1778"/>
    <n v="270"/>
    <n v="6.47"/>
    <n v="1746.8999999999999"/>
  </r>
  <r>
    <x v="3"/>
    <x v="3"/>
    <x v="13"/>
    <n v="385"/>
    <n v="249"/>
    <n v="6.47"/>
    <n v="1611.03"/>
  </r>
  <r>
    <x v="1"/>
    <x v="4"/>
    <x v="12"/>
    <n v="2954"/>
    <n v="189"/>
    <n v="8.65"/>
    <n v="1634.8500000000001"/>
  </r>
  <r>
    <x v="9"/>
    <x v="4"/>
    <x v="12"/>
    <n v="280"/>
    <n v="87"/>
    <n v="8.65"/>
    <n v="752.55000000000007"/>
  </r>
  <r>
    <x v="5"/>
    <x v="0"/>
    <x v="15"/>
    <n v="2023"/>
    <n v="78"/>
    <n v="6.49"/>
    <n v="506.22"/>
  </r>
  <r>
    <x v="1"/>
    <x v="5"/>
    <x v="16"/>
    <n v="2919"/>
    <n v="45"/>
    <n v="10.38"/>
    <n v="467.1"/>
  </r>
  <r>
    <x v="3"/>
    <x v="4"/>
    <x v="13"/>
    <n v="6111"/>
    <n v="3"/>
    <n v="6.47"/>
    <n v="19.41"/>
  </r>
  <r>
    <x v="5"/>
    <x v="5"/>
    <x v="16"/>
    <n v="7308"/>
    <n v="327"/>
    <n v="10.38"/>
    <n v="3394.26"/>
  </r>
  <r>
    <x v="8"/>
    <x v="3"/>
    <x v="13"/>
    <n v="9660"/>
    <n v="27"/>
    <n v="6.47"/>
    <n v="174.69"/>
  </r>
  <r>
    <x v="6"/>
    <x v="2"/>
    <x v="14"/>
    <n v="700"/>
    <n v="87"/>
    <n v="3.11"/>
    <n v="270.57"/>
  </r>
  <r>
    <x v="7"/>
    <x v="2"/>
    <x v="14"/>
    <n v="3759"/>
    <n v="150"/>
    <n v="3.11"/>
    <n v="466.5"/>
  </r>
  <r>
    <x v="2"/>
    <x v="0"/>
    <x v="14"/>
    <n v="1589"/>
    <n v="303"/>
    <n v="3.11"/>
    <n v="942.32999999999993"/>
  </r>
  <r>
    <x v="9"/>
    <x v="0"/>
    <x v="16"/>
    <n v="5194"/>
    <n v="288"/>
    <n v="10.38"/>
    <n v="2989.44"/>
  </r>
  <r>
    <x v="7"/>
    <x v="2"/>
    <x v="12"/>
    <n v="6734"/>
    <n v="123"/>
    <n v="8.65"/>
    <n v="1063.95"/>
  </r>
  <r>
    <x v="2"/>
    <x v="4"/>
    <x v="14"/>
    <n v="189"/>
    <n v="48"/>
    <n v="3.11"/>
    <n v="149.28"/>
  </r>
  <r>
    <x v="5"/>
    <x v="3"/>
    <x v="16"/>
    <n v="1652"/>
    <n v="102"/>
    <n v="10.38"/>
    <n v="1058.76"/>
  </r>
  <r>
    <x v="5"/>
    <x v="2"/>
    <x v="15"/>
    <n v="2212"/>
    <n v="117"/>
    <n v="6.49"/>
    <n v="759.33"/>
  </r>
  <r>
    <x v="8"/>
    <x v="4"/>
    <x v="15"/>
    <n v="5019"/>
    <n v="150"/>
    <n v="6.49"/>
    <n v="973.5"/>
  </r>
  <r>
    <x v="5"/>
    <x v="2"/>
    <x v="14"/>
    <n v="2919"/>
    <n v="93"/>
    <n v="3.11"/>
    <n v="289.22999999999996"/>
  </r>
  <r>
    <x v="4"/>
    <x v="2"/>
    <x v="15"/>
    <n v="4935"/>
    <n v="126"/>
    <n v="6.49"/>
    <n v="817.74"/>
  </r>
  <r>
    <x v="2"/>
    <x v="3"/>
    <x v="15"/>
    <n v="630"/>
    <n v="36"/>
    <n v="6.49"/>
    <n v="233.64000000000001"/>
  </r>
  <r>
    <x v="1"/>
    <x v="0"/>
    <x v="17"/>
    <n v="959"/>
    <n v="147"/>
    <n v="11.88"/>
    <n v="1746.3600000000001"/>
  </r>
  <r>
    <x v="8"/>
    <x v="0"/>
    <x v="18"/>
    <n v="5012"/>
    <n v="210"/>
    <n v="9.77"/>
    <n v="2051.6999999999998"/>
  </r>
  <r>
    <x v="4"/>
    <x v="2"/>
    <x v="18"/>
    <n v="336"/>
    <n v="144"/>
    <n v="9.77"/>
    <n v="1406.8799999999999"/>
  </r>
  <r>
    <x v="6"/>
    <x v="1"/>
    <x v="18"/>
    <n v="2205"/>
    <n v="141"/>
    <n v="9.77"/>
    <n v="1377.57"/>
  </r>
  <r>
    <x v="0"/>
    <x v="3"/>
    <x v="18"/>
    <n v="5817"/>
    <n v="12"/>
    <n v="9.77"/>
    <n v="117.24"/>
  </r>
  <r>
    <x v="1"/>
    <x v="0"/>
    <x v="19"/>
    <n v="98"/>
    <n v="159"/>
    <n v="5.6"/>
    <n v="890.4"/>
  </r>
  <r>
    <x v="5"/>
    <x v="2"/>
    <x v="19"/>
    <n v="3108"/>
    <n v="54"/>
    <n v="5.6"/>
    <n v="302.39999999999998"/>
  </r>
  <r>
    <x v="3"/>
    <x v="0"/>
    <x v="17"/>
    <n v="2744"/>
    <n v="9"/>
    <n v="11.88"/>
    <n v="106.92"/>
  </r>
  <r>
    <x v="0"/>
    <x v="2"/>
    <x v="19"/>
    <n v="6748"/>
    <n v="48"/>
    <n v="5.6"/>
    <n v="268.79999999999995"/>
  </r>
  <r>
    <x v="3"/>
    <x v="3"/>
    <x v="19"/>
    <n v="5236"/>
    <n v="51"/>
    <n v="5.6"/>
    <n v="285.59999999999997"/>
  </r>
  <r>
    <x v="7"/>
    <x v="2"/>
    <x v="19"/>
    <n v="8008"/>
    <n v="456"/>
    <n v="5.6"/>
    <n v="2553.6"/>
  </r>
  <r>
    <x v="7"/>
    <x v="2"/>
    <x v="17"/>
    <n v="525"/>
    <n v="48"/>
    <n v="11.88"/>
    <n v="570.24"/>
  </r>
  <r>
    <x v="0"/>
    <x v="1"/>
    <x v="17"/>
    <n v="6125"/>
    <n v="102"/>
    <n v="11.88"/>
    <n v="1211.76"/>
  </r>
  <r>
    <x v="8"/>
    <x v="1"/>
    <x v="18"/>
    <n v="168"/>
    <n v="84"/>
    <n v="9.77"/>
    <n v="820.68"/>
  </r>
  <r>
    <x v="3"/>
    <x v="5"/>
    <x v="18"/>
    <n v="518"/>
    <n v="75"/>
    <n v="9.77"/>
    <n v="732.75"/>
  </r>
  <r>
    <x v="1"/>
    <x v="5"/>
    <x v="17"/>
    <n v="259"/>
    <n v="207"/>
    <n v="11.88"/>
    <n v="2459.1600000000003"/>
  </r>
  <r>
    <x v="4"/>
    <x v="4"/>
    <x v="19"/>
    <n v="98"/>
    <n v="204"/>
    <n v="5.6"/>
    <n v="1142.3999999999999"/>
  </r>
  <r>
    <x v="9"/>
    <x v="4"/>
    <x v="18"/>
    <n v="8435"/>
    <n v="42"/>
    <n v="9.77"/>
    <n v="410.34"/>
  </r>
  <r>
    <x v="6"/>
    <x v="2"/>
    <x v="19"/>
    <n v="4991"/>
    <n v="9"/>
    <n v="5.6"/>
    <n v="50.4"/>
  </r>
  <r>
    <x v="2"/>
    <x v="3"/>
    <x v="18"/>
    <n v="1568"/>
    <n v="141"/>
    <n v="9.77"/>
    <n v="1377.57"/>
  </r>
  <r>
    <x v="7"/>
    <x v="4"/>
    <x v="17"/>
    <n v="10073"/>
    <n v="120"/>
    <n v="11.88"/>
    <n v="1425.6000000000001"/>
  </r>
  <r>
    <x v="8"/>
    <x v="3"/>
    <x v="19"/>
    <n v="1561"/>
    <n v="27"/>
    <n v="5.6"/>
    <n v="151.19999999999999"/>
  </r>
  <r>
    <x v="4"/>
    <x v="5"/>
    <x v="19"/>
    <n v="2324"/>
    <n v="177"/>
    <n v="5.6"/>
    <n v="991.19999999999993"/>
  </r>
  <r>
    <x v="5"/>
    <x v="3"/>
    <x v="19"/>
    <n v="4956"/>
    <n v="171"/>
    <n v="5.6"/>
    <n v="957.59999999999991"/>
  </r>
  <r>
    <x v="8"/>
    <x v="5"/>
    <x v="19"/>
    <n v="6279"/>
    <n v="45"/>
    <n v="5.6"/>
    <n v="251.99999999999997"/>
  </r>
  <r>
    <x v="8"/>
    <x v="5"/>
    <x v="18"/>
    <n v="1890"/>
    <n v="195"/>
    <n v="9.77"/>
    <n v="1905.1499999999999"/>
  </r>
  <r>
    <x v="1"/>
    <x v="5"/>
    <x v="19"/>
    <n v="2856"/>
    <n v="246"/>
    <n v="5.6"/>
    <n v="1377.6"/>
  </r>
  <r>
    <x v="0"/>
    <x v="0"/>
    <x v="18"/>
    <n v="6853"/>
    <n v="372"/>
    <n v="9.77"/>
    <n v="3634.44"/>
  </r>
  <r>
    <x v="9"/>
    <x v="5"/>
    <x v="19"/>
    <n v="5306"/>
    <n v="0"/>
    <n v="5.6"/>
    <n v="0"/>
  </r>
  <r>
    <x v="9"/>
    <x v="5"/>
    <x v="18"/>
    <n v="9835"/>
    <n v="207"/>
    <n v="9.77"/>
    <n v="2022.3899999999999"/>
  </r>
  <r>
    <x v="3"/>
    <x v="3"/>
    <x v="18"/>
    <n v="6909"/>
    <n v="81"/>
    <n v="9.77"/>
    <n v="791.37"/>
  </r>
  <r>
    <x v="2"/>
    <x v="1"/>
    <x v="17"/>
    <n v="3549"/>
    <n v="3"/>
    <n v="11.88"/>
    <n v="35.64"/>
  </r>
  <r>
    <x v="4"/>
    <x v="1"/>
    <x v="18"/>
    <n v="5915"/>
    <n v="3"/>
    <n v="9.77"/>
    <n v="29.31"/>
  </r>
  <r>
    <x v="0"/>
    <x v="1"/>
    <x v="19"/>
    <n v="609"/>
    <n v="87"/>
    <n v="5.6"/>
    <n v="487.2"/>
  </r>
  <r>
    <x v="7"/>
    <x v="0"/>
    <x v="17"/>
    <n v="1302"/>
    <n v="402"/>
    <n v="11.88"/>
    <n v="4775.76"/>
  </r>
  <r>
    <x v="1"/>
    <x v="1"/>
    <x v="19"/>
    <n v="2436"/>
    <n v="99"/>
    <n v="5.6"/>
    <n v="554.4"/>
  </r>
  <r>
    <x v="0"/>
    <x v="4"/>
    <x v="17"/>
    <n v="217"/>
    <n v="36"/>
    <n v="11.88"/>
    <n v="427.68"/>
  </r>
  <r>
    <x v="3"/>
    <x v="2"/>
    <x v="18"/>
    <n v="6279"/>
    <n v="237"/>
    <n v="9.77"/>
    <n v="2315.4899999999998"/>
  </r>
  <r>
    <x v="3"/>
    <x v="0"/>
    <x v="18"/>
    <n v="490"/>
    <n v="84"/>
    <n v="9.77"/>
    <n v="820.68"/>
  </r>
  <r>
    <x v="7"/>
    <x v="5"/>
    <x v="19"/>
    <n v="6818"/>
    <n v="6"/>
    <n v="5.6"/>
    <n v="33.599999999999994"/>
  </r>
  <r>
    <x v="6"/>
    <x v="1"/>
    <x v="17"/>
    <n v="6860"/>
    <n v="126"/>
    <n v="11.88"/>
    <n v="1496.88"/>
  </r>
  <r>
    <x v="6"/>
    <x v="2"/>
    <x v="18"/>
    <n v="4053"/>
    <n v="24"/>
    <n v="9.77"/>
    <n v="234.48"/>
  </r>
  <r>
    <x v="5"/>
    <x v="5"/>
    <x v="17"/>
    <n v="938"/>
    <n v="366"/>
    <n v="11.88"/>
    <n v="4348.08"/>
  </r>
  <r>
    <x v="5"/>
    <x v="1"/>
    <x v="19"/>
    <n v="8841"/>
    <n v="303"/>
    <n v="5.6"/>
    <n v="1696.8"/>
  </r>
  <r>
    <x v="5"/>
    <x v="0"/>
    <x v="20"/>
    <n v="2114"/>
    <n v="66"/>
    <n v="7.16"/>
    <n v="472.56"/>
  </r>
  <r>
    <x v="7"/>
    <x v="2"/>
    <x v="20"/>
    <n v="3339"/>
    <n v="75"/>
    <n v="7.16"/>
    <n v="537"/>
  </r>
  <r>
    <x v="2"/>
    <x v="4"/>
    <x v="20"/>
    <n v="8211"/>
    <n v="75"/>
    <n v="7.16"/>
    <n v="537"/>
  </r>
  <r>
    <x v="1"/>
    <x v="5"/>
    <x v="20"/>
    <n v="1085"/>
    <n v="273"/>
    <n v="7.16"/>
    <n v="1954.68"/>
  </r>
  <r>
    <x v="3"/>
    <x v="2"/>
    <x v="20"/>
    <n v="2891"/>
    <n v="102"/>
    <n v="7.16"/>
    <n v="730.32"/>
  </r>
  <r>
    <x v="6"/>
    <x v="4"/>
    <x v="20"/>
    <n v="2471"/>
    <n v="342"/>
    <n v="7.16"/>
    <n v="2448.7200000000003"/>
  </r>
  <r>
    <x v="8"/>
    <x v="0"/>
    <x v="20"/>
    <n v="2023"/>
    <n v="168"/>
    <n v="7.16"/>
    <n v="1202.8800000000001"/>
  </r>
  <r>
    <x v="9"/>
    <x v="4"/>
    <x v="20"/>
    <n v="5551"/>
    <n v="252"/>
    <n v="7.16"/>
    <n v="1804.32"/>
  </r>
  <r>
    <x v="3"/>
    <x v="0"/>
    <x v="20"/>
    <n v="4480"/>
    <n v="357"/>
    <n v="7.16"/>
    <n v="2556.12"/>
  </r>
  <r>
    <x v="7"/>
    <x v="3"/>
    <x v="20"/>
    <n v="3052"/>
    <n v="378"/>
    <n v="7.16"/>
    <n v="2706.48"/>
  </r>
  <r>
    <x v="0"/>
    <x v="3"/>
    <x v="20"/>
    <n v="0"/>
    <n v="135"/>
    <n v="7.16"/>
    <n v="966.6"/>
  </r>
  <r>
    <x v="5"/>
    <x v="5"/>
    <x v="20"/>
    <n v="4592"/>
    <n v="324"/>
    <n v="7.16"/>
    <n v="2319.84"/>
  </r>
  <r>
    <x v="0"/>
    <x v="1"/>
    <x v="20"/>
    <n v="2541"/>
    <n v="45"/>
    <n v="7.16"/>
    <n v="322.2"/>
  </r>
  <r>
    <x v="0"/>
    <x v="0"/>
    <x v="20"/>
    <n v="1617"/>
    <n v="126"/>
    <n v="7.16"/>
    <n v="902.16"/>
  </r>
  <r>
    <x v="0"/>
    <x v="5"/>
    <x v="20"/>
    <n v="9002"/>
    <n v="72"/>
    <n v="7.16"/>
    <n v="515.52"/>
  </r>
  <r>
    <x v="7"/>
    <x v="4"/>
    <x v="20"/>
    <n v="1400"/>
    <n v="135"/>
    <n v="7.16"/>
    <n v="966.6"/>
  </r>
  <r>
    <x v="5"/>
    <x v="3"/>
    <x v="20"/>
    <n v="3640"/>
    <n v="51"/>
    <n v="7.16"/>
    <n v="365.16"/>
  </r>
  <r>
    <x v="7"/>
    <x v="1"/>
    <x v="21"/>
    <n v="2681"/>
    <n v="54"/>
    <n v="5.79"/>
    <n v="312.66000000000003"/>
  </r>
  <r>
    <x v="7"/>
    <x v="5"/>
    <x v="21"/>
    <n v="7693"/>
    <n v="87"/>
    <n v="5.79"/>
    <n v="503.73"/>
  </r>
  <r>
    <x v="3"/>
    <x v="5"/>
    <x v="21"/>
    <n v="182"/>
    <n v="48"/>
    <n v="5.79"/>
    <n v="277.92"/>
  </r>
  <r>
    <x v="8"/>
    <x v="3"/>
    <x v="21"/>
    <n v="8890"/>
    <n v="210"/>
    <n v="5.79"/>
    <n v="1215.9000000000001"/>
  </r>
  <r>
    <x v="8"/>
    <x v="2"/>
    <x v="21"/>
    <n v="3507"/>
    <n v="288"/>
    <n v="5.79"/>
    <n v="1667.52"/>
  </r>
  <r>
    <x v="0"/>
    <x v="1"/>
    <x v="21"/>
    <n v="1988"/>
    <n v="39"/>
    <n v="5.79"/>
    <n v="225.81"/>
  </r>
  <r>
    <x v="2"/>
    <x v="4"/>
    <x v="21"/>
    <n v="3094"/>
    <n v="246"/>
    <n v="5.79"/>
    <n v="1424.34"/>
  </r>
  <r>
    <x v="3"/>
    <x v="0"/>
    <x v="21"/>
    <n v="4753"/>
    <n v="246"/>
    <n v="5.79"/>
    <n v="1424.34"/>
  </r>
  <r>
    <x v="2"/>
    <x v="1"/>
    <x v="21"/>
    <n v="4326"/>
    <n v="348"/>
    <n v="5.79"/>
    <n v="2014.92"/>
  </r>
  <r>
    <x v="9"/>
    <x v="4"/>
    <x v="21"/>
    <n v="2149"/>
    <n v="117"/>
    <n v="5.79"/>
    <n v="677.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38536D-3342-42C5-A18C-84C935DF535D}"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Product">
  <location ref="B4:C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 -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C87AF5-12AB-4075-821D-C6551A2BDD8A}" name="PivotTable19"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C16" firstHeaderRow="1" firstDataRow="1" firstDataCol="1"/>
  <pivotFields count="7">
    <pivotField axis="axisRow" showAll="0" measureFilter="1" sortType="descending" defaultSubtotal="0">
      <items count="10">
        <item x="2"/>
        <item x="8"/>
        <item x="4"/>
        <item x="9"/>
        <item x="7"/>
        <item x="3"/>
        <item x="5"/>
        <item x="1"/>
        <item x="6"/>
        <item x="0"/>
      </items>
      <autoSortScope>
        <pivotArea dataOnly="0" outline="0" fieldPosition="0">
          <references count="1">
            <reference field="4294967294" count="1" selected="0">
              <x v="0"/>
            </reference>
          </references>
        </pivotArea>
      </autoSortScope>
    </pivotField>
    <pivotField axis="axisRow" showAll="0" defaultSubtotal="0">
      <items count="6">
        <item x="1"/>
        <item x="4"/>
        <item x="2"/>
        <item x="5"/>
        <item x="3"/>
        <item x="0"/>
      </items>
    </pivotField>
    <pivotField showAll="0" defaultSubtotal="0"/>
    <pivotField dataField="1" numFmtId="164" showAll="0" defaultSubtotal="0"/>
    <pivotField numFmtId="3" showAll="0" defaultSubtotal="0"/>
    <pivotField numFmtId="168" subtotalTop="0" showAll="0" defaultSubtotal="0"/>
    <pivotField numFmtId="168" subtotalTop="0"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DA161A-4448-43FA-A3FC-98CFB0A4F780}" name="PivotTable22"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Product">
  <location ref="B5:F27" firstHeaderRow="0" firstDataRow="1" firstDataCol="1"/>
  <pivotFields count="5">
    <pivotField dataField="1" subtotalTop="0" showAll="0" defaultSubtotal="0"/>
    <pivotField dataField="1" subtotalTop="0" showAll="0" defaultSubtotal="0"/>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s>
  <rowFields count="1">
    <field x="2"/>
  </rowFields>
  <rowItems count="22">
    <i>
      <x v="6"/>
    </i>
    <i>
      <x v="10"/>
    </i>
    <i>
      <x v="8"/>
    </i>
    <i>
      <x v="18"/>
    </i>
    <i>
      <x v="4"/>
    </i>
    <i>
      <x v="17"/>
    </i>
    <i>
      <x v="11"/>
    </i>
    <i>
      <x v="14"/>
    </i>
    <i>
      <x v="9"/>
    </i>
    <i>
      <x v="7"/>
    </i>
    <i>
      <x v="12"/>
    </i>
    <i>
      <x v="15"/>
    </i>
    <i>
      <x v="2"/>
    </i>
    <i>
      <x v="3"/>
    </i>
    <i>
      <x v="13"/>
    </i>
    <i>
      <x v="21"/>
    </i>
    <i>
      <x v="19"/>
    </i>
    <i>
      <x v="20"/>
    </i>
    <i>
      <x v="1"/>
    </i>
    <i>
      <x v="16"/>
    </i>
    <i>
      <x/>
    </i>
    <i>
      <x v="5"/>
    </i>
  </rowItems>
  <colFields count="1">
    <field x="-2"/>
  </colFields>
  <colItems count="4">
    <i>
      <x/>
    </i>
    <i i="1">
      <x v="1"/>
    </i>
    <i i="2">
      <x v="2"/>
    </i>
    <i i="3">
      <x v="3"/>
    </i>
  </colItems>
  <dataFields count="4">
    <dataField name="Sum of Amount" fld="0" baseField="0" baseItem="0"/>
    <dataField name="Sum of Units" fld="1" baseField="0" baseItem="0"/>
    <dataField fld="3" subtotal="count" baseField="0" baseItem="0" numFmtId="166"/>
    <dataField fld="4" subtotal="count" baseField="0" baseItem="0" numFmtId="10"/>
  </dataFields>
  <formats count="4">
    <format dxfId="7">
      <pivotArea outline="0" collapsedLevelsAreSubtotals="1" fieldPosition="0"/>
    </format>
    <format dxfId="6">
      <pivotArea outline="0" collapsedLevelsAreSubtotals="1" fieldPosition="0">
        <references count="1">
          <reference field="4294967294" count="1" selected="0">
            <x v="3"/>
          </reference>
        </references>
      </pivotArea>
    </format>
    <format dxfId="5">
      <pivotArea collapsedLevelsAreSubtotals="1" fieldPosition="0">
        <references count="2">
          <reference field="4294967294" count="1" selected="0">
            <x v="2"/>
          </reference>
          <reference field="2" count="1">
            <x v="16"/>
          </reference>
        </references>
      </pivotArea>
    </format>
    <format dxfId="4">
      <pivotArea outline="0" collapsedLevelsAreSubtotals="1" fieldPosition="0">
        <references count="1">
          <reference field="4294967294" count="1" selected="0">
            <x v="2"/>
          </reference>
        </references>
      </pivotArea>
    </format>
  </format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 -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3244F5-230A-4EF5-90D6-F8BED44B32F1}" name="PivotTable1"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Country">
  <location ref="C5:F11" firstHeaderRow="0" firstDataRow="1" firstDataCol="1"/>
  <pivotFields count="7">
    <pivotField showAll="0">
      <items count="11">
        <item x="2"/>
        <item x="8"/>
        <item x="4"/>
        <item x="9"/>
        <item x="7"/>
        <item x="3"/>
        <item x="5"/>
        <item x="1"/>
        <item x="6"/>
        <item x="0"/>
        <item t="default"/>
      </items>
    </pivotField>
    <pivotField axis="axisRow" showAll="0" sortType="descending">
      <items count="7">
        <item x="1"/>
        <item x="4"/>
        <item x="2"/>
        <item x="5"/>
        <item x="3"/>
        <item x="0"/>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numFmtId="168" showAll="0"/>
    <pivotField numFmtId="168"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6"/>
    <dataField name=" " fld="3" baseField="0" baseItem="0"/>
    <dataField name="Sum of Units" fld="4" baseField="0" baseItem="0"/>
  </dataFields>
  <formats count="2">
    <format dxfId="3">
      <pivotArea collapsedLevelsAreSubtotals="1" fieldPosition="0">
        <references count="2">
          <reference field="4294967294" count="1" selected="0">
            <x v="2"/>
          </reference>
          <reference field="1" count="0"/>
        </references>
      </pivotArea>
    </format>
    <format dxfId="2">
      <pivotArea outline="0" collapsedLevelsAreSubtotals="1" fieldPosition="0">
        <references count="1">
          <reference field="4294967294" count="1" selected="0">
            <x v="2"/>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FD85F6-60C9-463D-86BF-A5B4277926DE}"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location ref="C6:D29" firstHeaderRow="1" firstDataRow="1" firstDataCol="1"/>
  <pivotFields count="2">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23">
    <i>
      <x v="5"/>
    </i>
    <i>
      <x/>
    </i>
    <i>
      <x v="16"/>
    </i>
    <i>
      <x v="1"/>
    </i>
    <i>
      <x v="20"/>
    </i>
    <i>
      <x v="19"/>
    </i>
    <i>
      <x v="21"/>
    </i>
    <i>
      <x v="13"/>
    </i>
    <i>
      <x v="3"/>
    </i>
    <i>
      <x v="2"/>
    </i>
    <i>
      <x v="15"/>
    </i>
    <i>
      <x v="12"/>
    </i>
    <i>
      <x v="7"/>
    </i>
    <i>
      <x v="9"/>
    </i>
    <i>
      <x v="14"/>
    </i>
    <i>
      <x v="11"/>
    </i>
    <i>
      <x v="17"/>
    </i>
    <i>
      <x v="4"/>
    </i>
    <i>
      <x v="18"/>
    </i>
    <i>
      <x v="8"/>
    </i>
    <i>
      <x v="10"/>
    </i>
    <i>
      <x v="6"/>
    </i>
    <i t="grand">
      <x/>
    </i>
  </rowItems>
  <colItems count="1">
    <i/>
  </colItems>
  <dataFields count="1">
    <dataField fld="1" subtotal="count" baseField="0" baseItem="0"/>
  </dataFields>
  <conditionalFormats count="3">
    <conditionalFormat priority="3">
      <pivotAreas count="1">
        <pivotArea type="data" collapsedLevelsAreSubtotals="1" fieldPosition="0">
          <references count="2">
            <reference field="4294967294" count="1" selected="0">
              <x v="0"/>
            </reference>
            <reference field="0" count="21">
              <x v="0"/>
              <x v="1"/>
              <x v="2"/>
              <x v="3"/>
              <x v="4"/>
              <x v="5"/>
              <x v="6"/>
              <x v="7"/>
              <x v="8"/>
              <x v="9"/>
              <x v="10"/>
              <x v="11"/>
              <x v="12"/>
              <x v="13"/>
              <x v="14"/>
              <x v="15"/>
              <x v="16"/>
              <x v="17"/>
              <x v="18"/>
              <x v="19"/>
              <x v="20"/>
            </reference>
          </references>
        </pivotArea>
      </pivotAreas>
    </conditionalFormat>
    <conditionalFormat priority="2">
      <pivotAreas count="1">
        <pivotArea type="data" collapsedLevelsAreSubtotals="1" fieldPosition="0">
          <references count="2">
            <reference field="4294967294" count="1" selected="0">
              <x v="0"/>
            </reference>
            <reference field="0" count="22">
              <x v="0"/>
              <x v="1"/>
              <x v="2"/>
              <x v="3"/>
              <x v="4"/>
              <x v="5"/>
              <x v="6"/>
              <x v="7"/>
              <x v="8"/>
              <x v="9"/>
              <x v="10"/>
              <x v="11"/>
              <x v="12"/>
              <x v="13"/>
              <x v="14"/>
              <x v="15"/>
              <x v="16"/>
              <x v="17"/>
              <x v="18"/>
              <x v="19"/>
              <x v="20"/>
              <x v="21"/>
            </reference>
          </references>
        </pivotArea>
      </pivotAreas>
    </conditionalFormat>
    <conditionalFormat priority="1">
      <pivotAreas count="1">
        <pivotArea type="data" collapsedLevelsAreSubtotals="1" fieldPosition="0">
          <references count="2">
            <reference field="4294967294" count="1" selected="0">
              <x v="0"/>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 -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8167ABAB-66AC-45E5-A331-05F1868D622A}" sourceName="Sales Person">
  <pivotTables>
    <pivotTable tabId="5" name="PivotTable1"/>
  </pivotTables>
  <data>
    <tabular pivotCacheId="21036017">
      <items count="10">
        <i x="2" s="1"/>
        <i x="8" s="1"/>
        <i x="4" s="1"/>
        <i x="9" s="1"/>
        <i x="7" s="1"/>
        <i x="3" s="1"/>
        <i x="5" s="1"/>
        <i x="1" s="1"/>
        <i x="6"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731D4FCC-2B2A-4745-A66C-373FBE099AFD}" sourceName="[data].[Geography]">
  <pivotTables>
    <pivotTable tabId="22" name="PivotTable4"/>
  </pivotTables>
  <data>
    <olap pivotCacheId="178341131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EC8C7A44-F581-41C9-8285-C9226F850AC2}" sourceName="[data].[Geography]">
  <pivotTables>
    <pivotTable tabId="18" name="PivotTable22"/>
  </pivotTables>
  <data>
    <olap pivotCacheId="178341131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E1547367-7980-41CC-B7EF-042F2FC48049}" cache="Slicer_Geography" caption="Geography" level="1"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5658D35F-0E26-4A96-8FCC-86FBF71C0D33}" cache="Slicer_Sales_Person" caption="Sales Person" columnCount="2" style="SlicerStyleLight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441945C0-B7B9-4788-A6E7-78397789BD23}" cache="Slicer_Geography1" caption="Geography" level="1"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A11:AB33" totalsRowShown="0">
  <autoFilter ref="AA11:AB33" xr:uid="{6DAC1E92-D947-4232-891E-65555AD7A47E}"/>
  <tableColumns count="2">
    <tableColumn id="1" xr3:uid="{1B8963D1-E60F-4400-A175-651A513B826F}" name="Product"/>
    <tableColumn id="2" xr3:uid="{1798A7DA-FB9F-46D3-AA0A-B6BCA4A81AC3}" name="Cost per unit" dataDxfId="3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2A8766-8755-4F22-818A-EF3B5B197599}" name="data" displayName="data" ref="C11:I311" totalsRowShown="0" headerRowDxfId="33" dataDxfId="32" tableBorderDxfId="31">
  <autoFilter ref="C11:I311" xr:uid="{2B2A8766-8755-4F22-818A-EF3B5B197599}"/>
  <sortState xmlns:xlrd2="http://schemas.microsoft.com/office/spreadsheetml/2017/richdata2" ref="C12:I311">
    <sortCondition descending="1" ref="H14:H311"/>
  </sortState>
  <tableColumns count="7">
    <tableColumn id="1" xr3:uid="{87874A2B-8FBC-4952-92E3-8DB28CBE8337}" name="Sales Person" dataDxfId="30"/>
    <tableColumn id="2" xr3:uid="{0D10D6DF-068E-4C58-AC93-D075E16EF4E3}" name="Geography" dataDxfId="29"/>
    <tableColumn id="3" xr3:uid="{AB096AF7-AE61-4AA1-885B-CC51B1C7165C}" name="Product" dataDxfId="28"/>
    <tableColumn id="4" xr3:uid="{7EDC11DE-F1EE-49BD-8464-441FCC645D76}" name="Amount" dataDxfId="27"/>
    <tableColumn id="5" xr3:uid="{8F61FEEA-C58C-4685-9014-D4661EDE3C7E}" name="Units" dataDxfId="26"/>
    <tableColumn id="6" xr3:uid="{C2C8044A-CFB5-4592-9B4B-C301C1FD07E6}" name="Cost per Unit" dataDxfId="25">
      <calculatedColumnFormula xml:space="preserve"> _xlfn.XLOOKUP(data[[#This Row],[Product]],products[Product],products[Cost per unit])</calculatedColumnFormula>
    </tableColumn>
    <tableColumn id="7" xr3:uid="{D7148C95-1461-4038-BED9-CF3B2C9B3094}" name="Cost" dataDxfId="24">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EA9455-C3D2-44CB-BC65-4A7415AE8BC1}" name="data6" displayName="data6" ref="P4:T304" totalsRowShown="0" headerRowDxfId="23" dataDxfId="22" tableBorderDxfId="21">
  <autoFilter ref="P4:T304" xr:uid="{30EA9455-C3D2-44CB-BC65-4A7415AE8BC1}"/>
  <tableColumns count="5">
    <tableColumn id="1" xr3:uid="{54C2322F-EC05-4AF1-BCE3-9DC1CF77C412}" name="Sales Person" dataDxfId="20"/>
    <tableColumn id="2" xr3:uid="{0CAB2A6A-4832-4E15-AF09-CA8221927BEC}" name="Geography" dataDxfId="19"/>
    <tableColumn id="3" xr3:uid="{C42A027B-267B-4940-A7F5-2C108D368BE4}" name="Product" dataDxfId="18"/>
    <tableColumn id="4" xr3:uid="{AA99DC36-A580-43A5-B4A1-494265A71884}" name="Amount" dataDxfId="17"/>
    <tableColumn id="5" xr3:uid="{0A18D43C-AB85-4597-B81C-E76F51CB9939}" name="Units"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EBA2B5-42C9-41EB-810F-9032FF6F0D88}" name="data4" displayName="data4" ref="B4:F304" totalsRowShown="0" headerRowDxfId="15" dataDxfId="14" tableBorderDxfId="13">
  <autoFilter ref="B4:F304" xr:uid="{4CEBA2B5-42C9-41EB-810F-9032FF6F0D88}"/>
  <sortState xmlns:xlrd2="http://schemas.microsoft.com/office/spreadsheetml/2017/richdata2" ref="B5:F304">
    <sortCondition descending="1" ref="E4:E304"/>
  </sortState>
  <tableColumns count="5">
    <tableColumn id="1" xr3:uid="{9425D713-1B21-47C5-AA00-B148DE6E7276}" name="Sales Person" dataDxfId="12"/>
    <tableColumn id="2" xr3:uid="{C0233617-4BD5-43CC-8003-97B615C3EF04}" name="Geography" dataDxfId="11"/>
    <tableColumn id="3" xr3:uid="{C8F06EC3-4FE8-42D3-9188-5AC7DC2568A1}" name="Product" dataDxfId="10"/>
    <tableColumn id="4" xr3:uid="{32C7864E-ACF2-40FC-ADB4-565858F7A529}" name="Amount" dataDxfId="9"/>
    <tableColumn id="5" xr3:uid="{11DD3C15-3E91-47E2-9AC6-A69E1B384907}" name="Unit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B658"/>
  <sheetViews>
    <sheetView showGridLines="0" tabSelected="1" zoomScale="101" zoomScaleNormal="145" workbookViewId="0">
      <selection activeCell="L25" sqref="L25"/>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4.28515625" customWidth="1"/>
    <col min="12" max="12" width="3.85546875" customWidth="1"/>
    <col min="13" max="13" width="53.85546875" customWidth="1"/>
    <col min="27" max="27" width="21.85546875" bestFit="1" customWidth="1"/>
    <col min="28" max="28" width="14.42578125" customWidth="1"/>
    <col min="33" max="33" width="21.85546875" customWidth="1"/>
  </cols>
  <sheetData>
    <row r="1" spans="1:28" s="2" customFormat="1" ht="52.5" customHeight="1" x14ac:dyDescent="0.25">
      <c r="A1" s="1"/>
      <c r="C1" s="3" t="s">
        <v>44</v>
      </c>
    </row>
    <row r="10" spans="1:28" ht="15.75" x14ac:dyDescent="0.25">
      <c r="G10" s="16"/>
      <c r="H10" s="52" t="s">
        <v>83</v>
      </c>
      <c r="I10" s="52"/>
    </row>
    <row r="11" spans="1:28" x14ac:dyDescent="0.25">
      <c r="C11" s="14" t="s">
        <v>11</v>
      </c>
      <c r="D11" s="14" t="s">
        <v>12</v>
      </c>
      <c r="E11" s="14" t="s">
        <v>0</v>
      </c>
      <c r="F11" s="18" t="s">
        <v>1</v>
      </c>
      <c r="G11" s="18" t="s">
        <v>42</v>
      </c>
      <c r="H11" s="15" t="s">
        <v>61</v>
      </c>
      <c r="I11" s="29" t="s">
        <v>62</v>
      </c>
      <c r="K11" s="16"/>
      <c r="L11" s="16"/>
      <c r="M11" s="16"/>
      <c r="AA11" t="s">
        <v>0</v>
      </c>
      <c r="AB11" t="s">
        <v>43</v>
      </c>
    </row>
    <row r="12" spans="1:28" x14ac:dyDescent="0.25">
      <c r="C12" s="10" t="s">
        <v>40</v>
      </c>
      <c r="D12" s="10" t="s">
        <v>35</v>
      </c>
      <c r="E12" s="10" t="s">
        <v>33</v>
      </c>
      <c r="F12" s="11">
        <v>8869</v>
      </c>
      <c r="G12" s="13">
        <v>432</v>
      </c>
      <c r="H12" s="28">
        <f xml:space="preserve"> _xlfn.XLOOKUP(data[[#This Row],[Product]],products[Product],products[Cost per unit])</f>
        <v>12.37</v>
      </c>
      <c r="I12" s="30">
        <f>data[[#This Row],[Cost per Unit]]*data[[#This Row],[Units]]</f>
        <v>5343.8399999999992</v>
      </c>
      <c r="K12" s="16"/>
      <c r="L12" s="16"/>
      <c r="M12" s="16"/>
      <c r="AA12" t="s">
        <v>13</v>
      </c>
      <c r="AB12" s="6">
        <v>9.33</v>
      </c>
    </row>
    <row r="13" spans="1:28" x14ac:dyDescent="0.25">
      <c r="C13" s="8" t="s">
        <v>9</v>
      </c>
      <c r="D13" s="8" t="s">
        <v>38</v>
      </c>
      <c r="E13" s="8" t="s">
        <v>16</v>
      </c>
      <c r="F13" s="9">
        <v>2646</v>
      </c>
      <c r="G13" s="12">
        <v>120</v>
      </c>
      <c r="H13" s="28">
        <f xml:space="preserve"> _xlfn.XLOOKUP(data[[#This Row],[Product]],products[Product],products[Cost per unit])</f>
        <v>8.7899999999999991</v>
      </c>
      <c r="I13" s="30">
        <f>data[[#This Row],[Cost per Unit]]*data[[#This Row],[Units]]</f>
        <v>1054.8</v>
      </c>
      <c r="K13" s="16"/>
      <c r="L13" s="16"/>
      <c r="M13" s="16"/>
      <c r="AA13" t="s">
        <v>14</v>
      </c>
      <c r="AB13" s="6">
        <v>11.7</v>
      </c>
    </row>
    <row r="14" spans="1:28" x14ac:dyDescent="0.25">
      <c r="C14" s="10" t="s">
        <v>2</v>
      </c>
      <c r="D14" s="10" t="s">
        <v>34</v>
      </c>
      <c r="E14" s="10" t="s">
        <v>13</v>
      </c>
      <c r="F14" s="11">
        <v>252</v>
      </c>
      <c r="G14" s="13">
        <v>54</v>
      </c>
      <c r="H14" s="28">
        <f xml:space="preserve"> _xlfn.XLOOKUP(data[[#This Row],[Product]],products[Product],products[Cost per unit])</f>
        <v>9.33</v>
      </c>
      <c r="I14" s="30">
        <f>data[[#This Row],[Cost per Unit]]*data[[#This Row],[Units]]</f>
        <v>503.82</v>
      </c>
      <c r="K14" s="16"/>
      <c r="L14" s="16"/>
      <c r="M14" s="16"/>
      <c r="AA14" t="s">
        <v>4</v>
      </c>
      <c r="AB14" s="6">
        <v>11.88</v>
      </c>
    </row>
    <row r="15" spans="1:28" x14ac:dyDescent="0.25">
      <c r="C15" s="10" t="s">
        <v>5</v>
      </c>
      <c r="D15" s="10" t="s">
        <v>34</v>
      </c>
      <c r="E15" s="10" t="s">
        <v>20</v>
      </c>
      <c r="F15" s="11">
        <v>15610</v>
      </c>
      <c r="G15" s="13">
        <v>339</v>
      </c>
      <c r="H15" s="28">
        <f xml:space="preserve"> _xlfn.XLOOKUP(data[[#This Row],[Product]],products[Product],products[Cost per unit])</f>
        <v>10.62</v>
      </c>
      <c r="I15" s="30">
        <f>data[[#This Row],[Cost per Unit]]*data[[#This Row],[Units]]</f>
        <v>3600.18</v>
      </c>
      <c r="K15" s="16"/>
      <c r="L15" s="16"/>
      <c r="M15" s="16"/>
      <c r="AA15" t="s">
        <v>15</v>
      </c>
      <c r="AB15" s="6">
        <v>11.73</v>
      </c>
    </row>
    <row r="16" spans="1:28" x14ac:dyDescent="0.25">
      <c r="C16" s="10" t="s">
        <v>2</v>
      </c>
      <c r="D16" s="10" t="s">
        <v>39</v>
      </c>
      <c r="E16" s="10" t="s">
        <v>20</v>
      </c>
      <c r="F16" s="11">
        <v>9443</v>
      </c>
      <c r="G16" s="13">
        <v>162</v>
      </c>
      <c r="H16" s="28">
        <f xml:space="preserve"> _xlfn.XLOOKUP(data[[#This Row],[Product]],products[Product],products[Cost per unit])</f>
        <v>10.62</v>
      </c>
      <c r="I16" s="30">
        <f>data[[#This Row],[Cost per Unit]]*data[[#This Row],[Units]]</f>
        <v>1720.4399999999998</v>
      </c>
      <c r="K16" s="16"/>
      <c r="L16" s="16"/>
      <c r="M16" s="16"/>
      <c r="AA16" t="s">
        <v>16</v>
      </c>
      <c r="AB16" s="6">
        <v>8.7899999999999991</v>
      </c>
    </row>
    <row r="17" spans="3:28" x14ac:dyDescent="0.25">
      <c r="C17" s="8" t="s">
        <v>41</v>
      </c>
      <c r="D17" s="8" t="s">
        <v>35</v>
      </c>
      <c r="E17" s="8" t="s">
        <v>15</v>
      </c>
      <c r="F17" s="9">
        <v>2114</v>
      </c>
      <c r="G17" s="12">
        <v>186</v>
      </c>
      <c r="H17" s="28">
        <f xml:space="preserve"> _xlfn.XLOOKUP(data[[#This Row],[Product]],products[Product],products[Cost per unit])</f>
        <v>11.73</v>
      </c>
      <c r="I17" s="30">
        <f>data[[#This Row],[Cost per Unit]]*data[[#This Row],[Units]]</f>
        <v>2181.7800000000002</v>
      </c>
      <c r="K17" s="16"/>
      <c r="L17" s="16"/>
      <c r="M17" s="16"/>
      <c r="AA17" t="s">
        <v>17</v>
      </c>
      <c r="AB17" s="6">
        <v>3.11</v>
      </c>
    </row>
    <row r="18" spans="3:28" x14ac:dyDescent="0.25">
      <c r="C18" s="10" t="s">
        <v>41</v>
      </c>
      <c r="D18" s="10" t="s">
        <v>36</v>
      </c>
      <c r="E18" s="10" t="s">
        <v>13</v>
      </c>
      <c r="F18" s="11">
        <v>10311</v>
      </c>
      <c r="G18" s="13">
        <v>231</v>
      </c>
      <c r="H18" s="28">
        <f xml:space="preserve"> _xlfn.XLOOKUP(data[[#This Row],[Product]],products[Product],products[Cost per unit])</f>
        <v>9.33</v>
      </c>
      <c r="I18" s="30">
        <f>data[[#This Row],[Cost per Unit]]*data[[#This Row],[Units]]</f>
        <v>2155.23</v>
      </c>
      <c r="K18" s="16"/>
      <c r="L18" s="16"/>
      <c r="M18" s="16"/>
      <c r="AA18" t="s">
        <v>18</v>
      </c>
      <c r="AB18" s="6">
        <v>6.47</v>
      </c>
    </row>
    <row r="19" spans="3:28" x14ac:dyDescent="0.25">
      <c r="C19" s="8" t="s">
        <v>3</v>
      </c>
      <c r="D19" s="8" t="s">
        <v>39</v>
      </c>
      <c r="E19" s="8" t="s">
        <v>16</v>
      </c>
      <c r="F19" s="9">
        <v>21</v>
      </c>
      <c r="G19" s="12">
        <v>168</v>
      </c>
      <c r="H19" s="28">
        <f xml:space="preserve"> _xlfn.XLOOKUP(data[[#This Row],[Product]],products[Product],products[Cost per unit])</f>
        <v>8.7899999999999991</v>
      </c>
      <c r="I19" s="30">
        <f>data[[#This Row],[Cost per Unit]]*data[[#This Row],[Units]]</f>
        <v>1476.7199999999998</v>
      </c>
      <c r="K19" s="16"/>
      <c r="L19" s="16"/>
      <c r="M19" s="16"/>
      <c r="AA19" t="s">
        <v>19</v>
      </c>
      <c r="AB19" s="6">
        <v>7.64</v>
      </c>
    </row>
    <row r="20" spans="3:28" x14ac:dyDescent="0.25">
      <c r="C20" s="10" t="s">
        <v>10</v>
      </c>
      <c r="D20" s="10" t="s">
        <v>35</v>
      </c>
      <c r="E20" s="10" t="s">
        <v>20</v>
      </c>
      <c r="F20" s="11">
        <v>1974</v>
      </c>
      <c r="G20" s="13">
        <v>195</v>
      </c>
      <c r="H20" s="28">
        <f xml:space="preserve"> _xlfn.XLOOKUP(data[[#This Row],[Product]],products[Product],products[Cost per unit])</f>
        <v>10.62</v>
      </c>
      <c r="I20" s="30">
        <f>data[[#This Row],[Cost per Unit]]*data[[#This Row],[Units]]</f>
        <v>2070.8999999999996</v>
      </c>
      <c r="K20" s="16"/>
      <c r="L20" s="16"/>
      <c r="M20" s="16"/>
      <c r="AA20" t="s">
        <v>20</v>
      </c>
      <c r="AB20" s="6">
        <v>10.62</v>
      </c>
    </row>
    <row r="21" spans="3:28" x14ac:dyDescent="0.25">
      <c r="C21" s="10" t="s">
        <v>6</v>
      </c>
      <c r="D21" s="10" t="s">
        <v>38</v>
      </c>
      <c r="E21" s="10" t="s">
        <v>27</v>
      </c>
      <c r="F21" s="11">
        <v>1134</v>
      </c>
      <c r="G21" s="13">
        <v>282</v>
      </c>
      <c r="H21" s="28">
        <f xml:space="preserve"> _xlfn.XLOOKUP(data[[#This Row],[Product]],products[Product],products[Cost per unit])</f>
        <v>16.73</v>
      </c>
      <c r="I21" s="30">
        <f>data[[#This Row],[Cost per Unit]]*data[[#This Row],[Units]]</f>
        <v>4717.8599999999997</v>
      </c>
      <c r="K21" s="16"/>
      <c r="L21" s="16"/>
      <c r="M21" s="16"/>
      <c r="AA21" t="s">
        <v>21</v>
      </c>
      <c r="AB21" s="6">
        <v>9</v>
      </c>
    </row>
    <row r="22" spans="3:28" x14ac:dyDescent="0.25">
      <c r="C22" s="10" t="s">
        <v>6</v>
      </c>
      <c r="D22" s="10" t="s">
        <v>37</v>
      </c>
      <c r="E22" s="10" t="s">
        <v>16</v>
      </c>
      <c r="F22" s="11">
        <v>1904</v>
      </c>
      <c r="G22" s="13">
        <v>405</v>
      </c>
      <c r="H22" s="28">
        <f xml:space="preserve"> _xlfn.XLOOKUP(data[[#This Row],[Product]],products[Product],products[Cost per unit])</f>
        <v>8.7899999999999991</v>
      </c>
      <c r="I22" s="30">
        <f>data[[#This Row],[Cost per Unit]]*data[[#This Row],[Units]]</f>
        <v>3559.95</v>
      </c>
      <c r="K22" s="16"/>
      <c r="L22" s="16"/>
      <c r="M22" s="16"/>
      <c r="AA22" t="s">
        <v>22</v>
      </c>
      <c r="AB22" s="6">
        <v>9.77</v>
      </c>
    </row>
    <row r="23" spans="3:28" x14ac:dyDescent="0.25">
      <c r="C23" s="10" t="s">
        <v>40</v>
      </c>
      <c r="D23" s="10" t="s">
        <v>34</v>
      </c>
      <c r="E23" s="10" t="s">
        <v>27</v>
      </c>
      <c r="F23" s="11">
        <v>2289</v>
      </c>
      <c r="G23" s="13">
        <v>135</v>
      </c>
      <c r="H23" s="28">
        <f xml:space="preserve"> _xlfn.XLOOKUP(data[[#This Row],[Product]],products[Product],products[Cost per unit])</f>
        <v>16.73</v>
      </c>
      <c r="I23" s="30">
        <f>data[[#This Row],[Cost per Unit]]*data[[#This Row],[Units]]</f>
        <v>2258.5500000000002</v>
      </c>
      <c r="AA23" t="s">
        <v>23</v>
      </c>
      <c r="AB23" s="6">
        <v>6.49</v>
      </c>
    </row>
    <row r="24" spans="3:28" x14ac:dyDescent="0.25">
      <c r="C24" s="8" t="s">
        <v>5</v>
      </c>
      <c r="D24" s="8" t="s">
        <v>34</v>
      </c>
      <c r="E24" s="8" t="s">
        <v>27</v>
      </c>
      <c r="F24" s="9">
        <v>6986</v>
      </c>
      <c r="G24" s="12">
        <v>21</v>
      </c>
      <c r="H24" s="28">
        <f xml:space="preserve"> _xlfn.XLOOKUP(data[[#This Row],[Product]],products[Product],products[Cost per unit])</f>
        <v>16.73</v>
      </c>
      <c r="I24" s="30">
        <f>data[[#This Row],[Cost per Unit]]*data[[#This Row],[Units]]</f>
        <v>351.33</v>
      </c>
      <c r="AA24" t="s">
        <v>24</v>
      </c>
      <c r="AB24" s="6">
        <v>4.97</v>
      </c>
    </row>
    <row r="25" spans="3:28" x14ac:dyDescent="0.25">
      <c r="C25" s="8" t="s">
        <v>6</v>
      </c>
      <c r="D25" s="8" t="s">
        <v>34</v>
      </c>
      <c r="E25" s="8" t="s">
        <v>15</v>
      </c>
      <c r="F25" s="9">
        <v>1442</v>
      </c>
      <c r="G25" s="12">
        <v>15</v>
      </c>
      <c r="H25" s="28">
        <f xml:space="preserve"> _xlfn.XLOOKUP(data[[#This Row],[Product]],products[Product],products[Cost per unit])</f>
        <v>11.73</v>
      </c>
      <c r="I25" s="30">
        <f>data[[#This Row],[Cost per Unit]]*data[[#This Row],[Units]]</f>
        <v>175.95000000000002</v>
      </c>
      <c r="M25" s="51"/>
      <c r="AA25" t="s">
        <v>25</v>
      </c>
      <c r="AB25" s="6">
        <v>13.15</v>
      </c>
    </row>
    <row r="26" spans="3:28" x14ac:dyDescent="0.25">
      <c r="C26" s="10" t="s">
        <v>3</v>
      </c>
      <c r="D26" s="10" t="s">
        <v>36</v>
      </c>
      <c r="E26" s="10" t="s">
        <v>16</v>
      </c>
      <c r="F26" s="11">
        <v>9198</v>
      </c>
      <c r="G26" s="13">
        <v>36</v>
      </c>
      <c r="H26" s="28">
        <f xml:space="preserve"> _xlfn.XLOOKUP(data[[#This Row],[Product]],products[Product],products[Cost per unit])</f>
        <v>8.7899999999999991</v>
      </c>
      <c r="I26" s="30">
        <f>data[[#This Row],[Cost per Unit]]*data[[#This Row],[Units]]</f>
        <v>316.43999999999994</v>
      </c>
      <c r="M26" s="51"/>
      <c r="AA26" t="s">
        <v>26</v>
      </c>
      <c r="AB26" s="6">
        <v>5.6</v>
      </c>
    </row>
    <row r="27" spans="3:28" x14ac:dyDescent="0.25">
      <c r="C27" s="8" t="s">
        <v>5</v>
      </c>
      <c r="D27" s="8" t="s">
        <v>36</v>
      </c>
      <c r="E27" s="8" t="s">
        <v>16</v>
      </c>
      <c r="F27" s="9">
        <v>16184</v>
      </c>
      <c r="G27" s="12">
        <v>39</v>
      </c>
      <c r="H27" s="28">
        <f xml:space="preserve"> _xlfn.XLOOKUP(data[[#This Row],[Product]],products[Product],products[Cost per unit])</f>
        <v>8.7899999999999991</v>
      </c>
      <c r="I27" s="30">
        <f>data[[#This Row],[Cost per Unit]]*data[[#This Row],[Units]]</f>
        <v>342.80999999999995</v>
      </c>
      <c r="M27" s="51"/>
      <c r="AA27" t="s">
        <v>27</v>
      </c>
      <c r="AB27" s="6">
        <v>16.73</v>
      </c>
    </row>
    <row r="28" spans="3:28" x14ac:dyDescent="0.25">
      <c r="C28" s="8" t="s">
        <v>41</v>
      </c>
      <c r="D28" s="8" t="s">
        <v>35</v>
      </c>
      <c r="E28" s="8" t="s">
        <v>13</v>
      </c>
      <c r="F28" s="9">
        <v>4760</v>
      </c>
      <c r="G28" s="12">
        <v>69</v>
      </c>
      <c r="H28" s="28">
        <f xml:space="preserve"> _xlfn.XLOOKUP(data[[#This Row],[Product]],products[Product],products[Cost per unit])</f>
        <v>9.33</v>
      </c>
      <c r="I28" s="30">
        <f>data[[#This Row],[Cost per Unit]]*data[[#This Row],[Units]]</f>
        <v>643.77</v>
      </c>
      <c r="M28" s="51"/>
      <c r="AA28" t="s">
        <v>28</v>
      </c>
      <c r="AB28" s="6">
        <v>10.38</v>
      </c>
    </row>
    <row r="29" spans="3:28" x14ac:dyDescent="0.25">
      <c r="C29" s="8" t="s">
        <v>6</v>
      </c>
      <c r="D29" s="8" t="s">
        <v>34</v>
      </c>
      <c r="E29" s="8" t="s">
        <v>27</v>
      </c>
      <c r="F29" s="9">
        <v>4242</v>
      </c>
      <c r="G29" s="12">
        <v>207</v>
      </c>
      <c r="H29" s="28">
        <f xml:space="preserve"> _xlfn.XLOOKUP(data[[#This Row],[Product]],products[Product],products[Cost per unit])</f>
        <v>16.73</v>
      </c>
      <c r="I29" s="30">
        <f>data[[#This Row],[Cost per Unit]]*data[[#This Row],[Units]]</f>
        <v>3463.11</v>
      </c>
      <c r="M29" s="51"/>
      <c r="AA29" t="s">
        <v>29</v>
      </c>
      <c r="AB29" s="6">
        <v>7.16</v>
      </c>
    </row>
    <row r="30" spans="3:28" x14ac:dyDescent="0.25">
      <c r="C30" s="10" t="s">
        <v>6</v>
      </c>
      <c r="D30" s="10" t="s">
        <v>38</v>
      </c>
      <c r="E30" s="10" t="s">
        <v>16</v>
      </c>
      <c r="F30" s="11">
        <v>938</v>
      </c>
      <c r="G30" s="13">
        <v>6</v>
      </c>
      <c r="H30" s="28">
        <f xml:space="preserve"> _xlfn.XLOOKUP(data[[#This Row],[Product]],products[Product],products[Cost per unit])</f>
        <v>8.7899999999999991</v>
      </c>
      <c r="I30" s="30">
        <f>data[[#This Row],[Cost per Unit]]*data[[#This Row],[Units]]</f>
        <v>52.739999999999995</v>
      </c>
      <c r="M30" s="51"/>
      <c r="AA30" t="s">
        <v>30</v>
      </c>
      <c r="AB30" s="6">
        <v>14.49</v>
      </c>
    </row>
    <row r="31" spans="3:28" x14ac:dyDescent="0.25">
      <c r="C31" s="8" t="s">
        <v>8</v>
      </c>
      <c r="D31" s="8" t="s">
        <v>37</v>
      </c>
      <c r="E31" s="8" t="s">
        <v>15</v>
      </c>
      <c r="F31" s="9">
        <v>9709</v>
      </c>
      <c r="G31" s="12">
        <v>30</v>
      </c>
      <c r="H31" s="28">
        <f xml:space="preserve"> _xlfn.XLOOKUP(data[[#This Row],[Product]],products[Product],products[Cost per unit])</f>
        <v>11.73</v>
      </c>
      <c r="I31" s="30">
        <f>data[[#This Row],[Cost per Unit]]*data[[#This Row],[Units]]</f>
        <v>351.90000000000003</v>
      </c>
      <c r="AA31" t="s">
        <v>31</v>
      </c>
      <c r="AB31" s="6">
        <v>5.79</v>
      </c>
    </row>
    <row r="32" spans="3:28" x14ac:dyDescent="0.25">
      <c r="C32" s="10" t="s">
        <v>7</v>
      </c>
      <c r="D32" s="10" t="s">
        <v>34</v>
      </c>
      <c r="E32" s="10" t="s">
        <v>20</v>
      </c>
      <c r="F32" s="11">
        <v>2205</v>
      </c>
      <c r="G32" s="13">
        <v>138</v>
      </c>
      <c r="H32" s="28">
        <f xml:space="preserve"> _xlfn.XLOOKUP(data[[#This Row],[Product]],products[Product],products[Cost per unit])</f>
        <v>10.62</v>
      </c>
      <c r="I32" s="30">
        <f>data[[#This Row],[Cost per Unit]]*data[[#This Row],[Units]]</f>
        <v>1465.56</v>
      </c>
      <c r="AA32" t="s">
        <v>32</v>
      </c>
      <c r="AB32" s="6">
        <v>8.65</v>
      </c>
    </row>
    <row r="33" spans="3:28" x14ac:dyDescent="0.25">
      <c r="C33" s="10" t="s">
        <v>7</v>
      </c>
      <c r="D33" s="10" t="s">
        <v>34</v>
      </c>
      <c r="E33" s="10" t="s">
        <v>33</v>
      </c>
      <c r="F33" s="11">
        <v>2226</v>
      </c>
      <c r="G33" s="13">
        <v>48</v>
      </c>
      <c r="H33" s="28">
        <f xml:space="preserve"> _xlfn.XLOOKUP(data[[#This Row],[Product]],products[Product],products[Cost per unit])</f>
        <v>12.37</v>
      </c>
      <c r="I33" s="30">
        <f>data[[#This Row],[Cost per Unit]]*data[[#This Row],[Units]]</f>
        <v>593.76</v>
      </c>
      <c r="AA33" t="s">
        <v>33</v>
      </c>
      <c r="AB33" s="6">
        <v>12.37</v>
      </c>
    </row>
    <row r="34" spans="3:28" x14ac:dyDescent="0.25">
      <c r="C34" s="10" t="s">
        <v>9</v>
      </c>
      <c r="D34" s="10" t="s">
        <v>34</v>
      </c>
      <c r="E34" s="10" t="s">
        <v>20</v>
      </c>
      <c r="F34" s="11">
        <v>8463</v>
      </c>
      <c r="G34" s="13">
        <v>492</v>
      </c>
      <c r="H34" s="28">
        <f xml:space="preserve"> _xlfn.XLOOKUP(data[[#This Row],[Product]],products[Product],products[Cost per unit])</f>
        <v>10.62</v>
      </c>
      <c r="I34" s="30">
        <f>data[[#This Row],[Cost per Unit]]*data[[#This Row],[Units]]</f>
        <v>5225.04</v>
      </c>
    </row>
    <row r="35" spans="3:28" x14ac:dyDescent="0.25">
      <c r="C35" s="10" t="s">
        <v>5</v>
      </c>
      <c r="D35" s="10" t="s">
        <v>35</v>
      </c>
      <c r="E35" s="10" t="s">
        <v>15</v>
      </c>
      <c r="F35" s="11">
        <v>13391</v>
      </c>
      <c r="G35" s="13">
        <v>201</v>
      </c>
      <c r="H35" s="28">
        <f xml:space="preserve"> _xlfn.XLOOKUP(data[[#This Row],[Product]],products[Product],products[Cost per unit])</f>
        <v>11.73</v>
      </c>
      <c r="I35" s="30">
        <f>data[[#This Row],[Cost per Unit]]*data[[#This Row],[Units]]</f>
        <v>2357.73</v>
      </c>
    </row>
    <row r="36" spans="3:28" x14ac:dyDescent="0.25">
      <c r="C36" s="10" t="s">
        <v>2</v>
      </c>
      <c r="D36" s="10" t="s">
        <v>38</v>
      </c>
      <c r="E36" s="10" t="s">
        <v>13</v>
      </c>
      <c r="F36" s="11">
        <v>56</v>
      </c>
      <c r="G36" s="13">
        <v>51</v>
      </c>
      <c r="H36" s="28">
        <f xml:space="preserve"> _xlfn.XLOOKUP(data[[#This Row],[Product]],products[Product],products[Cost per unit])</f>
        <v>9.33</v>
      </c>
      <c r="I36" s="30">
        <f>data[[#This Row],[Cost per Unit]]*data[[#This Row],[Units]]</f>
        <v>475.83</v>
      </c>
    </row>
    <row r="37" spans="3:28" x14ac:dyDescent="0.25">
      <c r="C37" s="8" t="s">
        <v>10</v>
      </c>
      <c r="D37" s="8" t="s">
        <v>38</v>
      </c>
      <c r="E37" s="8" t="s">
        <v>13</v>
      </c>
      <c r="F37" s="9">
        <v>63</v>
      </c>
      <c r="G37" s="12">
        <v>123</v>
      </c>
      <c r="H37" s="28">
        <f xml:space="preserve"> _xlfn.XLOOKUP(data[[#This Row],[Product]],products[Product],products[Cost per unit])</f>
        <v>9.33</v>
      </c>
      <c r="I37" s="30">
        <f>data[[#This Row],[Cost per Unit]]*data[[#This Row],[Units]]</f>
        <v>1147.5899999999999</v>
      </c>
    </row>
    <row r="38" spans="3:28" x14ac:dyDescent="0.25">
      <c r="C38" s="10" t="s">
        <v>2</v>
      </c>
      <c r="D38" s="10" t="s">
        <v>39</v>
      </c>
      <c r="E38" s="10" t="s">
        <v>27</v>
      </c>
      <c r="F38" s="11">
        <v>7812</v>
      </c>
      <c r="G38" s="13">
        <v>81</v>
      </c>
      <c r="H38" s="28">
        <f xml:space="preserve"> _xlfn.XLOOKUP(data[[#This Row],[Product]],products[Product],products[Cost per unit])</f>
        <v>16.73</v>
      </c>
      <c r="I38" s="30">
        <f>data[[#This Row],[Cost per Unit]]*data[[#This Row],[Units]]</f>
        <v>1355.13</v>
      </c>
    </row>
    <row r="39" spans="3:28" x14ac:dyDescent="0.25">
      <c r="C39" s="8" t="s">
        <v>5</v>
      </c>
      <c r="D39" s="8" t="s">
        <v>38</v>
      </c>
      <c r="E39" s="8" t="s">
        <v>13</v>
      </c>
      <c r="F39" s="9">
        <v>7189</v>
      </c>
      <c r="G39" s="12">
        <v>54</v>
      </c>
      <c r="H39" s="28">
        <f xml:space="preserve"> _xlfn.XLOOKUP(data[[#This Row],[Product]],products[Product],products[Cost per unit])</f>
        <v>9.33</v>
      </c>
      <c r="I39" s="30">
        <f>data[[#This Row],[Cost per Unit]]*data[[#This Row],[Units]]</f>
        <v>503.82</v>
      </c>
    </row>
    <row r="40" spans="3:28" x14ac:dyDescent="0.25">
      <c r="C40" s="10" t="s">
        <v>2</v>
      </c>
      <c r="D40" s="10" t="s">
        <v>36</v>
      </c>
      <c r="E40" s="10" t="s">
        <v>27</v>
      </c>
      <c r="F40" s="11">
        <v>798</v>
      </c>
      <c r="G40" s="13">
        <v>519</v>
      </c>
      <c r="H40" s="28">
        <f xml:space="preserve"> _xlfn.XLOOKUP(data[[#This Row],[Product]],products[Product],products[Cost per unit])</f>
        <v>16.73</v>
      </c>
      <c r="I40" s="30">
        <f>data[[#This Row],[Cost per Unit]]*data[[#This Row],[Units]]</f>
        <v>8682.8700000000008</v>
      </c>
    </row>
    <row r="41" spans="3:28" x14ac:dyDescent="0.25">
      <c r="C41" s="8" t="s">
        <v>40</v>
      </c>
      <c r="D41" s="8" t="s">
        <v>36</v>
      </c>
      <c r="E41" s="8" t="s">
        <v>33</v>
      </c>
      <c r="F41" s="9">
        <v>9772</v>
      </c>
      <c r="G41" s="12">
        <v>90</v>
      </c>
      <c r="H41" s="28">
        <f xml:space="preserve"> _xlfn.XLOOKUP(data[[#This Row],[Product]],products[Product],products[Cost per unit])</f>
        <v>12.37</v>
      </c>
      <c r="I41" s="30">
        <f>data[[#This Row],[Cost per Unit]]*data[[#This Row],[Units]]</f>
        <v>1113.3</v>
      </c>
    </row>
    <row r="42" spans="3:28" x14ac:dyDescent="0.25">
      <c r="C42" s="8" t="s">
        <v>2</v>
      </c>
      <c r="D42" s="8" t="s">
        <v>36</v>
      </c>
      <c r="E42" s="8" t="s">
        <v>16</v>
      </c>
      <c r="F42" s="9">
        <v>11417</v>
      </c>
      <c r="G42" s="12">
        <v>21</v>
      </c>
      <c r="H42" s="28">
        <f xml:space="preserve"> _xlfn.XLOOKUP(data[[#This Row],[Product]],products[Product],products[Cost per unit])</f>
        <v>8.7899999999999991</v>
      </c>
      <c r="I42" s="30">
        <f>data[[#This Row],[Cost per Unit]]*data[[#This Row],[Units]]</f>
        <v>184.58999999999997</v>
      </c>
    </row>
    <row r="43" spans="3:28" x14ac:dyDescent="0.25">
      <c r="C43" s="8" t="s">
        <v>10</v>
      </c>
      <c r="D43" s="8" t="s">
        <v>36</v>
      </c>
      <c r="E43" s="8" t="s">
        <v>27</v>
      </c>
      <c r="F43" s="9">
        <v>1407</v>
      </c>
      <c r="G43" s="12">
        <v>72</v>
      </c>
      <c r="H43" s="28">
        <f xml:space="preserve"> _xlfn.XLOOKUP(data[[#This Row],[Product]],products[Product],products[Cost per unit])</f>
        <v>16.73</v>
      </c>
      <c r="I43" s="30">
        <f>data[[#This Row],[Cost per Unit]]*data[[#This Row],[Units]]</f>
        <v>1204.56</v>
      </c>
    </row>
    <row r="44" spans="3:28" x14ac:dyDescent="0.25">
      <c r="C44" s="8" t="s">
        <v>41</v>
      </c>
      <c r="D44" s="8" t="s">
        <v>35</v>
      </c>
      <c r="E44" s="8" t="s">
        <v>27</v>
      </c>
      <c r="F44" s="9">
        <v>847</v>
      </c>
      <c r="G44" s="12">
        <v>129</v>
      </c>
      <c r="H44" s="28">
        <f xml:space="preserve"> _xlfn.XLOOKUP(data[[#This Row],[Product]],products[Product],products[Cost per unit])</f>
        <v>16.73</v>
      </c>
      <c r="I44" s="30">
        <f>data[[#This Row],[Cost per Unit]]*data[[#This Row],[Units]]</f>
        <v>2158.17</v>
      </c>
    </row>
    <row r="45" spans="3:28" x14ac:dyDescent="0.25">
      <c r="C45" s="10" t="s">
        <v>8</v>
      </c>
      <c r="D45" s="10" t="s">
        <v>35</v>
      </c>
      <c r="E45" s="10" t="s">
        <v>27</v>
      </c>
      <c r="F45" s="11">
        <v>4753</v>
      </c>
      <c r="G45" s="13">
        <v>300</v>
      </c>
      <c r="H45" s="28">
        <f xml:space="preserve"> _xlfn.XLOOKUP(data[[#This Row],[Product]],products[Product],products[Cost per unit])</f>
        <v>16.73</v>
      </c>
      <c r="I45" s="30">
        <f>data[[#This Row],[Cost per Unit]]*data[[#This Row],[Units]]</f>
        <v>5019</v>
      </c>
    </row>
    <row r="46" spans="3:28" x14ac:dyDescent="0.25">
      <c r="C46" s="8" t="s">
        <v>6</v>
      </c>
      <c r="D46" s="8" t="s">
        <v>38</v>
      </c>
      <c r="E46" s="8" t="s">
        <v>33</v>
      </c>
      <c r="F46" s="9">
        <v>959</v>
      </c>
      <c r="G46" s="12">
        <v>135</v>
      </c>
      <c r="H46" s="28">
        <f xml:space="preserve"> _xlfn.XLOOKUP(data[[#This Row],[Product]],products[Product],products[Cost per unit])</f>
        <v>12.37</v>
      </c>
      <c r="I46" s="30">
        <f>data[[#This Row],[Cost per Unit]]*data[[#This Row],[Units]]</f>
        <v>1669.9499999999998</v>
      </c>
    </row>
    <row r="47" spans="3:28" x14ac:dyDescent="0.25">
      <c r="C47" s="10" t="s">
        <v>7</v>
      </c>
      <c r="D47" s="10" t="s">
        <v>37</v>
      </c>
      <c r="E47" s="10" t="s">
        <v>33</v>
      </c>
      <c r="F47" s="11">
        <v>6391</v>
      </c>
      <c r="G47" s="13">
        <v>48</v>
      </c>
      <c r="H47" s="28">
        <f xml:space="preserve"> _xlfn.XLOOKUP(data[[#This Row],[Product]],products[Product],products[Cost per unit])</f>
        <v>12.37</v>
      </c>
      <c r="I47" s="30">
        <f>data[[#This Row],[Cost per Unit]]*data[[#This Row],[Units]]</f>
        <v>593.76</v>
      </c>
    </row>
    <row r="48" spans="3:28" x14ac:dyDescent="0.25">
      <c r="C48" s="8" t="s">
        <v>7</v>
      </c>
      <c r="D48" s="8" t="s">
        <v>35</v>
      </c>
      <c r="E48" s="8" t="s">
        <v>27</v>
      </c>
      <c r="F48" s="9">
        <v>2478</v>
      </c>
      <c r="G48" s="12">
        <v>21</v>
      </c>
      <c r="H48" s="28">
        <f xml:space="preserve"> _xlfn.XLOOKUP(data[[#This Row],[Product]],products[Product],products[Cost per unit])</f>
        <v>16.73</v>
      </c>
      <c r="I48" s="30">
        <f>data[[#This Row],[Cost per Unit]]*data[[#This Row],[Units]]</f>
        <v>351.33</v>
      </c>
    </row>
    <row r="49" spans="3:9" x14ac:dyDescent="0.25">
      <c r="C49" s="10" t="s">
        <v>41</v>
      </c>
      <c r="D49" s="10" t="s">
        <v>34</v>
      </c>
      <c r="E49" s="10" t="s">
        <v>33</v>
      </c>
      <c r="F49" s="11">
        <v>7847</v>
      </c>
      <c r="G49" s="13">
        <v>174</v>
      </c>
      <c r="H49" s="28">
        <f xml:space="preserve"> _xlfn.XLOOKUP(data[[#This Row],[Product]],products[Product],products[Cost per unit])</f>
        <v>12.37</v>
      </c>
      <c r="I49" s="30">
        <f>data[[#This Row],[Cost per Unit]]*data[[#This Row],[Units]]</f>
        <v>2152.3799999999997</v>
      </c>
    </row>
    <row r="50" spans="3:9" x14ac:dyDescent="0.25">
      <c r="C50" s="10" t="s">
        <v>8</v>
      </c>
      <c r="D50" s="10" t="s">
        <v>38</v>
      </c>
      <c r="E50" s="10" t="s">
        <v>13</v>
      </c>
      <c r="F50" s="11">
        <v>819</v>
      </c>
      <c r="G50" s="13">
        <v>510</v>
      </c>
      <c r="H50" s="28">
        <f xml:space="preserve"> _xlfn.XLOOKUP(data[[#This Row],[Product]],products[Product],products[Cost per unit])</f>
        <v>9.33</v>
      </c>
      <c r="I50" s="30">
        <f>data[[#This Row],[Cost per Unit]]*data[[#This Row],[Units]]</f>
        <v>4758.3</v>
      </c>
    </row>
    <row r="51" spans="3:9" x14ac:dyDescent="0.25">
      <c r="C51" s="8" t="s">
        <v>2</v>
      </c>
      <c r="D51" s="8" t="s">
        <v>39</v>
      </c>
      <c r="E51" s="8" t="s">
        <v>16</v>
      </c>
      <c r="F51" s="9">
        <v>2016</v>
      </c>
      <c r="G51" s="12">
        <v>117</v>
      </c>
      <c r="H51" s="28">
        <f xml:space="preserve"> _xlfn.XLOOKUP(data[[#This Row],[Product]],products[Product],products[Cost per unit])</f>
        <v>8.7899999999999991</v>
      </c>
      <c r="I51" s="30">
        <f>data[[#This Row],[Cost per Unit]]*data[[#This Row],[Units]]</f>
        <v>1028.4299999999998</v>
      </c>
    </row>
    <row r="52" spans="3:9" x14ac:dyDescent="0.25">
      <c r="C52" s="8" t="s">
        <v>8</v>
      </c>
      <c r="D52" s="8" t="s">
        <v>35</v>
      </c>
      <c r="E52" s="8" t="s">
        <v>33</v>
      </c>
      <c r="F52" s="9">
        <v>357</v>
      </c>
      <c r="G52" s="12">
        <v>126</v>
      </c>
      <c r="H52" s="28">
        <f xml:space="preserve"> _xlfn.XLOOKUP(data[[#This Row],[Product]],products[Product],products[Cost per unit])</f>
        <v>12.37</v>
      </c>
      <c r="I52" s="30">
        <f>data[[#This Row],[Cost per Unit]]*data[[#This Row],[Units]]</f>
        <v>1558.62</v>
      </c>
    </row>
    <row r="53" spans="3:9" x14ac:dyDescent="0.25">
      <c r="C53" s="8" t="s">
        <v>5</v>
      </c>
      <c r="D53" s="8" t="s">
        <v>34</v>
      </c>
      <c r="E53" s="8" t="s">
        <v>15</v>
      </c>
      <c r="F53" s="9">
        <v>7280</v>
      </c>
      <c r="G53" s="12">
        <v>201</v>
      </c>
      <c r="H53" s="28">
        <f xml:space="preserve"> _xlfn.XLOOKUP(data[[#This Row],[Product]],products[Product],products[Cost per unit])</f>
        <v>11.73</v>
      </c>
      <c r="I53" s="30">
        <f>data[[#This Row],[Cost per Unit]]*data[[#This Row],[Units]]</f>
        <v>2357.73</v>
      </c>
    </row>
    <row r="54" spans="3:9" x14ac:dyDescent="0.25">
      <c r="C54" s="10" t="s">
        <v>9</v>
      </c>
      <c r="D54" s="10" t="s">
        <v>35</v>
      </c>
      <c r="E54" s="10" t="s">
        <v>15</v>
      </c>
      <c r="F54" s="11">
        <v>7833</v>
      </c>
      <c r="G54" s="13">
        <v>243</v>
      </c>
      <c r="H54" s="28">
        <f xml:space="preserve"> _xlfn.XLOOKUP(data[[#This Row],[Product]],products[Product],products[Cost per unit])</f>
        <v>11.73</v>
      </c>
      <c r="I54" s="30">
        <f>data[[#This Row],[Cost per Unit]]*data[[#This Row],[Units]]</f>
        <v>2850.3900000000003</v>
      </c>
    </row>
    <row r="55" spans="3:9" x14ac:dyDescent="0.25">
      <c r="C55" s="8" t="s">
        <v>40</v>
      </c>
      <c r="D55" s="8" t="s">
        <v>38</v>
      </c>
      <c r="E55" s="8" t="s">
        <v>13</v>
      </c>
      <c r="F55" s="9">
        <v>5670</v>
      </c>
      <c r="G55" s="12">
        <v>297</v>
      </c>
      <c r="H55" s="28">
        <f xml:space="preserve"> _xlfn.XLOOKUP(data[[#This Row],[Product]],products[Product],products[Cost per unit])</f>
        <v>9.33</v>
      </c>
      <c r="I55" s="30">
        <f>data[[#This Row],[Cost per Unit]]*data[[#This Row],[Units]]</f>
        <v>2771.01</v>
      </c>
    </row>
    <row r="56" spans="3:9" x14ac:dyDescent="0.25">
      <c r="C56" s="10" t="s">
        <v>7</v>
      </c>
      <c r="D56" s="10" t="s">
        <v>35</v>
      </c>
      <c r="E56" s="10" t="s">
        <v>16</v>
      </c>
      <c r="F56" s="11">
        <v>2135</v>
      </c>
      <c r="G56" s="13">
        <v>27</v>
      </c>
      <c r="H56" s="28">
        <f xml:space="preserve"> _xlfn.XLOOKUP(data[[#This Row],[Product]],products[Product],products[Cost per unit])</f>
        <v>8.7899999999999991</v>
      </c>
      <c r="I56" s="30">
        <f>data[[#This Row],[Cost per Unit]]*data[[#This Row],[Units]]</f>
        <v>237.32999999999998</v>
      </c>
    </row>
    <row r="57" spans="3:9" x14ac:dyDescent="0.25">
      <c r="C57" s="10" t="s">
        <v>10</v>
      </c>
      <c r="D57" s="10" t="s">
        <v>39</v>
      </c>
      <c r="E57" s="10" t="s">
        <v>33</v>
      </c>
      <c r="F57" s="11">
        <v>12950</v>
      </c>
      <c r="G57" s="13">
        <v>30</v>
      </c>
      <c r="H57" s="28">
        <f xml:space="preserve"> _xlfn.XLOOKUP(data[[#This Row],[Product]],products[Product],products[Cost per unit])</f>
        <v>12.37</v>
      </c>
      <c r="I57" s="30">
        <f>data[[#This Row],[Cost per Unit]]*data[[#This Row],[Units]]</f>
        <v>371.09999999999997</v>
      </c>
    </row>
    <row r="58" spans="3:9" x14ac:dyDescent="0.25">
      <c r="C58" s="10" t="s">
        <v>40</v>
      </c>
      <c r="D58" s="10" t="s">
        <v>34</v>
      </c>
      <c r="E58" s="10" t="s">
        <v>33</v>
      </c>
      <c r="F58" s="11">
        <v>3794</v>
      </c>
      <c r="G58" s="13">
        <v>159</v>
      </c>
      <c r="H58" s="28">
        <f xml:space="preserve"> _xlfn.XLOOKUP(data[[#This Row],[Product]],products[Product],products[Cost per unit])</f>
        <v>12.37</v>
      </c>
      <c r="I58" s="30">
        <f>data[[#This Row],[Cost per Unit]]*data[[#This Row],[Units]]</f>
        <v>1966.83</v>
      </c>
    </row>
    <row r="59" spans="3:9" x14ac:dyDescent="0.25">
      <c r="C59" s="8" t="s">
        <v>3</v>
      </c>
      <c r="D59" s="8" t="s">
        <v>35</v>
      </c>
      <c r="E59" s="8" t="s">
        <v>33</v>
      </c>
      <c r="F59" s="9">
        <v>819</v>
      </c>
      <c r="G59" s="12">
        <v>306</v>
      </c>
      <c r="H59" s="28">
        <f xml:space="preserve"> _xlfn.XLOOKUP(data[[#This Row],[Product]],products[Product],products[Cost per unit])</f>
        <v>12.37</v>
      </c>
      <c r="I59" s="30">
        <f>data[[#This Row],[Cost per Unit]]*data[[#This Row],[Units]]</f>
        <v>3785.22</v>
      </c>
    </row>
    <row r="60" spans="3:9" x14ac:dyDescent="0.25">
      <c r="C60" s="10" t="s">
        <v>3</v>
      </c>
      <c r="D60" s="10" t="s">
        <v>34</v>
      </c>
      <c r="E60" s="10" t="s">
        <v>20</v>
      </c>
      <c r="F60" s="11">
        <v>2583</v>
      </c>
      <c r="G60" s="13">
        <v>18</v>
      </c>
      <c r="H60" s="28">
        <f xml:space="preserve"> _xlfn.XLOOKUP(data[[#This Row],[Product]],products[Product],products[Cost per unit])</f>
        <v>10.62</v>
      </c>
      <c r="I60" s="30">
        <f>data[[#This Row],[Cost per Unit]]*data[[#This Row],[Units]]</f>
        <v>191.16</v>
      </c>
    </row>
    <row r="61" spans="3:9" x14ac:dyDescent="0.25">
      <c r="C61" s="10" t="s">
        <v>5</v>
      </c>
      <c r="D61" s="10" t="s">
        <v>34</v>
      </c>
      <c r="E61" s="10" t="s">
        <v>33</v>
      </c>
      <c r="F61" s="11">
        <v>1652</v>
      </c>
      <c r="G61" s="13">
        <v>93</v>
      </c>
      <c r="H61" s="28">
        <f xml:space="preserve"> _xlfn.XLOOKUP(data[[#This Row],[Product]],products[Product],products[Cost per unit])</f>
        <v>12.37</v>
      </c>
      <c r="I61" s="30">
        <f>data[[#This Row],[Cost per Unit]]*data[[#This Row],[Units]]</f>
        <v>1150.4099999999999</v>
      </c>
    </row>
    <row r="62" spans="3:9" x14ac:dyDescent="0.25">
      <c r="C62" s="10" t="s">
        <v>8</v>
      </c>
      <c r="D62" s="10" t="s">
        <v>34</v>
      </c>
      <c r="E62" s="10" t="s">
        <v>16</v>
      </c>
      <c r="F62" s="11">
        <v>2009</v>
      </c>
      <c r="G62" s="13">
        <v>219</v>
      </c>
      <c r="H62" s="28">
        <f xml:space="preserve"> _xlfn.XLOOKUP(data[[#This Row],[Product]],products[Product],products[Cost per unit])</f>
        <v>8.7899999999999991</v>
      </c>
      <c r="I62" s="30">
        <f>data[[#This Row],[Cost per Unit]]*data[[#This Row],[Units]]</f>
        <v>1925.0099999999998</v>
      </c>
    </row>
    <row r="63" spans="3:9" x14ac:dyDescent="0.25">
      <c r="C63" s="10" t="s">
        <v>41</v>
      </c>
      <c r="D63" s="10" t="s">
        <v>37</v>
      </c>
      <c r="E63" s="10" t="s">
        <v>20</v>
      </c>
      <c r="F63" s="11">
        <v>3388</v>
      </c>
      <c r="G63" s="13">
        <v>123</v>
      </c>
      <c r="H63" s="28">
        <f xml:space="preserve"> _xlfn.XLOOKUP(data[[#This Row],[Product]],products[Product],products[Cost per unit])</f>
        <v>10.62</v>
      </c>
      <c r="I63" s="30">
        <f>data[[#This Row],[Cost per Unit]]*data[[#This Row],[Units]]</f>
        <v>1306.26</v>
      </c>
    </row>
    <row r="64" spans="3:9" x14ac:dyDescent="0.25">
      <c r="C64" s="10" t="s">
        <v>9</v>
      </c>
      <c r="D64" s="10" t="s">
        <v>36</v>
      </c>
      <c r="E64" s="10" t="s">
        <v>27</v>
      </c>
      <c r="F64" s="11">
        <v>11522</v>
      </c>
      <c r="G64" s="13">
        <v>204</v>
      </c>
      <c r="H64" s="28">
        <f xml:space="preserve"> _xlfn.XLOOKUP(data[[#This Row],[Product]],products[Product],products[Cost per unit])</f>
        <v>16.73</v>
      </c>
      <c r="I64" s="30">
        <f>data[[#This Row],[Cost per Unit]]*data[[#This Row],[Units]]</f>
        <v>3412.92</v>
      </c>
    </row>
    <row r="65" spans="3:9" x14ac:dyDescent="0.25">
      <c r="C65" s="8" t="s">
        <v>6</v>
      </c>
      <c r="D65" s="8" t="s">
        <v>38</v>
      </c>
      <c r="E65" s="8" t="s">
        <v>13</v>
      </c>
      <c r="F65" s="9">
        <v>2317</v>
      </c>
      <c r="G65" s="12">
        <v>123</v>
      </c>
      <c r="H65" s="28">
        <f xml:space="preserve"> _xlfn.XLOOKUP(data[[#This Row],[Product]],products[Product],products[Cost per unit])</f>
        <v>9.33</v>
      </c>
      <c r="I65" s="30">
        <f>data[[#This Row],[Cost per Unit]]*data[[#This Row],[Units]]</f>
        <v>1147.5899999999999</v>
      </c>
    </row>
    <row r="66" spans="3:9" x14ac:dyDescent="0.25">
      <c r="C66" s="8" t="s">
        <v>6</v>
      </c>
      <c r="D66" s="8" t="s">
        <v>35</v>
      </c>
      <c r="E66" s="8" t="s">
        <v>27</v>
      </c>
      <c r="F66" s="9">
        <v>3864</v>
      </c>
      <c r="G66" s="12">
        <v>177</v>
      </c>
      <c r="H66" s="28">
        <f xml:space="preserve"> _xlfn.XLOOKUP(data[[#This Row],[Product]],products[Product],products[Cost per unit])</f>
        <v>16.73</v>
      </c>
      <c r="I66" s="30">
        <f>data[[#This Row],[Cost per Unit]]*data[[#This Row],[Units]]</f>
        <v>2961.21</v>
      </c>
    </row>
    <row r="67" spans="3:9" x14ac:dyDescent="0.25">
      <c r="C67" s="10" t="s">
        <v>5</v>
      </c>
      <c r="D67" s="10" t="s">
        <v>36</v>
      </c>
      <c r="E67" s="10" t="s">
        <v>13</v>
      </c>
      <c r="F67" s="11">
        <v>6146</v>
      </c>
      <c r="G67" s="13">
        <v>63</v>
      </c>
      <c r="H67" s="28">
        <f xml:space="preserve"> _xlfn.XLOOKUP(data[[#This Row],[Product]],products[Product],products[Cost per unit])</f>
        <v>9.33</v>
      </c>
      <c r="I67" s="30">
        <f>data[[#This Row],[Cost per Unit]]*data[[#This Row],[Units]]</f>
        <v>587.79</v>
      </c>
    </row>
    <row r="68" spans="3:9" x14ac:dyDescent="0.25">
      <c r="C68" s="10" t="s">
        <v>40</v>
      </c>
      <c r="D68" s="10" t="s">
        <v>35</v>
      </c>
      <c r="E68" s="10" t="s">
        <v>16</v>
      </c>
      <c r="F68" s="11">
        <v>4725</v>
      </c>
      <c r="G68" s="13">
        <v>174</v>
      </c>
      <c r="H68" s="28">
        <f xml:space="preserve"> _xlfn.XLOOKUP(data[[#This Row],[Product]],products[Product],products[Cost per unit])</f>
        <v>8.7899999999999991</v>
      </c>
      <c r="I68" s="30">
        <f>data[[#This Row],[Cost per Unit]]*data[[#This Row],[Units]]</f>
        <v>1529.4599999999998</v>
      </c>
    </row>
    <row r="69" spans="3:9" x14ac:dyDescent="0.25">
      <c r="C69" s="10" t="s">
        <v>41</v>
      </c>
      <c r="D69" s="10" t="s">
        <v>34</v>
      </c>
      <c r="E69" s="10" t="s">
        <v>16</v>
      </c>
      <c r="F69" s="11">
        <v>1274</v>
      </c>
      <c r="G69" s="13">
        <v>225</v>
      </c>
      <c r="H69" s="28">
        <f xml:space="preserve"> _xlfn.XLOOKUP(data[[#This Row],[Product]],products[Product],products[Cost per unit])</f>
        <v>8.7899999999999991</v>
      </c>
      <c r="I69" s="30">
        <f>data[[#This Row],[Cost per Unit]]*data[[#This Row],[Units]]</f>
        <v>1977.7499999999998</v>
      </c>
    </row>
    <row r="70" spans="3:9" x14ac:dyDescent="0.25">
      <c r="C70" s="10" t="s">
        <v>9</v>
      </c>
      <c r="D70" s="10" t="s">
        <v>34</v>
      </c>
      <c r="E70" s="10" t="s">
        <v>16</v>
      </c>
      <c r="F70" s="11">
        <v>938</v>
      </c>
      <c r="G70" s="13">
        <v>189</v>
      </c>
      <c r="H70" s="28">
        <f xml:space="preserve"> _xlfn.XLOOKUP(data[[#This Row],[Product]],products[Product],products[Cost per unit])</f>
        <v>8.7899999999999991</v>
      </c>
      <c r="I70" s="30">
        <f>data[[#This Row],[Cost per Unit]]*data[[#This Row],[Units]]</f>
        <v>1661.31</v>
      </c>
    </row>
    <row r="71" spans="3:9" x14ac:dyDescent="0.25">
      <c r="C71" s="8" t="s">
        <v>9</v>
      </c>
      <c r="D71" s="8" t="s">
        <v>37</v>
      </c>
      <c r="E71" s="8" t="s">
        <v>20</v>
      </c>
      <c r="F71" s="9">
        <v>7273</v>
      </c>
      <c r="G71" s="12">
        <v>96</v>
      </c>
      <c r="H71" s="28">
        <f xml:space="preserve"> _xlfn.XLOOKUP(data[[#This Row],[Product]],products[Product],products[Cost per unit])</f>
        <v>10.62</v>
      </c>
      <c r="I71" s="30">
        <f>data[[#This Row],[Cost per Unit]]*data[[#This Row],[Units]]</f>
        <v>1019.52</v>
      </c>
    </row>
    <row r="72" spans="3:9" x14ac:dyDescent="0.25">
      <c r="C72" s="10" t="s">
        <v>7</v>
      </c>
      <c r="D72" s="10" t="s">
        <v>39</v>
      </c>
      <c r="E72" s="10" t="s">
        <v>27</v>
      </c>
      <c r="F72" s="11">
        <v>966</v>
      </c>
      <c r="G72" s="13">
        <v>198</v>
      </c>
      <c r="H72" s="28">
        <f xml:space="preserve"> _xlfn.XLOOKUP(data[[#This Row],[Product]],products[Product],products[Cost per unit])</f>
        <v>16.73</v>
      </c>
      <c r="I72" s="30">
        <f>data[[#This Row],[Cost per Unit]]*data[[#This Row],[Units]]</f>
        <v>3312.54</v>
      </c>
    </row>
    <row r="73" spans="3:9" x14ac:dyDescent="0.25">
      <c r="C73" s="10" t="s">
        <v>6</v>
      </c>
      <c r="D73" s="10" t="s">
        <v>34</v>
      </c>
      <c r="E73" s="10" t="s">
        <v>16</v>
      </c>
      <c r="F73" s="11">
        <v>2219</v>
      </c>
      <c r="G73" s="13">
        <v>75</v>
      </c>
      <c r="H73" s="28">
        <f xml:space="preserve"> _xlfn.XLOOKUP(data[[#This Row],[Product]],products[Product],products[Cost per unit])</f>
        <v>8.7899999999999991</v>
      </c>
      <c r="I73" s="30">
        <f>data[[#This Row],[Cost per Unit]]*data[[#This Row],[Units]]</f>
        <v>659.24999999999989</v>
      </c>
    </row>
    <row r="74" spans="3:9" x14ac:dyDescent="0.25">
      <c r="C74" s="10" t="s">
        <v>2</v>
      </c>
      <c r="D74" s="10" t="s">
        <v>39</v>
      </c>
      <c r="E74" s="10" t="s">
        <v>15</v>
      </c>
      <c r="F74" s="11">
        <v>4802</v>
      </c>
      <c r="G74" s="13">
        <v>36</v>
      </c>
      <c r="H74" s="28">
        <f xml:space="preserve"> _xlfn.XLOOKUP(data[[#This Row],[Product]],products[Product],products[Cost per unit])</f>
        <v>11.73</v>
      </c>
      <c r="I74" s="30">
        <f>data[[#This Row],[Cost per Unit]]*data[[#This Row],[Units]]</f>
        <v>422.28000000000003</v>
      </c>
    </row>
    <row r="75" spans="3:9" x14ac:dyDescent="0.25">
      <c r="C75" s="10" t="s">
        <v>10</v>
      </c>
      <c r="D75" s="10" t="s">
        <v>35</v>
      </c>
      <c r="E75" s="10" t="s">
        <v>15</v>
      </c>
      <c r="F75" s="11">
        <v>2562</v>
      </c>
      <c r="G75" s="13">
        <v>6</v>
      </c>
      <c r="H75" s="28">
        <f xml:space="preserve"> _xlfn.XLOOKUP(data[[#This Row],[Product]],products[Product],products[Cost per unit])</f>
        <v>11.73</v>
      </c>
      <c r="I75" s="30">
        <f>data[[#This Row],[Cost per Unit]]*data[[#This Row],[Units]]</f>
        <v>70.38</v>
      </c>
    </row>
    <row r="76" spans="3:9" x14ac:dyDescent="0.25">
      <c r="C76" s="10" t="s">
        <v>6</v>
      </c>
      <c r="D76" s="10" t="s">
        <v>36</v>
      </c>
      <c r="E76" s="10" t="s">
        <v>13</v>
      </c>
      <c r="F76" s="11">
        <v>4319</v>
      </c>
      <c r="G76" s="13">
        <v>30</v>
      </c>
      <c r="H76" s="28">
        <f xml:space="preserve"> _xlfn.XLOOKUP(data[[#This Row],[Product]],products[Product],products[Cost per unit])</f>
        <v>9.33</v>
      </c>
      <c r="I76" s="30">
        <f>data[[#This Row],[Cost per Unit]]*data[[#This Row],[Units]]</f>
        <v>279.89999999999998</v>
      </c>
    </row>
    <row r="77" spans="3:9" x14ac:dyDescent="0.25">
      <c r="C77" s="10" t="s">
        <v>40</v>
      </c>
      <c r="D77" s="10" t="s">
        <v>39</v>
      </c>
      <c r="E77" s="10" t="s">
        <v>27</v>
      </c>
      <c r="F77" s="11">
        <v>6370</v>
      </c>
      <c r="G77" s="13">
        <v>30</v>
      </c>
      <c r="H77" s="28">
        <f xml:space="preserve"> _xlfn.XLOOKUP(data[[#This Row],[Product]],products[Product],products[Cost per unit])</f>
        <v>16.73</v>
      </c>
      <c r="I77" s="30">
        <f>data[[#This Row],[Cost per Unit]]*data[[#This Row],[Units]]</f>
        <v>501.90000000000003</v>
      </c>
    </row>
    <row r="78" spans="3:9" x14ac:dyDescent="0.25">
      <c r="C78" s="10" t="s">
        <v>40</v>
      </c>
      <c r="D78" s="10" t="s">
        <v>36</v>
      </c>
      <c r="E78" s="10" t="s">
        <v>27</v>
      </c>
      <c r="F78" s="11">
        <v>3164</v>
      </c>
      <c r="G78" s="13">
        <v>306</v>
      </c>
      <c r="H78" s="28">
        <f xml:space="preserve"> _xlfn.XLOOKUP(data[[#This Row],[Product]],products[Product],products[Cost per unit])</f>
        <v>16.73</v>
      </c>
      <c r="I78" s="30">
        <f>data[[#This Row],[Cost per Unit]]*data[[#This Row],[Units]]</f>
        <v>5119.38</v>
      </c>
    </row>
    <row r="79" spans="3:9" x14ac:dyDescent="0.25">
      <c r="C79" s="8" t="s">
        <v>40</v>
      </c>
      <c r="D79" s="8" t="s">
        <v>37</v>
      </c>
      <c r="E79" s="8" t="s">
        <v>27</v>
      </c>
      <c r="F79" s="9">
        <v>6132</v>
      </c>
      <c r="G79" s="12">
        <v>93</v>
      </c>
      <c r="H79" s="28">
        <f xml:space="preserve"> _xlfn.XLOOKUP(data[[#This Row],[Product]],products[Product],products[Cost per unit])</f>
        <v>16.73</v>
      </c>
      <c r="I79" s="30">
        <f>data[[#This Row],[Cost per Unit]]*data[[#This Row],[Units]]</f>
        <v>1555.89</v>
      </c>
    </row>
    <row r="80" spans="3:9" x14ac:dyDescent="0.25">
      <c r="C80" s="8" t="s">
        <v>9</v>
      </c>
      <c r="D80" s="8" t="s">
        <v>38</v>
      </c>
      <c r="E80" s="8" t="s">
        <v>33</v>
      </c>
      <c r="F80" s="9">
        <v>9506</v>
      </c>
      <c r="G80" s="12">
        <v>87</v>
      </c>
      <c r="H80" s="28">
        <f xml:space="preserve"> _xlfn.XLOOKUP(data[[#This Row],[Product]],products[Product],products[Cost per unit])</f>
        <v>12.37</v>
      </c>
      <c r="I80" s="30">
        <f>data[[#This Row],[Cost per Unit]]*data[[#This Row],[Units]]</f>
        <v>1076.1899999999998</v>
      </c>
    </row>
    <row r="81" spans="3:9" x14ac:dyDescent="0.25">
      <c r="C81" s="8" t="s">
        <v>8</v>
      </c>
      <c r="D81" s="8" t="s">
        <v>35</v>
      </c>
      <c r="E81" s="8" t="s">
        <v>20</v>
      </c>
      <c r="F81" s="9">
        <v>2702</v>
      </c>
      <c r="G81" s="12">
        <v>363</v>
      </c>
      <c r="H81" s="28">
        <f xml:space="preserve"> _xlfn.XLOOKUP(data[[#This Row],[Product]],products[Product],products[Cost per unit])</f>
        <v>10.62</v>
      </c>
      <c r="I81" s="30">
        <f>data[[#This Row],[Cost per Unit]]*data[[#This Row],[Units]]</f>
        <v>3855.0599999999995</v>
      </c>
    </row>
    <row r="82" spans="3:9" x14ac:dyDescent="0.25">
      <c r="C82" s="10" t="s">
        <v>10</v>
      </c>
      <c r="D82" s="10" t="s">
        <v>36</v>
      </c>
      <c r="E82" s="10" t="s">
        <v>13</v>
      </c>
      <c r="F82" s="11">
        <v>945</v>
      </c>
      <c r="G82" s="13">
        <v>75</v>
      </c>
      <c r="H82" s="28">
        <f xml:space="preserve"> _xlfn.XLOOKUP(data[[#This Row],[Product]],products[Product],products[Cost per unit])</f>
        <v>9.33</v>
      </c>
      <c r="I82" s="30">
        <f>data[[#This Row],[Cost per Unit]]*data[[#This Row],[Units]]</f>
        <v>699.75</v>
      </c>
    </row>
    <row r="83" spans="3:9" x14ac:dyDescent="0.25">
      <c r="C83" s="8" t="s">
        <v>40</v>
      </c>
      <c r="D83" s="8" t="s">
        <v>36</v>
      </c>
      <c r="E83" s="8" t="s">
        <v>13</v>
      </c>
      <c r="F83" s="9">
        <v>4424</v>
      </c>
      <c r="G83" s="12">
        <v>201</v>
      </c>
      <c r="H83" s="28">
        <f xml:space="preserve"> _xlfn.XLOOKUP(data[[#This Row],[Product]],products[Product],products[Cost per unit])</f>
        <v>9.33</v>
      </c>
      <c r="I83" s="30">
        <f>data[[#This Row],[Cost per Unit]]*data[[#This Row],[Units]]</f>
        <v>1875.33</v>
      </c>
    </row>
    <row r="84" spans="3:9" x14ac:dyDescent="0.25">
      <c r="C84" s="8" t="s">
        <v>7</v>
      </c>
      <c r="D84" s="8" t="s">
        <v>34</v>
      </c>
      <c r="E84" s="8" t="s">
        <v>15</v>
      </c>
      <c r="F84" s="9">
        <v>3829</v>
      </c>
      <c r="G84" s="12">
        <v>24</v>
      </c>
      <c r="H84" s="28">
        <f xml:space="preserve"> _xlfn.XLOOKUP(data[[#This Row],[Product]],products[Product],products[Cost per unit])</f>
        <v>11.73</v>
      </c>
      <c r="I84" s="30">
        <f>data[[#This Row],[Cost per Unit]]*data[[#This Row],[Units]]</f>
        <v>281.52</v>
      </c>
    </row>
    <row r="85" spans="3:9" x14ac:dyDescent="0.25">
      <c r="C85" s="10" t="s">
        <v>40</v>
      </c>
      <c r="D85" s="10" t="s">
        <v>39</v>
      </c>
      <c r="E85" s="10" t="s">
        <v>15</v>
      </c>
      <c r="F85" s="11">
        <v>5775</v>
      </c>
      <c r="G85" s="13">
        <v>42</v>
      </c>
      <c r="H85" s="28">
        <f xml:space="preserve"> _xlfn.XLOOKUP(data[[#This Row],[Product]],products[Product],products[Cost per unit])</f>
        <v>11.73</v>
      </c>
      <c r="I85" s="30">
        <f>data[[#This Row],[Cost per Unit]]*data[[#This Row],[Units]]</f>
        <v>492.66</v>
      </c>
    </row>
    <row r="86" spans="3:9" x14ac:dyDescent="0.25">
      <c r="C86" s="8" t="s">
        <v>6</v>
      </c>
      <c r="D86" s="8" t="s">
        <v>35</v>
      </c>
      <c r="E86" s="8" t="s">
        <v>20</v>
      </c>
      <c r="F86" s="9">
        <v>1071</v>
      </c>
      <c r="G86" s="12">
        <v>270</v>
      </c>
      <c r="H86" s="28">
        <f xml:space="preserve"> _xlfn.XLOOKUP(data[[#This Row],[Product]],products[Product],products[Cost per unit])</f>
        <v>10.62</v>
      </c>
      <c r="I86" s="30">
        <f>data[[#This Row],[Cost per Unit]]*data[[#This Row],[Units]]</f>
        <v>2867.3999999999996</v>
      </c>
    </row>
    <row r="87" spans="3:9" x14ac:dyDescent="0.25">
      <c r="C87" s="8" t="s">
        <v>2</v>
      </c>
      <c r="D87" s="8" t="s">
        <v>37</v>
      </c>
      <c r="E87" s="8" t="s">
        <v>15</v>
      </c>
      <c r="F87" s="9">
        <v>2863</v>
      </c>
      <c r="G87" s="12">
        <v>42</v>
      </c>
      <c r="H87" s="28">
        <f xml:space="preserve"> _xlfn.XLOOKUP(data[[#This Row],[Product]],products[Product],products[Cost per unit])</f>
        <v>11.73</v>
      </c>
      <c r="I87" s="30">
        <f>data[[#This Row],[Cost per Unit]]*data[[#This Row],[Units]]</f>
        <v>492.66</v>
      </c>
    </row>
    <row r="88" spans="3:9" x14ac:dyDescent="0.25">
      <c r="C88" s="10" t="s">
        <v>3</v>
      </c>
      <c r="D88" s="10" t="s">
        <v>35</v>
      </c>
      <c r="E88" s="10" t="s">
        <v>15</v>
      </c>
      <c r="F88" s="11">
        <v>6657</v>
      </c>
      <c r="G88" s="13">
        <v>276</v>
      </c>
      <c r="H88" s="28">
        <f xml:space="preserve"> _xlfn.XLOOKUP(data[[#This Row],[Product]],products[Product],products[Cost per unit])</f>
        <v>11.73</v>
      </c>
      <c r="I88" s="30">
        <f>data[[#This Row],[Cost per Unit]]*data[[#This Row],[Units]]</f>
        <v>3237.48</v>
      </c>
    </row>
    <row r="89" spans="3:9" x14ac:dyDescent="0.25">
      <c r="C89" s="10" t="s">
        <v>8</v>
      </c>
      <c r="D89" s="10" t="s">
        <v>38</v>
      </c>
      <c r="E89" s="10" t="s">
        <v>27</v>
      </c>
      <c r="F89" s="11">
        <v>2268</v>
      </c>
      <c r="G89" s="13">
        <v>63</v>
      </c>
      <c r="H89" s="28">
        <f xml:space="preserve"> _xlfn.XLOOKUP(data[[#This Row],[Product]],products[Product],products[Cost per unit])</f>
        <v>16.73</v>
      </c>
      <c r="I89" s="30">
        <f>data[[#This Row],[Cost per Unit]]*data[[#This Row],[Units]]</f>
        <v>1053.99</v>
      </c>
    </row>
    <row r="90" spans="3:9" x14ac:dyDescent="0.25">
      <c r="C90" s="10" t="s">
        <v>9</v>
      </c>
      <c r="D90" s="10" t="s">
        <v>35</v>
      </c>
      <c r="E90" s="10" t="s">
        <v>27</v>
      </c>
      <c r="F90" s="11">
        <v>2429</v>
      </c>
      <c r="G90" s="13">
        <v>144</v>
      </c>
      <c r="H90" s="28">
        <f xml:space="preserve"> _xlfn.XLOOKUP(data[[#This Row],[Product]],products[Product],products[Cost per unit])</f>
        <v>16.73</v>
      </c>
      <c r="I90" s="30">
        <f>data[[#This Row],[Cost per Unit]]*data[[#This Row],[Units]]</f>
        <v>2409.12</v>
      </c>
    </row>
    <row r="91" spans="3:9" x14ac:dyDescent="0.25">
      <c r="C91" s="8" t="s">
        <v>7</v>
      </c>
      <c r="D91" s="8" t="s">
        <v>37</v>
      </c>
      <c r="E91" s="8" t="s">
        <v>16</v>
      </c>
      <c r="F91" s="9">
        <v>4487</v>
      </c>
      <c r="G91" s="12">
        <v>333</v>
      </c>
      <c r="H91" s="28">
        <f xml:space="preserve"> _xlfn.XLOOKUP(data[[#This Row],[Product]],products[Product],products[Cost per unit])</f>
        <v>8.7899999999999991</v>
      </c>
      <c r="I91" s="30">
        <f>data[[#This Row],[Cost per Unit]]*data[[#This Row],[Units]]</f>
        <v>2927.0699999999997</v>
      </c>
    </row>
    <row r="92" spans="3:9" x14ac:dyDescent="0.25">
      <c r="C92" s="10" t="s">
        <v>2</v>
      </c>
      <c r="D92" s="10" t="s">
        <v>39</v>
      </c>
      <c r="E92" s="10" t="s">
        <v>33</v>
      </c>
      <c r="F92" s="11">
        <v>4018</v>
      </c>
      <c r="G92" s="13">
        <v>126</v>
      </c>
      <c r="H92" s="28">
        <f xml:space="preserve"> _xlfn.XLOOKUP(data[[#This Row],[Product]],products[Product],products[Cost per unit])</f>
        <v>12.37</v>
      </c>
      <c r="I92" s="30">
        <f>data[[#This Row],[Cost per Unit]]*data[[#This Row],[Units]]</f>
        <v>1558.62</v>
      </c>
    </row>
    <row r="93" spans="3:9" x14ac:dyDescent="0.25">
      <c r="C93" s="8" t="s">
        <v>41</v>
      </c>
      <c r="D93" s="8" t="s">
        <v>37</v>
      </c>
      <c r="E93" s="8" t="s">
        <v>15</v>
      </c>
      <c r="F93" s="9">
        <v>714</v>
      </c>
      <c r="G93" s="12">
        <v>231</v>
      </c>
      <c r="H93" s="28">
        <f xml:space="preserve"> _xlfn.XLOOKUP(data[[#This Row],[Product]],products[Product],products[Cost per unit])</f>
        <v>11.73</v>
      </c>
      <c r="I93" s="30">
        <f>data[[#This Row],[Cost per Unit]]*data[[#This Row],[Units]]</f>
        <v>2709.63</v>
      </c>
    </row>
    <row r="94" spans="3:9" x14ac:dyDescent="0.25">
      <c r="C94" s="8" t="s">
        <v>6</v>
      </c>
      <c r="D94" s="8" t="s">
        <v>39</v>
      </c>
      <c r="E94" s="8" t="s">
        <v>25</v>
      </c>
      <c r="F94" s="9">
        <v>2100</v>
      </c>
      <c r="G94" s="12">
        <v>414</v>
      </c>
      <c r="H94" s="28">
        <f xml:space="preserve"> _xlfn.XLOOKUP(data[[#This Row],[Product]],products[Product],products[Cost per unit])</f>
        <v>13.15</v>
      </c>
      <c r="I94" s="30">
        <f>data[[#This Row],[Cost per Unit]]*data[[#This Row],[Units]]</f>
        <v>5444.1</v>
      </c>
    </row>
    <row r="95" spans="3:9" x14ac:dyDescent="0.25">
      <c r="C95" s="8" t="s">
        <v>2</v>
      </c>
      <c r="D95" s="8" t="s">
        <v>39</v>
      </c>
      <c r="E95" s="8" t="s">
        <v>25</v>
      </c>
      <c r="F95" s="9">
        <v>1785</v>
      </c>
      <c r="G95" s="12">
        <v>462</v>
      </c>
      <c r="H95" s="28">
        <f xml:space="preserve"> _xlfn.XLOOKUP(data[[#This Row],[Product]],products[Product],products[Cost per unit])</f>
        <v>13.15</v>
      </c>
      <c r="I95" s="30">
        <f>data[[#This Row],[Cost per Unit]]*data[[#This Row],[Units]]</f>
        <v>6075.3</v>
      </c>
    </row>
    <row r="96" spans="3:9" x14ac:dyDescent="0.25">
      <c r="C96" s="8" t="s">
        <v>3</v>
      </c>
      <c r="D96" s="8" t="s">
        <v>35</v>
      </c>
      <c r="E96" s="8" t="s">
        <v>25</v>
      </c>
      <c r="F96" s="9">
        <v>2464</v>
      </c>
      <c r="G96" s="12">
        <v>234</v>
      </c>
      <c r="H96" s="28">
        <f xml:space="preserve"> _xlfn.XLOOKUP(data[[#This Row],[Product]],products[Product],products[Cost per unit])</f>
        <v>13.15</v>
      </c>
      <c r="I96" s="30">
        <f>data[[#This Row],[Cost per Unit]]*data[[#This Row],[Units]]</f>
        <v>3077.1</v>
      </c>
    </row>
    <row r="97" spans="3:9" x14ac:dyDescent="0.25">
      <c r="C97" s="10" t="s">
        <v>6</v>
      </c>
      <c r="D97" s="10" t="s">
        <v>36</v>
      </c>
      <c r="E97" s="10" t="s">
        <v>21</v>
      </c>
      <c r="F97" s="11">
        <v>497</v>
      </c>
      <c r="G97" s="13">
        <v>63</v>
      </c>
      <c r="H97" s="28">
        <f xml:space="preserve"> _xlfn.XLOOKUP(data[[#This Row],[Product]],products[Product],products[Cost per unit])</f>
        <v>9</v>
      </c>
      <c r="I97" s="30">
        <f>data[[#This Row],[Cost per Unit]]*data[[#This Row],[Units]]</f>
        <v>567</v>
      </c>
    </row>
    <row r="98" spans="3:9" x14ac:dyDescent="0.25">
      <c r="C98" s="10" t="s">
        <v>40</v>
      </c>
      <c r="D98" s="10" t="s">
        <v>36</v>
      </c>
      <c r="E98" s="10" t="s">
        <v>25</v>
      </c>
      <c r="F98" s="11">
        <v>5439</v>
      </c>
      <c r="G98" s="13">
        <v>30</v>
      </c>
      <c r="H98" s="28">
        <f xml:space="preserve"> _xlfn.XLOOKUP(data[[#This Row],[Product]],products[Product],products[Cost per unit])</f>
        <v>13.15</v>
      </c>
      <c r="I98" s="30">
        <f>data[[#This Row],[Cost per Unit]]*data[[#This Row],[Units]]</f>
        <v>394.5</v>
      </c>
    </row>
    <row r="99" spans="3:9" x14ac:dyDescent="0.25">
      <c r="C99" s="8" t="s">
        <v>3</v>
      </c>
      <c r="D99" s="8" t="s">
        <v>36</v>
      </c>
      <c r="E99" s="8" t="s">
        <v>25</v>
      </c>
      <c r="F99" s="9">
        <v>3339</v>
      </c>
      <c r="G99" s="12">
        <v>39</v>
      </c>
      <c r="H99" s="28">
        <f xml:space="preserve"> _xlfn.XLOOKUP(data[[#This Row],[Product]],products[Product],products[Cost per unit])</f>
        <v>13.15</v>
      </c>
      <c r="I99" s="30">
        <f>data[[#This Row],[Cost per Unit]]*data[[#This Row],[Units]]</f>
        <v>512.85</v>
      </c>
    </row>
    <row r="100" spans="3:9" x14ac:dyDescent="0.25">
      <c r="C100" s="8" t="s">
        <v>10</v>
      </c>
      <c r="D100" s="8" t="s">
        <v>35</v>
      </c>
      <c r="E100" s="8" t="s">
        <v>21</v>
      </c>
      <c r="F100" s="9">
        <v>567</v>
      </c>
      <c r="G100" s="12">
        <v>228</v>
      </c>
      <c r="H100" s="28">
        <f xml:space="preserve"> _xlfn.XLOOKUP(data[[#This Row],[Product]],products[Product],products[Cost per unit])</f>
        <v>9</v>
      </c>
      <c r="I100" s="30">
        <f>data[[#This Row],[Cost per Unit]]*data[[#This Row],[Units]]</f>
        <v>2052</v>
      </c>
    </row>
    <row r="101" spans="3:9" x14ac:dyDescent="0.25">
      <c r="C101" s="10" t="s">
        <v>6</v>
      </c>
      <c r="D101" s="10" t="s">
        <v>38</v>
      </c>
      <c r="E101" s="10" t="s">
        <v>25</v>
      </c>
      <c r="F101" s="11">
        <v>469</v>
      </c>
      <c r="G101" s="13">
        <v>75</v>
      </c>
      <c r="H101" s="28">
        <f xml:space="preserve"> _xlfn.XLOOKUP(data[[#This Row],[Product]],products[Product],products[Cost per unit])</f>
        <v>13.15</v>
      </c>
      <c r="I101" s="30">
        <f>data[[#This Row],[Cost per Unit]]*data[[#This Row],[Units]]</f>
        <v>986.25</v>
      </c>
    </row>
    <row r="102" spans="3:9" x14ac:dyDescent="0.25">
      <c r="C102" s="10" t="s">
        <v>9</v>
      </c>
      <c r="D102" s="10" t="s">
        <v>37</v>
      </c>
      <c r="E102" s="10" t="s">
        <v>25</v>
      </c>
      <c r="F102" s="11">
        <v>4305</v>
      </c>
      <c r="G102" s="13">
        <v>156</v>
      </c>
      <c r="H102" s="28">
        <f xml:space="preserve"> _xlfn.XLOOKUP(data[[#This Row],[Product]],products[Product],products[Cost per unit])</f>
        <v>13.15</v>
      </c>
      <c r="I102" s="30">
        <f>data[[#This Row],[Cost per Unit]]*data[[#This Row],[Units]]</f>
        <v>2051.4</v>
      </c>
    </row>
    <row r="103" spans="3:9" x14ac:dyDescent="0.25">
      <c r="C103" s="8" t="s">
        <v>41</v>
      </c>
      <c r="D103" s="8" t="s">
        <v>37</v>
      </c>
      <c r="E103" s="8" t="s">
        <v>21</v>
      </c>
      <c r="F103" s="9">
        <v>2933</v>
      </c>
      <c r="G103" s="12">
        <v>9</v>
      </c>
      <c r="H103" s="28">
        <f xml:space="preserve"> _xlfn.XLOOKUP(data[[#This Row],[Product]],products[Product],products[Cost per unit])</f>
        <v>9</v>
      </c>
      <c r="I103" s="30">
        <f>data[[#This Row],[Cost per Unit]]*data[[#This Row],[Units]]</f>
        <v>81</v>
      </c>
    </row>
    <row r="104" spans="3:9" x14ac:dyDescent="0.25">
      <c r="C104" s="10" t="s">
        <v>7</v>
      </c>
      <c r="D104" s="10" t="s">
        <v>34</v>
      </c>
      <c r="E104" s="10" t="s">
        <v>25</v>
      </c>
      <c r="F104" s="11">
        <v>1568</v>
      </c>
      <c r="G104" s="13">
        <v>96</v>
      </c>
      <c r="H104" s="28">
        <f xml:space="preserve"> _xlfn.XLOOKUP(data[[#This Row],[Product]],products[Product],products[Cost per unit])</f>
        <v>13.15</v>
      </c>
      <c r="I104" s="30">
        <f>data[[#This Row],[Cost per Unit]]*data[[#This Row],[Units]]</f>
        <v>1262.4000000000001</v>
      </c>
    </row>
    <row r="105" spans="3:9" x14ac:dyDescent="0.25">
      <c r="C105" s="8" t="s">
        <v>10</v>
      </c>
      <c r="D105" s="8" t="s">
        <v>34</v>
      </c>
      <c r="E105" s="8" t="s">
        <v>25</v>
      </c>
      <c r="F105" s="9">
        <v>1428</v>
      </c>
      <c r="G105" s="12">
        <v>93</v>
      </c>
      <c r="H105" s="28">
        <f xml:space="preserve"> _xlfn.XLOOKUP(data[[#This Row],[Product]],products[Product],products[Cost per unit])</f>
        <v>13.15</v>
      </c>
      <c r="I105" s="30">
        <f>data[[#This Row],[Cost per Unit]]*data[[#This Row],[Units]]</f>
        <v>1222.95</v>
      </c>
    </row>
    <row r="106" spans="3:9" x14ac:dyDescent="0.25">
      <c r="C106" s="10" t="s">
        <v>40</v>
      </c>
      <c r="D106" s="10" t="s">
        <v>38</v>
      </c>
      <c r="E106" s="10" t="s">
        <v>25</v>
      </c>
      <c r="F106" s="11">
        <v>2541</v>
      </c>
      <c r="G106" s="13">
        <v>90</v>
      </c>
      <c r="H106" s="28">
        <f xml:space="preserve"> _xlfn.XLOOKUP(data[[#This Row],[Product]],products[Product],products[Cost per unit])</f>
        <v>13.15</v>
      </c>
      <c r="I106" s="30">
        <f>data[[#This Row],[Cost per Unit]]*data[[#This Row],[Units]]</f>
        <v>1183.5</v>
      </c>
    </row>
    <row r="107" spans="3:9" x14ac:dyDescent="0.25">
      <c r="C107" s="10" t="s">
        <v>9</v>
      </c>
      <c r="D107" s="10" t="s">
        <v>34</v>
      </c>
      <c r="E107" s="10" t="s">
        <v>21</v>
      </c>
      <c r="F107" s="11">
        <v>6832</v>
      </c>
      <c r="G107" s="13">
        <v>27</v>
      </c>
      <c r="H107" s="28">
        <f xml:space="preserve"> _xlfn.XLOOKUP(data[[#This Row],[Product]],products[Product],products[Cost per unit])</f>
        <v>9</v>
      </c>
      <c r="I107" s="30">
        <f>data[[#This Row],[Cost per Unit]]*data[[#This Row],[Units]]</f>
        <v>243</v>
      </c>
    </row>
    <row r="108" spans="3:9" x14ac:dyDescent="0.25">
      <c r="C108" s="10" t="s">
        <v>6</v>
      </c>
      <c r="D108" s="10" t="s">
        <v>38</v>
      </c>
      <c r="E108" s="10" t="s">
        <v>21</v>
      </c>
      <c r="F108" s="11">
        <v>7322</v>
      </c>
      <c r="G108" s="13">
        <v>36</v>
      </c>
      <c r="H108" s="28">
        <f xml:space="preserve"> _xlfn.XLOOKUP(data[[#This Row],[Product]],products[Product],products[Cost per unit])</f>
        <v>9</v>
      </c>
      <c r="I108" s="30">
        <f>data[[#This Row],[Cost per Unit]]*data[[#This Row],[Units]]</f>
        <v>324</v>
      </c>
    </row>
    <row r="109" spans="3:9" x14ac:dyDescent="0.25">
      <c r="C109" s="10" t="s">
        <v>9</v>
      </c>
      <c r="D109" s="10" t="s">
        <v>39</v>
      </c>
      <c r="E109" s="10" t="s">
        <v>25</v>
      </c>
      <c r="F109" s="11">
        <v>3192</v>
      </c>
      <c r="G109" s="13">
        <v>72</v>
      </c>
      <c r="H109" s="28">
        <f xml:space="preserve"> _xlfn.XLOOKUP(data[[#This Row],[Product]],products[Product],products[Cost per unit])</f>
        <v>13.15</v>
      </c>
      <c r="I109" s="30">
        <f>data[[#This Row],[Cost per Unit]]*data[[#This Row],[Units]]</f>
        <v>946.80000000000007</v>
      </c>
    </row>
    <row r="110" spans="3:9" x14ac:dyDescent="0.25">
      <c r="C110" s="8" t="s">
        <v>2</v>
      </c>
      <c r="D110" s="8" t="s">
        <v>39</v>
      </c>
      <c r="E110" s="8" t="s">
        <v>21</v>
      </c>
      <c r="F110" s="9">
        <v>7651</v>
      </c>
      <c r="G110" s="12">
        <v>213</v>
      </c>
      <c r="H110" s="28">
        <f xml:space="preserve"> _xlfn.XLOOKUP(data[[#This Row],[Product]],products[Product],products[Cost per unit])</f>
        <v>9</v>
      </c>
      <c r="I110" s="30">
        <f>data[[#This Row],[Cost per Unit]]*data[[#This Row],[Units]]</f>
        <v>1917</v>
      </c>
    </row>
    <row r="111" spans="3:9" x14ac:dyDescent="0.25">
      <c r="C111" s="10" t="s">
        <v>3</v>
      </c>
      <c r="D111" s="10" t="s">
        <v>34</v>
      </c>
      <c r="E111" s="10" t="s">
        <v>25</v>
      </c>
      <c r="F111" s="11">
        <v>6300</v>
      </c>
      <c r="G111" s="13">
        <v>42</v>
      </c>
      <c r="H111" s="28">
        <f xml:space="preserve"> _xlfn.XLOOKUP(data[[#This Row],[Product]],products[Product],products[Cost per unit])</f>
        <v>13.15</v>
      </c>
      <c r="I111" s="30">
        <f>data[[#This Row],[Cost per Unit]]*data[[#This Row],[Units]]</f>
        <v>552.30000000000007</v>
      </c>
    </row>
    <row r="112" spans="3:9" x14ac:dyDescent="0.25">
      <c r="C112" s="8" t="s">
        <v>41</v>
      </c>
      <c r="D112" s="8" t="s">
        <v>38</v>
      </c>
      <c r="E112" s="8" t="s">
        <v>25</v>
      </c>
      <c r="F112" s="9">
        <v>154</v>
      </c>
      <c r="G112" s="12">
        <v>21</v>
      </c>
      <c r="H112" s="28">
        <f xml:space="preserve"> _xlfn.XLOOKUP(data[[#This Row],[Product]],products[Product],products[Cost per unit])</f>
        <v>13.15</v>
      </c>
      <c r="I112" s="30">
        <f>data[[#This Row],[Cost per Unit]]*data[[#This Row],[Units]]</f>
        <v>276.15000000000003</v>
      </c>
    </row>
    <row r="113" spans="3:9" x14ac:dyDescent="0.25">
      <c r="C113" s="10" t="s">
        <v>10</v>
      </c>
      <c r="D113" s="10" t="s">
        <v>39</v>
      </c>
      <c r="E113" s="10" t="s">
        <v>21</v>
      </c>
      <c r="F113" s="11">
        <v>4858</v>
      </c>
      <c r="G113" s="13">
        <v>279</v>
      </c>
      <c r="H113" s="28">
        <f xml:space="preserve"> _xlfn.XLOOKUP(data[[#This Row],[Product]],products[Product],products[Cost per unit])</f>
        <v>9</v>
      </c>
      <c r="I113" s="30">
        <f>data[[#This Row],[Cost per Unit]]*data[[#This Row],[Units]]</f>
        <v>2511</v>
      </c>
    </row>
    <row r="114" spans="3:9" x14ac:dyDescent="0.25">
      <c r="C114" s="8" t="s">
        <v>5</v>
      </c>
      <c r="D114" s="8" t="s">
        <v>37</v>
      </c>
      <c r="E114" s="8" t="s">
        <v>25</v>
      </c>
      <c r="F114" s="9">
        <v>8813</v>
      </c>
      <c r="G114" s="12">
        <v>21</v>
      </c>
      <c r="H114" s="28">
        <f xml:space="preserve"> _xlfn.XLOOKUP(data[[#This Row],[Product]],products[Product],products[Cost per unit])</f>
        <v>13.15</v>
      </c>
      <c r="I114" s="30">
        <f>data[[#This Row],[Cost per Unit]]*data[[#This Row],[Units]]</f>
        <v>276.15000000000003</v>
      </c>
    </row>
    <row r="115" spans="3:9" x14ac:dyDescent="0.25">
      <c r="C115" s="10" t="s">
        <v>10</v>
      </c>
      <c r="D115" s="10" t="s">
        <v>37</v>
      </c>
      <c r="E115" s="10" t="s">
        <v>21</v>
      </c>
      <c r="F115" s="11">
        <v>245</v>
      </c>
      <c r="G115" s="13">
        <v>288</v>
      </c>
      <c r="H115" s="28">
        <f xml:space="preserve"> _xlfn.XLOOKUP(data[[#This Row],[Product]],products[Product],products[Cost per unit])</f>
        <v>9</v>
      </c>
      <c r="I115" s="30">
        <f>data[[#This Row],[Cost per Unit]]*data[[#This Row],[Units]]</f>
        <v>2592</v>
      </c>
    </row>
    <row r="116" spans="3:9" x14ac:dyDescent="0.25">
      <c r="C116" s="10" t="s">
        <v>8</v>
      </c>
      <c r="D116" s="10" t="s">
        <v>37</v>
      </c>
      <c r="E116" s="10" t="s">
        <v>21</v>
      </c>
      <c r="F116" s="11">
        <v>434</v>
      </c>
      <c r="G116" s="13">
        <v>87</v>
      </c>
      <c r="H116" s="28">
        <f xml:space="preserve"> _xlfn.XLOOKUP(data[[#This Row],[Product]],products[Product],products[Cost per unit])</f>
        <v>9</v>
      </c>
      <c r="I116" s="30">
        <f>data[[#This Row],[Cost per Unit]]*data[[#This Row],[Units]]</f>
        <v>783</v>
      </c>
    </row>
    <row r="117" spans="3:9" x14ac:dyDescent="0.25">
      <c r="C117" s="8" t="s">
        <v>8</v>
      </c>
      <c r="D117" s="8" t="s">
        <v>38</v>
      </c>
      <c r="E117" s="8" t="s">
        <v>21</v>
      </c>
      <c r="F117" s="9">
        <v>6433</v>
      </c>
      <c r="G117" s="12">
        <v>78</v>
      </c>
      <c r="H117" s="28">
        <f xml:space="preserve"> _xlfn.XLOOKUP(data[[#This Row],[Product]],products[Product],products[Cost per unit])</f>
        <v>9</v>
      </c>
      <c r="I117" s="30">
        <f>data[[#This Row],[Cost per Unit]]*data[[#This Row],[Units]]</f>
        <v>702</v>
      </c>
    </row>
    <row r="118" spans="3:9" x14ac:dyDescent="0.25">
      <c r="C118" s="10" t="s">
        <v>5</v>
      </c>
      <c r="D118" s="10" t="s">
        <v>38</v>
      </c>
      <c r="E118" s="10" t="s">
        <v>25</v>
      </c>
      <c r="F118" s="11">
        <v>7483</v>
      </c>
      <c r="G118" s="13">
        <v>45</v>
      </c>
      <c r="H118" s="28">
        <f xml:space="preserve"> _xlfn.XLOOKUP(data[[#This Row],[Product]],products[Product],products[Cost per unit])</f>
        <v>13.15</v>
      </c>
      <c r="I118" s="30">
        <f>data[[#This Row],[Cost per Unit]]*data[[#This Row],[Units]]</f>
        <v>591.75</v>
      </c>
    </row>
    <row r="119" spans="3:9" x14ac:dyDescent="0.25">
      <c r="C119" s="8" t="s">
        <v>9</v>
      </c>
      <c r="D119" s="8" t="s">
        <v>36</v>
      </c>
      <c r="E119" s="8" t="s">
        <v>25</v>
      </c>
      <c r="F119" s="9">
        <v>2142</v>
      </c>
      <c r="G119" s="12">
        <v>114</v>
      </c>
      <c r="H119" s="28">
        <f xml:space="preserve"> _xlfn.XLOOKUP(data[[#This Row],[Product]],products[Product],products[Cost per unit])</f>
        <v>13.15</v>
      </c>
      <c r="I119" s="30">
        <f>data[[#This Row],[Cost per Unit]]*data[[#This Row],[Units]]</f>
        <v>1499.1000000000001</v>
      </c>
    </row>
    <row r="120" spans="3:9" x14ac:dyDescent="0.25">
      <c r="C120" s="10" t="s">
        <v>9</v>
      </c>
      <c r="D120" s="10" t="s">
        <v>38</v>
      </c>
      <c r="E120" s="10" t="s">
        <v>25</v>
      </c>
      <c r="F120" s="11">
        <v>3850</v>
      </c>
      <c r="G120" s="13">
        <v>102</v>
      </c>
      <c r="H120" s="28">
        <f xml:space="preserve"> _xlfn.XLOOKUP(data[[#This Row],[Product]],products[Product],products[Cost per unit])</f>
        <v>13.15</v>
      </c>
      <c r="I120" s="30">
        <f>data[[#This Row],[Cost per Unit]]*data[[#This Row],[Units]]</f>
        <v>1341.3</v>
      </c>
    </row>
    <row r="121" spans="3:9" x14ac:dyDescent="0.25">
      <c r="C121" s="8" t="s">
        <v>40</v>
      </c>
      <c r="D121" s="8" t="s">
        <v>37</v>
      </c>
      <c r="E121" s="8" t="s">
        <v>30</v>
      </c>
      <c r="F121" s="9">
        <v>1624</v>
      </c>
      <c r="G121" s="12">
        <v>114</v>
      </c>
      <c r="H121" s="28">
        <f xml:space="preserve"> _xlfn.XLOOKUP(data[[#This Row],[Product]],products[Product],products[Cost per unit])</f>
        <v>14.49</v>
      </c>
      <c r="I121" s="30">
        <f>data[[#This Row],[Cost per Unit]]*data[[#This Row],[Units]]</f>
        <v>1651.8600000000001</v>
      </c>
    </row>
    <row r="122" spans="3:9" x14ac:dyDescent="0.25">
      <c r="C122" s="8" t="s">
        <v>7</v>
      </c>
      <c r="D122" s="8" t="s">
        <v>38</v>
      </c>
      <c r="E122" s="8" t="s">
        <v>14</v>
      </c>
      <c r="F122" s="9">
        <v>1281</v>
      </c>
      <c r="G122" s="12">
        <v>75</v>
      </c>
      <c r="H122" s="28">
        <f xml:space="preserve"> _xlfn.XLOOKUP(data[[#This Row],[Product]],products[Product],products[Cost per unit])</f>
        <v>11.7</v>
      </c>
      <c r="I122" s="30">
        <f>data[[#This Row],[Cost per Unit]]*data[[#This Row],[Units]]</f>
        <v>877.5</v>
      </c>
    </row>
    <row r="123" spans="3:9" x14ac:dyDescent="0.25">
      <c r="C123" s="10" t="s">
        <v>5</v>
      </c>
      <c r="D123" s="10" t="s">
        <v>37</v>
      </c>
      <c r="E123" s="10" t="s">
        <v>14</v>
      </c>
      <c r="F123" s="11">
        <v>4991</v>
      </c>
      <c r="G123" s="13">
        <v>12</v>
      </c>
      <c r="H123" s="28">
        <f xml:space="preserve"> _xlfn.XLOOKUP(data[[#This Row],[Product]],products[Product],products[Cost per unit])</f>
        <v>11.7</v>
      </c>
      <c r="I123" s="30">
        <f>data[[#This Row],[Cost per Unit]]*data[[#This Row],[Units]]</f>
        <v>140.39999999999998</v>
      </c>
    </row>
    <row r="124" spans="3:9" x14ac:dyDescent="0.25">
      <c r="C124" s="10" t="s">
        <v>8</v>
      </c>
      <c r="D124" s="10" t="s">
        <v>37</v>
      </c>
      <c r="E124" s="10" t="s">
        <v>19</v>
      </c>
      <c r="F124" s="11">
        <v>1771</v>
      </c>
      <c r="G124" s="13">
        <v>204</v>
      </c>
      <c r="H124" s="28">
        <f xml:space="preserve"> _xlfn.XLOOKUP(data[[#This Row],[Product]],products[Product],products[Cost per unit])</f>
        <v>7.64</v>
      </c>
      <c r="I124" s="30">
        <f>data[[#This Row],[Cost per Unit]]*data[[#This Row],[Units]]</f>
        <v>1558.56</v>
      </c>
    </row>
    <row r="125" spans="3:9" x14ac:dyDescent="0.25">
      <c r="C125" s="8" t="s">
        <v>41</v>
      </c>
      <c r="D125" s="8" t="s">
        <v>37</v>
      </c>
      <c r="E125" s="8" t="s">
        <v>24</v>
      </c>
      <c r="F125" s="9">
        <v>6398</v>
      </c>
      <c r="G125" s="12">
        <v>102</v>
      </c>
      <c r="H125" s="28">
        <f xml:space="preserve"> _xlfn.XLOOKUP(data[[#This Row],[Product]],products[Product],products[Cost per unit])</f>
        <v>4.97</v>
      </c>
      <c r="I125" s="30">
        <f>data[[#This Row],[Cost per Unit]]*data[[#This Row],[Units]]</f>
        <v>506.94</v>
      </c>
    </row>
    <row r="126" spans="3:9" x14ac:dyDescent="0.25">
      <c r="C126" s="10" t="s">
        <v>2</v>
      </c>
      <c r="D126" s="10" t="s">
        <v>35</v>
      </c>
      <c r="E126" s="10" t="s">
        <v>19</v>
      </c>
      <c r="F126" s="11">
        <v>553</v>
      </c>
      <c r="G126" s="13">
        <v>15</v>
      </c>
      <c r="H126" s="28">
        <f xml:space="preserve"> _xlfn.XLOOKUP(data[[#This Row],[Product]],products[Product],products[Cost per unit])</f>
        <v>7.64</v>
      </c>
      <c r="I126" s="30">
        <f>data[[#This Row],[Cost per Unit]]*data[[#This Row],[Units]]</f>
        <v>114.6</v>
      </c>
    </row>
    <row r="127" spans="3:9" x14ac:dyDescent="0.25">
      <c r="C127" s="8" t="s">
        <v>8</v>
      </c>
      <c r="D127" s="8" t="s">
        <v>39</v>
      </c>
      <c r="E127" s="8" t="s">
        <v>30</v>
      </c>
      <c r="F127" s="9">
        <v>7021</v>
      </c>
      <c r="G127" s="12">
        <v>183</v>
      </c>
      <c r="H127" s="28">
        <f xml:space="preserve"> _xlfn.XLOOKUP(data[[#This Row],[Product]],products[Product],products[Cost per unit])</f>
        <v>14.49</v>
      </c>
      <c r="I127" s="30">
        <f>data[[#This Row],[Cost per Unit]]*data[[#This Row],[Units]]</f>
        <v>2651.67</v>
      </c>
    </row>
    <row r="128" spans="3:9" x14ac:dyDescent="0.25">
      <c r="C128" s="8" t="s">
        <v>41</v>
      </c>
      <c r="D128" s="8" t="s">
        <v>39</v>
      </c>
      <c r="E128" s="8" t="s">
        <v>14</v>
      </c>
      <c r="F128" s="9">
        <v>3976</v>
      </c>
      <c r="G128" s="12">
        <v>72</v>
      </c>
      <c r="H128" s="28">
        <f xml:space="preserve"> _xlfn.XLOOKUP(data[[#This Row],[Product]],products[Product],products[Cost per unit])</f>
        <v>11.7</v>
      </c>
      <c r="I128" s="30">
        <f>data[[#This Row],[Cost per Unit]]*data[[#This Row],[Units]]</f>
        <v>842.4</v>
      </c>
    </row>
    <row r="129" spans="3:9" x14ac:dyDescent="0.25">
      <c r="C129" s="10" t="s">
        <v>3</v>
      </c>
      <c r="D129" s="10" t="s">
        <v>35</v>
      </c>
      <c r="E129" s="10" t="s">
        <v>14</v>
      </c>
      <c r="F129" s="11">
        <v>2415</v>
      </c>
      <c r="G129" s="13">
        <v>255</v>
      </c>
      <c r="H129" s="28">
        <f xml:space="preserve"> _xlfn.XLOOKUP(data[[#This Row],[Product]],products[Product],products[Cost per unit])</f>
        <v>11.7</v>
      </c>
      <c r="I129" s="30">
        <f>data[[#This Row],[Cost per Unit]]*data[[#This Row],[Units]]</f>
        <v>2983.5</v>
      </c>
    </row>
    <row r="130" spans="3:9" x14ac:dyDescent="0.25">
      <c r="C130" s="8" t="s">
        <v>2</v>
      </c>
      <c r="D130" s="8" t="s">
        <v>37</v>
      </c>
      <c r="E130" s="8" t="s">
        <v>19</v>
      </c>
      <c r="F130" s="9">
        <v>238</v>
      </c>
      <c r="G130" s="12">
        <v>18</v>
      </c>
      <c r="H130" s="28">
        <f xml:space="preserve"> _xlfn.XLOOKUP(data[[#This Row],[Product]],products[Product],products[Cost per unit])</f>
        <v>7.64</v>
      </c>
      <c r="I130" s="30">
        <f>data[[#This Row],[Cost per Unit]]*data[[#This Row],[Units]]</f>
        <v>137.51999999999998</v>
      </c>
    </row>
    <row r="131" spans="3:9" x14ac:dyDescent="0.25">
      <c r="C131" s="8" t="s">
        <v>40</v>
      </c>
      <c r="D131" s="8" t="s">
        <v>34</v>
      </c>
      <c r="E131" s="8" t="s">
        <v>19</v>
      </c>
      <c r="F131" s="9">
        <v>4018</v>
      </c>
      <c r="G131" s="12">
        <v>162</v>
      </c>
      <c r="H131" s="28">
        <f xml:space="preserve"> _xlfn.XLOOKUP(data[[#This Row],[Product]],products[Product],products[Cost per unit])</f>
        <v>7.64</v>
      </c>
      <c r="I131" s="30">
        <f>data[[#This Row],[Cost per Unit]]*data[[#This Row],[Units]]</f>
        <v>1237.6799999999998</v>
      </c>
    </row>
    <row r="132" spans="3:9" x14ac:dyDescent="0.25">
      <c r="C132" s="10" t="s">
        <v>5</v>
      </c>
      <c r="D132" s="10" t="s">
        <v>34</v>
      </c>
      <c r="E132" s="10" t="s">
        <v>19</v>
      </c>
      <c r="F132" s="11">
        <v>861</v>
      </c>
      <c r="G132" s="13">
        <v>195</v>
      </c>
      <c r="H132" s="28">
        <f xml:space="preserve"> _xlfn.XLOOKUP(data[[#This Row],[Product]],products[Product],products[Cost per unit])</f>
        <v>7.64</v>
      </c>
      <c r="I132" s="30">
        <f>data[[#This Row],[Cost per Unit]]*data[[#This Row],[Units]]</f>
        <v>1489.8</v>
      </c>
    </row>
    <row r="133" spans="3:9" x14ac:dyDescent="0.25">
      <c r="C133" s="8" t="s">
        <v>10</v>
      </c>
      <c r="D133" s="8" t="s">
        <v>38</v>
      </c>
      <c r="E133" s="8" t="s">
        <v>14</v>
      </c>
      <c r="F133" s="9">
        <v>5586</v>
      </c>
      <c r="G133" s="12">
        <v>525</v>
      </c>
      <c r="H133" s="28">
        <f xml:space="preserve"> _xlfn.XLOOKUP(data[[#This Row],[Product]],products[Product],products[Cost per unit])</f>
        <v>11.7</v>
      </c>
      <c r="I133" s="30">
        <f>data[[#This Row],[Cost per Unit]]*data[[#This Row],[Units]]</f>
        <v>6142.5</v>
      </c>
    </row>
    <row r="134" spans="3:9" x14ac:dyDescent="0.25">
      <c r="C134" s="8" t="s">
        <v>40</v>
      </c>
      <c r="D134" s="8" t="s">
        <v>37</v>
      </c>
      <c r="E134" s="8" t="s">
        <v>19</v>
      </c>
      <c r="F134" s="9">
        <v>7693</v>
      </c>
      <c r="G134" s="12">
        <v>21</v>
      </c>
      <c r="H134" s="28">
        <f xml:space="preserve"> _xlfn.XLOOKUP(data[[#This Row],[Product]],products[Product],products[Cost per unit])</f>
        <v>7.64</v>
      </c>
      <c r="I134" s="30">
        <f>data[[#This Row],[Cost per Unit]]*data[[#This Row],[Units]]</f>
        <v>160.44</v>
      </c>
    </row>
    <row r="135" spans="3:9" x14ac:dyDescent="0.25">
      <c r="C135" s="10" t="s">
        <v>3</v>
      </c>
      <c r="D135" s="10" t="s">
        <v>36</v>
      </c>
      <c r="E135" s="10" t="s">
        <v>19</v>
      </c>
      <c r="F135" s="11">
        <v>1281</v>
      </c>
      <c r="G135" s="13">
        <v>18</v>
      </c>
      <c r="H135" s="28">
        <f xml:space="preserve"> _xlfn.XLOOKUP(data[[#This Row],[Product]],products[Product],products[Cost per unit])</f>
        <v>7.64</v>
      </c>
      <c r="I135" s="30">
        <f>data[[#This Row],[Cost per Unit]]*data[[#This Row],[Units]]</f>
        <v>137.51999999999998</v>
      </c>
    </row>
    <row r="136" spans="3:9" x14ac:dyDescent="0.25">
      <c r="C136" s="8" t="s">
        <v>7</v>
      </c>
      <c r="D136" s="8" t="s">
        <v>36</v>
      </c>
      <c r="E136" s="8" t="s">
        <v>19</v>
      </c>
      <c r="F136" s="9">
        <v>2870</v>
      </c>
      <c r="G136" s="12">
        <v>300</v>
      </c>
      <c r="H136" s="28">
        <f xml:space="preserve"> _xlfn.XLOOKUP(data[[#This Row],[Product]],products[Product],products[Cost per unit])</f>
        <v>7.64</v>
      </c>
      <c r="I136" s="30">
        <f>data[[#This Row],[Cost per Unit]]*data[[#This Row],[Units]]</f>
        <v>2292</v>
      </c>
    </row>
    <row r="137" spans="3:9" x14ac:dyDescent="0.25">
      <c r="C137" s="10" t="s">
        <v>41</v>
      </c>
      <c r="D137" s="10" t="s">
        <v>36</v>
      </c>
      <c r="E137" s="10" t="s">
        <v>19</v>
      </c>
      <c r="F137" s="11">
        <v>1925</v>
      </c>
      <c r="G137" s="13">
        <v>192</v>
      </c>
      <c r="H137" s="28">
        <f xml:space="preserve"> _xlfn.XLOOKUP(data[[#This Row],[Product]],products[Product],products[Cost per unit])</f>
        <v>7.64</v>
      </c>
      <c r="I137" s="30">
        <f>data[[#This Row],[Cost per Unit]]*data[[#This Row],[Units]]</f>
        <v>1466.8799999999999</v>
      </c>
    </row>
    <row r="138" spans="3:9" x14ac:dyDescent="0.25">
      <c r="C138" s="8" t="s">
        <v>7</v>
      </c>
      <c r="D138" s="8" t="s">
        <v>37</v>
      </c>
      <c r="E138" s="8" t="s">
        <v>14</v>
      </c>
      <c r="F138" s="9">
        <v>6608</v>
      </c>
      <c r="G138" s="12">
        <v>225</v>
      </c>
      <c r="H138" s="28">
        <f xml:space="preserve"> _xlfn.XLOOKUP(data[[#This Row],[Product]],products[Product],products[Cost per unit])</f>
        <v>11.7</v>
      </c>
      <c r="I138" s="30">
        <f>data[[#This Row],[Cost per Unit]]*data[[#This Row],[Units]]</f>
        <v>2632.5</v>
      </c>
    </row>
    <row r="139" spans="3:9" x14ac:dyDescent="0.25">
      <c r="C139" s="10" t="s">
        <v>7</v>
      </c>
      <c r="D139" s="10" t="s">
        <v>35</v>
      </c>
      <c r="E139" s="10" t="s">
        <v>30</v>
      </c>
      <c r="F139" s="11">
        <v>6755</v>
      </c>
      <c r="G139" s="13">
        <v>252</v>
      </c>
      <c r="H139" s="28">
        <f xml:space="preserve"> _xlfn.XLOOKUP(data[[#This Row],[Product]],products[Product],products[Cost per unit])</f>
        <v>14.49</v>
      </c>
      <c r="I139" s="30">
        <f>data[[#This Row],[Cost per Unit]]*data[[#This Row],[Units]]</f>
        <v>3651.48</v>
      </c>
    </row>
    <row r="140" spans="3:9" x14ac:dyDescent="0.25">
      <c r="C140" s="8" t="s">
        <v>41</v>
      </c>
      <c r="D140" s="8" t="s">
        <v>37</v>
      </c>
      <c r="E140" s="8" t="s">
        <v>30</v>
      </c>
      <c r="F140" s="9">
        <v>1526</v>
      </c>
      <c r="G140" s="12">
        <v>240</v>
      </c>
      <c r="H140" s="28">
        <f xml:space="preserve"> _xlfn.XLOOKUP(data[[#This Row],[Product]],products[Product],products[Cost per unit])</f>
        <v>14.49</v>
      </c>
      <c r="I140" s="30">
        <f>data[[#This Row],[Cost per Unit]]*data[[#This Row],[Units]]</f>
        <v>3477.6</v>
      </c>
    </row>
    <row r="141" spans="3:9" x14ac:dyDescent="0.25">
      <c r="C141" s="10" t="s">
        <v>7</v>
      </c>
      <c r="D141" s="10" t="s">
        <v>35</v>
      </c>
      <c r="E141" s="10" t="s">
        <v>24</v>
      </c>
      <c r="F141" s="11">
        <v>2793</v>
      </c>
      <c r="G141" s="13">
        <v>114</v>
      </c>
      <c r="H141" s="28">
        <f xml:space="preserve"> _xlfn.XLOOKUP(data[[#This Row],[Product]],products[Product],products[Cost per unit])</f>
        <v>4.97</v>
      </c>
      <c r="I141" s="30">
        <f>data[[#This Row],[Cost per Unit]]*data[[#This Row],[Units]]</f>
        <v>566.57999999999993</v>
      </c>
    </row>
    <row r="142" spans="3:9" x14ac:dyDescent="0.25">
      <c r="C142" s="8" t="s">
        <v>7</v>
      </c>
      <c r="D142" s="8" t="s">
        <v>35</v>
      </c>
      <c r="E142" s="8" t="s">
        <v>14</v>
      </c>
      <c r="F142" s="9">
        <v>4606</v>
      </c>
      <c r="G142" s="12">
        <v>63</v>
      </c>
      <c r="H142" s="28">
        <f xml:space="preserve"> _xlfn.XLOOKUP(data[[#This Row],[Product]],products[Product],products[Cost per unit])</f>
        <v>11.7</v>
      </c>
      <c r="I142" s="30">
        <f>data[[#This Row],[Cost per Unit]]*data[[#This Row],[Units]]</f>
        <v>737.09999999999991</v>
      </c>
    </row>
    <row r="143" spans="3:9" x14ac:dyDescent="0.25">
      <c r="C143" s="8" t="s">
        <v>8</v>
      </c>
      <c r="D143" s="8" t="s">
        <v>37</v>
      </c>
      <c r="E143" s="8" t="s">
        <v>30</v>
      </c>
      <c r="F143" s="9">
        <v>42</v>
      </c>
      <c r="G143" s="12">
        <v>150</v>
      </c>
      <c r="H143" s="28">
        <f xml:space="preserve"> _xlfn.XLOOKUP(data[[#This Row],[Product]],products[Product],products[Cost per unit])</f>
        <v>14.49</v>
      </c>
      <c r="I143" s="30">
        <f>data[[#This Row],[Cost per Unit]]*data[[#This Row],[Units]]</f>
        <v>2173.5</v>
      </c>
    </row>
    <row r="144" spans="3:9" x14ac:dyDescent="0.25">
      <c r="C144" s="8" t="s">
        <v>7</v>
      </c>
      <c r="D144" s="8" t="s">
        <v>34</v>
      </c>
      <c r="E144" s="8" t="s">
        <v>24</v>
      </c>
      <c r="F144" s="9">
        <v>8862</v>
      </c>
      <c r="G144" s="12">
        <v>189</v>
      </c>
      <c r="H144" s="28">
        <f xml:space="preserve"> _xlfn.XLOOKUP(data[[#This Row],[Product]],products[Product],products[Cost per unit])</f>
        <v>4.97</v>
      </c>
      <c r="I144" s="30">
        <f>data[[#This Row],[Cost per Unit]]*data[[#This Row],[Units]]</f>
        <v>939.32999999999993</v>
      </c>
    </row>
    <row r="145" spans="3:9" x14ac:dyDescent="0.25">
      <c r="C145" s="10" t="s">
        <v>6</v>
      </c>
      <c r="D145" s="10" t="s">
        <v>34</v>
      </c>
      <c r="E145" s="10" t="s">
        <v>30</v>
      </c>
      <c r="F145" s="11">
        <v>3402</v>
      </c>
      <c r="G145" s="13">
        <v>366</v>
      </c>
      <c r="H145" s="28">
        <f xml:space="preserve"> _xlfn.XLOOKUP(data[[#This Row],[Product]],products[Product],products[Cost per unit])</f>
        <v>14.49</v>
      </c>
      <c r="I145" s="30">
        <f>data[[#This Row],[Cost per Unit]]*data[[#This Row],[Units]]</f>
        <v>5303.34</v>
      </c>
    </row>
    <row r="146" spans="3:9" x14ac:dyDescent="0.25">
      <c r="C146" s="10" t="s">
        <v>40</v>
      </c>
      <c r="D146" s="10" t="s">
        <v>35</v>
      </c>
      <c r="E146" s="10" t="s">
        <v>30</v>
      </c>
      <c r="F146" s="11">
        <v>2275</v>
      </c>
      <c r="G146" s="13">
        <v>447</v>
      </c>
      <c r="H146" s="28">
        <f xml:space="preserve"> _xlfn.XLOOKUP(data[[#This Row],[Product]],products[Product],products[Cost per unit])</f>
        <v>14.49</v>
      </c>
      <c r="I146" s="30">
        <f>data[[#This Row],[Cost per Unit]]*data[[#This Row],[Units]]</f>
        <v>6477.03</v>
      </c>
    </row>
    <row r="147" spans="3:9" x14ac:dyDescent="0.25">
      <c r="C147" s="8" t="s">
        <v>7</v>
      </c>
      <c r="D147" s="8" t="s">
        <v>35</v>
      </c>
      <c r="E147" s="8" t="s">
        <v>19</v>
      </c>
      <c r="F147" s="9">
        <v>4585</v>
      </c>
      <c r="G147" s="12">
        <v>240</v>
      </c>
      <c r="H147" s="28">
        <f xml:space="preserve"> _xlfn.XLOOKUP(data[[#This Row],[Product]],products[Product],products[Cost per unit])</f>
        <v>7.64</v>
      </c>
      <c r="I147" s="30">
        <f>data[[#This Row],[Cost per Unit]]*data[[#This Row],[Units]]</f>
        <v>1833.6</v>
      </c>
    </row>
    <row r="148" spans="3:9" x14ac:dyDescent="0.25">
      <c r="C148" s="8" t="s">
        <v>40</v>
      </c>
      <c r="D148" s="8" t="s">
        <v>38</v>
      </c>
      <c r="E148" s="8" t="s">
        <v>24</v>
      </c>
      <c r="F148" s="9">
        <v>623</v>
      </c>
      <c r="G148" s="12">
        <v>51</v>
      </c>
      <c r="H148" s="28">
        <f xml:space="preserve"> _xlfn.XLOOKUP(data[[#This Row],[Product]],products[Product],products[Cost per unit])</f>
        <v>4.97</v>
      </c>
      <c r="I148" s="30">
        <f>data[[#This Row],[Cost per Unit]]*data[[#This Row],[Units]]</f>
        <v>253.47</v>
      </c>
    </row>
    <row r="149" spans="3:9" x14ac:dyDescent="0.25">
      <c r="C149" s="8" t="s">
        <v>10</v>
      </c>
      <c r="D149" s="8" t="s">
        <v>34</v>
      </c>
      <c r="E149" s="8" t="s">
        <v>19</v>
      </c>
      <c r="F149" s="9">
        <v>5355</v>
      </c>
      <c r="G149" s="12">
        <v>204</v>
      </c>
      <c r="H149" s="28">
        <f xml:space="preserve"> _xlfn.XLOOKUP(data[[#This Row],[Product]],products[Product],products[Cost per unit])</f>
        <v>7.64</v>
      </c>
      <c r="I149" s="30">
        <f>data[[#This Row],[Cost per Unit]]*data[[#This Row],[Units]]</f>
        <v>1558.56</v>
      </c>
    </row>
    <row r="150" spans="3:9" x14ac:dyDescent="0.25">
      <c r="C150" s="10" t="s">
        <v>3</v>
      </c>
      <c r="D150" s="10" t="s">
        <v>34</v>
      </c>
      <c r="E150" s="10" t="s">
        <v>14</v>
      </c>
      <c r="F150" s="11">
        <v>7259</v>
      </c>
      <c r="G150" s="13">
        <v>276</v>
      </c>
      <c r="H150" s="28">
        <f xml:space="preserve"> _xlfn.XLOOKUP(data[[#This Row],[Product]],products[Product],products[Cost per unit])</f>
        <v>11.7</v>
      </c>
      <c r="I150" s="30">
        <f>data[[#This Row],[Cost per Unit]]*data[[#This Row],[Units]]</f>
        <v>3229.2</v>
      </c>
    </row>
    <row r="151" spans="3:9" x14ac:dyDescent="0.25">
      <c r="C151" s="8" t="s">
        <v>7</v>
      </c>
      <c r="D151" s="8" t="s">
        <v>34</v>
      </c>
      <c r="E151" s="8" t="s">
        <v>14</v>
      </c>
      <c r="F151" s="9">
        <v>1932</v>
      </c>
      <c r="G151" s="12">
        <v>369</v>
      </c>
      <c r="H151" s="28">
        <f xml:space="preserve"> _xlfn.XLOOKUP(data[[#This Row],[Product]],products[Product],products[Cost per unit])</f>
        <v>11.7</v>
      </c>
      <c r="I151" s="30">
        <f>data[[#This Row],[Cost per Unit]]*data[[#This Row],[Units]]</f>
        <v>4317.3</v>
      </c>
    </row>
    <row r="152" spans="3:9" x14ac:dyDescent="0.25">
      <c r="C152" s="8" t="s">
        <v>6</v>
      </c>
      <c r="D152" s="8" t="s">
        <v>37</v>
      </c>
      <c r="E152" s="8" t="s">
        <v>30</v>
      </c>
      <c r="F152" s="9">
        <v>560</v>
      </c>
      <c r="G152" s="12">
        <v>81</v>
      </c>
      <c r="H152" s="28">
        <f xml:space="preserve"> _xlfn.XLOOKUP(data[[#This Row],[Product]],products[Product],products[Cost per unit])</f>
        <v>14.49</v>
      </c>
      <c r="I152" s="30">
        <f>data[[#This Row],[Cost per Unit]]*data[[#This Row],[Units]]</f>
        <v>1173.69</v>
      </c>
    </row>
    <row r="153" spans="3:9" x14ac:dyDescent="0.25">
      <c r="C153" s="10" t="s">
        <v>8</v>
      </c>
      <c r="D153" s="10" t="s">
        <v>35</v>
      </c>
      <c r="E153" s="10" t="s">
        <v>30</v>
      </c>
      <c r="F153" s="11">
        <v>3598</v>
      </c>
      <c r="G153" s="13">
        <v>81</v>
      </c>
      <c r="H153" s="28">
        <f xml:space="preserve"> _xlfn.XLOOKUP(data[[#This Row],[Product]],products[Product],products[Cost per unit])</f>
        <v>14.49</v>
      </c>
      <c r="I153" s="30">
        <f>data[[#This Row],[Cost per Unit]]*data[[#This Row],[Units]]</f>
        <v>1173.69</v>
      </c>
    </row>
    <row r="154" spans="3:9" x14ac:dyDescent="0.25">
      <c r="C154" s="8" t="s">
        <v>5</v>
      </c>
      <c r="D154" s="8" t="s">
        <v>36</v>
      </c>
      <c r="E154" s="8" t="s">
        <v>30</v>
      </c>
      <c r="F154" s="9">
        <v>1526</v>
      </c>
      <c r="G154" s="12">
        <v>105</v>
      </c>
      <c r="H154" s="28">
        <f xml:space="preserve"> _xlfn.XLOOKUP(data[[#This Row],[Product]],products[Product],products[Cost per unit])</f>
        <v>14.49</v>
      </c>
      <c r="I154" s="30">
        <f>data[[#This Row],[Cost per Unit]]*data[[#This Row],[Units]]</f>
        <v>1521.45</v>
      </c>
    </row>
    <row r="155" spans="3:9" x14ac:dyDescent="0.25">
      <c r="C155" s="8" t="s">
        <v>2</v>
      </c>
      <c r="D155" s="8" t="s">
        <v>37</v>
      </c>
      <c r="E155" s="8" t="s">
        <v>14</v>
      </c>
      <c r="F155" s="9">
        <v>1057</v>
      </c>
      <c r="G155" s="12">
        <v>54</v>
      </c>
      <c r="H155" s="28">
        <f xml:space="preserve"> _xlfn.XLOOKUP(data[[#This Row],[Product]],products[Product],products[Cost per unit])</f>
        <v>11.7</v>
      </c>
      <c r="I155" s="30">
        <f>data[[#This Row],[Cost per Unit]]*data[[#This Row],[Units]]</f>
        <v>631.79999999999995</v>
      </c>
    </row>
    <row r="156" spans="3:9" x14ac:dyDescent="0.25">
      <c r="C156" s="8" t="s">
        <v>5</v>
      </c>
      <c r="D156" s="8" t="s">
        <v>39</v>
      </c>
      <c r="E156" s="8" t="s">
        <v>24</v>
      </c>
      <c r="F156" s="9">
        <v>4018</v>
      </c>
      <c r="G156" s="12">
        <v>171</v>
      </c>
      <c r="H156" s="28">
        <f xml:space="preserve"> _xlfn.XLOOKUP(data[[#This Row],[Product]],products[Product],products[Cost per unit])</f>
        <v>4.97</v>
      </c>
      <c r="I156" s="30">
        <f>data[[#This Row],[Cost per Unit]]*data[[#This Row],[Units]]</f>
        <v>849.87</v>
      </c>
    </row>
    <row r="157" spans="3:9" x14ac:dyDescent="0.25">
      <c r="C157" s="10" t="s">
        <v>6</v>
      </c>
      <c r="D157" s="10" t="s">
        <v>39</v>
      </c>
      <c r="E157" s="10" t="s">
        <v>30</v>
      </c>
      <c r="F157" s="11">
        <v>1638</v>
      </c>
      <c r="G157" s="13">
        <v>63</v>
      </c>
      <c r="H157" s="28">
        <f xml:space="preserve"> _xlfn.XLOOKUP(data[[#This Row],[Product]],products[Product],products[Cost per unit])</f>
        <v>14.49</v>
      </c>
      <c r="I157" s="30">
        <f>data[[#This Row],[Cost per Unit]]*data[[#This Row],[Units]]</f>
        <v>912.87</v>
      </c>
    </row>
    <row r="158" spans="3:9" x14ac:dyDescent="0.25">
      <c r="C158" s="8" t="s">
        <v>9</v>
      </c>
      <c r="D158" s="8" t="s">
        <v>39</v>
      </c>
      <c r="E158" s="8" t="s">
        <v>24</v>
      </c>
      <c r="F158" s="9">
        <v>3920</v>
      </c>
      <c r="G158" s="12">
        <v>306</v>
      </c>
      <c r="H158" s="28">
        <f xml:space="preserve"> _xlfn.XLOOKUP(data[[#This Row],[Product]],products[Product],products[Cost per unit])</f>
        <v>4.97</v>
      </c>
      <c r="I158" s="30">
        <f>data[[#This Row],[Cost per Unit]]*data[[#This Row],[Units]]</f>
        <v>1520.82</v>
      </c>
    </row>
    <row r="159" spans="3:9" x14ac:dyDescent="0.25">
      <c r="C159" s="8" t="s">
        <v>41</v>
      </c>
      <c r="D159" s="8" t="s">
        <v>36</v>
      </c>
      <c r="E159" s="8" t="s">
        <v>30</v>
      </c>
      <c r="F159" s="9">
        <v>6118</v>
      </c>
      <c r="G159" s="12">
        <v>174</v>
      </c>
      <c r="H159" s="28">
        <f xml:space="preserve"> _xlfn.XLOOKUP(data[[#This Row],[Product]],products[Product],products[Cost per unit])</f>
        <v>14.49</v>
      </c>
      <c r="I159" s="30">
        <f>data[[#This Row],[Cost per Unit]]*data[[#This Row],[Units]]</f>
        <v>2521.2600000000002</v>
      </c>
    </row>
    <row r="160" spans="3:9" x14ac:dyDescent="0.25">
      <c r="C160" s="8" t="s">
        <v>9</v>
      </c>
      <c r="D160" s="8" t="s">
        <v>38</v>
      </c>
      <c r="E160" s="8" t="s">
        <v>24</v>
      </c>
      <c r="F160" s="9">
        <v>4137</v>
      </c>
      <c r="G160" s="12">
        <v>60</v>
      </c>
      <c r="H160" s="28">
        <f xml:space="preserve"> _xlfn.XLOOKUP(data[[#This Row],[Product]],products[Product],products[Cost per unit])</f>
        <v>4.97</v>
      </c>
      <c r="I160" s="30">
        <f>data[[#This Row],[Cost per Unit]]*data[[#This Row],[Units]]</f>
        <v>298.2</v>
      </c>
    </row>
    <row r="161" spans="3:9" x14ac:dyDescent="0.25">
      <c r="C161" s="8" t="s">
        <v>9</v>
      </c>
      <c r="D161" s="8" t="s">
        <v>36</v>
      </c>
      <c r="E161" s="8" t="s">
        <v>30</v>
      </c>
      <c r="F161" s="9">
        <v>9051</v>
      </c>
      <c r="G161" s="12">
        <v>57</v>
      </c>
      <c r="H161" s="28">
        <f xml:space="preserve"> _xlfn.XLOOKUP(data[[#This Row],[Product]],products[Product],products[Cost per unit])</f>
        <v>14.49</v>
      </c>
      <c r="I161" s="30">
        <f>data[[#This Row],[Cost per Unit]]*data[[#This Row],[Units]]</f>
        <v>825.93000000000006</v>
      </c>
    </row>
    <row r="162" spans="3:9" x14ac:dyDescent="0.25">
      <c r="C162" s="8" t="s">
        <v>5</v>
      </c>
      <c r="D162" s="8" t="s">
        <v>38</v>
      </c>
      <c r="E162" s="8" t="s">
        <v>19</v>
      </c>
      <c r="F162" s="9">
        <v>5474</v>
      </c>
      <c r="G162" s="12">
        <v>168</v>
      </c>
      <c r="H162" s="28">
        <f xml:space="preserve"> _xlfn.XLOOKUP(data[[#This Row],[Product]],products[Product],products[Cost per unit])</f>
        <v>7.64</v>
      </c>
      <c r="I162" s="30">
        <f>data[[#This Row],[Cost per Unit]]*data[[#This Row],[Units]]</f>
        <v>1283.52</v>
      </c>
    </row>
    <row r="163" spans="3:9" x14ac:dyDescent="0.25">
      <c r="C163" s="10" t="s">
        <v>10</v>
      </c>
      <c r="D163" s="10" t="s">
        <v>35</v>
      </c>
      <c r="E163" s="10" t="s">
        <v>14</v>
      </c>
      <c r="F163" s="11">
        <v>3472</v>
      </c>
      <c r="G163" s="13">
        <v>96</v>
      </c>
      <c r="H163" s="28">
        <f xml:space="preserve"> _xlfn.XLOOKUP(data[[#This Row],[Product]],products[Product],products[Cost per unit])</f>
        <v>11.7</v>
      </c>
      <c r="I163" s="30">
        <f>data[[#This Row],[Cost per Unit]]*data[[#This Row],[Units]]</f>
        <v>1123.1999999999998</v>
      </c>
    </row>
    <row r="164" spans="3:9" x14ac:dyDescent="0.25">
      <c r="C164" s="8" t="s">
        <v>7</v>
      </c>
      <c r="D164" s="8" t="s">
        <v>38</v>
      </c>
      <c r="E164" s="8" t="s">
        <v>30</v>
      </c>
      <c r="F164" s="9">
        <v>10129</v>
      </c>
      <c r="G164" s="12">
        <v>312</v>
      </c>
      <c r="H164" s="28">
        <f xml:space="preserve"> _xlfn.XLOOKUP(data[[#This Row],[Product]],products[Product],products[Cost per unit])</f>
        <v>14.49</v>
      </c>
      <c r="I164" s="30">
        <f>data[[#This Row],[Cost per Unit]]*data[[#This Row],[Units]]</f>
        <v>4520.88</v>
      </c>
    </row>
    <row r="165" spans="3:9" x14ac:dyDescent="0.25">
      <c r="C165" s="8" t="s">
        <v>41</v>
      </c>
      <c r="D165" s="8" t="s">
        <v>35</v>
      </c>
      <c r="E165" s="8" t="s">
        <v>19</v>
      </c>
      <c r="F165" s="9">
        <v>609</v>
      </c>
      <c r="G165" s="12">
        <v>99</v>
      </c>
      <c r="H165" s="28">
        <f xml:space="preserve"> _xlfn.XLOOKUP(data[[#This Row],[Product]],products[Product],products[Cost per unit])</f>
        <v>7.64</v>
      </c>
      <c r="I165" s="30">
        <f>data[[#This Row],[Cost per Unit]]*data[[#This Row],[Units]]</f>
        <v>756.36</v>
      </c>
    </row>
    <row r="166" spans="3:9" x14ac:dyDescent="0.25">
      <c r="C166" s="10" t="s">
        <v>40</v>
      </c>
      <c r="D166" s="10" t="s">
        <v>35</v>
      </c>
      <c r="E166" s="10" t="s">
        <v>24</v>
      </c>
      <c r="F166" s="11">
        <v>1638</v>
      </c>
      <c r="G166" s="13">
        <v>48</v>
      </c>
      <c r="H166" s="28">
        <f xml:space="preserve"> _xlfn.XLOOKUP(data[[#This Row],[Product]],products[Product],products[Cost per unit])</f>
        <v>4.97</v>
      </c>
      <c r="I166" s="30">
        <f>data[[#This Row],[Cost per Unit]]*data[[#This Row],[Units]]</f>
        <v>238.56</v>
      </c>
    </row>
    <row r="167" spans="3:9" x14ac:dyDescent="0.25">
      <c r="C167" s="8" t="s">
        <v>6</v>
      </c>
      <c r="D167" s="8" t="s">
        <v>39</v>
      </c>
      <c r="E167" s="8" t="s">
        <v>24</v>
      </c>
      <c r="F167" s="9">
        <v>2989</v>
      </c>
      <c r="G167" s="12">
        <v>3</v>
      </c>
      <c r="H167" s="28">
        <f xml:space="preserve"> _xlfn.XLOOKUP(data[[#This Row],[Product]],products[Product],products[Cost per unit])</f>
        <v>4.97</v>
      </c>
      <c r="I167" s="30">
        <f>data[[#This Row],[Cost per Unit]]*data[[#This Row],[Units]]</f>
        <v>14.91</v>
      </c>
    </row>
    <row r="168" spans="3:9" x14ac:dyDescent="0.25">
      <c r="C168" s="10" t="s">
        <v>2</v>
      </c>
      <c r="D168" s="10" t="s">
        <v>34</v>
      </c>
      <c r="E168" s="10" t="s">
        <v>19</v>
      </c>
      <c r="F168" s="11">
        <v>7511</v>
      </c>
      <c r="G168" s="13">
        <v>120</v>
      </c>
      <c r="H168" s="28">
        <f xml:space="preserve"> _xlfn.XLOOKUP(data[[#This Row],[Product]],products[Product],products[Cost per unit])</f>
        <v>7.64</v>
      </c>
      <c r="I168" s="30">
        <f>data[[#This Row],[Cost per Unit]]*data[[#This Row],[Units]]</f>
        <v>916.8</v>
      </c>
    </row>
    <row r="169" spans="3:9" x14ac:dyDescent="0.25">
      <c r="C169" s="8" t="s">
        <v>6</v>
      </c>
      <c r="D169" s="8" t="s">
        <v>35</v>
      </c>
      <c r="E169" s="8" t="s">
        <v>30</v>
      </c>
      <c r="F169" s="9">
        <v>4781</v>
      </c>
      <c r="G169" s="12">
        <v>123</v>
      </c>
      <c r="H169" s="28">
        <f xml:space="preserve"> _xlfn.XLOOKUP(data[[#This Row],[Product]],products[Product],products[Cost per unit])</f>
        <v>14.49</v>
      </c>
      <c r="I169" s="30">
        <f>data[[#This Row],[Cost per Unit]]*data[[#This Row],[Units]]</f>
        <v>1782.27</v>
      </c>
    </row>
    <row r="170" spans="3:9" x14ac:dyDescent="0.25">
      <c r="C170" s="10" t="s">
        <v>7</v>
      </c>
      <c r="D170" s="10" t="s">
        <v>37</v>
      </c>
      <c r="E170" s="10" t="s">
        <v>30</v>
      </c>
      <c r="F170" s="11">
        <v>6454</v>
      </c>
      <c r="G170" s="13">
        <v>54</v>
      </c>
      <c r="H170" s="28">
        <f xml:space="preserve"> _xlfn.XLOOKUP(data[[#This Row],[Product]],products[Product],products[Cost per unit])</f>
        <v>14.49</v>
      </c>
      <c r="I170" s="30">
        <f>data[[#This Row],[Cost per Unit]]*data[[#This Row],[Units]]</f>
        <v>782.46</v>
      </c>
    </row>
    <row r="171" spans="3:9" x14ac:dyDescent="0.25">
      <c r="C171" s="10" t="s">
        <v>8</v>
      </c>
      <c r="D171" s="10" t="s">
        <v>35</v>
      </c>
      <c r="E171" s="10" t="s">
        <v>32</v>
      </c>
      <c r="F171" s="11">
        <v>6706</v>
      </c>
      <c r="G171" s="13">
        <v>459</v>
      </c>
      <c r="H171" s="28">
        <f xml:space="preserve"> _xlfn.XLOOKUP(data[[#This Row],[Product]],products[Product],products[Cost per unit])</f>
        <v>8.65</v>
      </c>
      <c r="I171" s="30">
        <f>data[[#This Row],[Cost per Unit]]*data[[#This Row],[Units]]</f>
        <v>3970.3500000000004</v>
      </c>
    </row>
    <row r="172" spans="3:9" x14ac:dyDescent="0.25">
      <c r="C172" s="10" t="s">
        <v>41</v>
      </c>
      <c r="D172" s="10" t="s">
        <v>36</v>
      </c>
      <c r="E172" s="10" t="s">
        <v>18</v>
      </c>
      <c r="F172" s="11">
        <v>9632</v>
      </c>
      <c r="G172" s="13">
        <v>288</v>
      </c>
      <c r="H172" s="28">
        <f xml:space="preserve"> _xlfn.XLOOKUP(data[[#This Row],[Product]],products[Product],products[Cost per unit])</f>
        <v>6.47</v>
      </c>
      <c r="I172" s="30">
        <f>data[[#This Row],[Cost per Unit]]*data[[#This Row],[Units]]</f>
        <v>1863.36</v>
      </c>
    </row>
    <row r="173" spans="3:9" x14ac:dyDescent="0.25">
      <c r="C173" s="10" t="s">
        <v>3</v>
      </c>
      <c r="D173" s="10" t="s">
        <v>37</v>
      </c>
      <c r="E173" s="10" t="s">
        <v>17</v>
      </c>
      <c r="F173" s="11">
        <v>3983</v>
      </c>
      <c r="G173" s="13">
        <v>144</v>
      </c>
      <c r="H173" s="28">
        <f xml:space="preserve"> _xlfn.XLOOKUP(data[[#This Row],[Product]],products[Product],products[Cost per unit])</f>
        <v>3.11</v>
      </c>
      <c r="I173" s="30">
        <f>data[[#This Row],[Cost per Unit]]*data[[#This Row],[Units]]</f>
        <v>447.84</v>
      </c>
    </row>
    <row r="174" spans="3:9" x14ac:dyDescent="0.25">
      <c r="C174" s="8" t="s">
        <v>9</v>
      </c>
      <c r="D174" s="8" t="s">
        <v>34</v>
      </c>
      <c r="E174" s="8" t="s">
        <v>23</v>
      </c>
      <c r="F174" s="9">
        <v>8155</v>
      </c>
      <c r="G174" s="12">
        <v>90</v>
      </c>
      <c r="H174" s="28">
        <f xml:space="preserve"> _xlfn.XLOOKUP(data[[#This Row],[Product]],products[Product],products[Cost per unit])</f>
        <v>6.49</v>
      </c>
      <c r="I174" s="30">
        <f>data[[#This Row],[Cost per Unit]]*data[[#This Row],[Units]]</f>
        <v>584.1</v>
      </c>
    </row>
    <row r="175" spans="3:9" x14ac:dyDescent="0.25">
      <c r="C175" s="10" t="s">
        <v>8</v>
      </c>
      <c r="D175" s="10" t="s">
        <v>38</v>
      </c>
      <c r="E175" s="10" t="s">
        <v>23</v>
      </c>
      <c r="F175" s="11">
        <v>1701</v>
      </c>
      <c r="G175" s="13">
        <v>234</v>
      </c>
      <c r="H175" s="28">
        <f xml:space="preserve"> _xlfn.XLOOKUP(data[[#This Row],[Product]],products[Product],products[Cost per unit])</f>
        <v>6.49</v>
      </c>
      <c r="I175" s="30">
        <f>data[[#This Row],[Cost per Unit]]*data[[#This Row],[Units]]</f>
        <v>1518.66</v>
      </c>
    </row>
    <row r="176" spans="3:9" x14ac:dyDescent="0.25">
      <c r="C176" s="8" t="s">
        <v>5</v>
      </c>
      <c r="D176" s="8" t="s">
        <v>36</v>
      </c>
      <c r="E176" s="8" t="s">
        <v>23</v>
      </c>
      <c r="F176" s="9">
        <v>6314</v>
      </c>
      <c r="G176" s="12">
        <v>15</v>
      </c>
      <c r="H176" s="28">
        <f xml:space="preserve"> _xlfn.XLOOKUP(data[[#This Row],[Product]],products[Product],products[Cost per unit])</f>
        <v>6.49</v>
      </c>
      <c r="I176" s="30">
        <f>data[[#This Row],[Cost per Unit]]*data[[#This Row],[Units]]</f>
        <v>97.350000000000009</v>
      </c>
    </row>
    <row r="177" spans="3:9" x14ac:dyDescent="0.25">
      <c r="C177" s="10" t="s">
        <v>10</v>
      </c>
      <c r="D177" s="10" t="s">
        <v>37</v>
      </c>
      <c r="E177" s="10" t="s">
        <v>23</v>
      </c>
      <c r="F177" s="11">
        <v>4683</v>
      </c>
      <c r="G177" s="13">
        <v>30</v>
      </c>
      <c r="H177" s="28">
        <f xml:space="preserve"> _xlfn.XLOOKUP(data[[#This Row],[Product]],products[Product],products[Cost per unit])</f>
        <v>6.49</v>
      </c>
      <c r="I177" s="30">
        <f>data[[#This Row],[Cost per Unit]]*data[[#This Row],[Units]]</f>
        <v>194.70000000000002</v>
      </c>
    </row>
    <row r="178" spans="3:9" x14ac:dyDescent="0.25">
      <c r="C178" s="8" t="s">
        <v>2</v>
      </c>
      <c r="D178" s="8" t="s">
        <v>39</v>
      </c>
      <c r="E178" s="8" t="s">
        <v>28</v>
      </c>
      <c r="F178" s="9">
        <v>6027</v>
      </c>
      <c r="G178" s="12">
        <v>144</v>
      </c>
      <c r="H178" s="28">
        <f xml:space="preserve"> _xlfn.XLOOKUP(data[[#This Row],[Product]],products[Product],products[Cost per unit])</f>
        <v>10.38</v>
      </c>
      <c r="I178" s="30">
        <f>data[[#This Row],[Cost per Unit]]*data[[#This Row],[Units]]</f>
        <v>1494.72</v>
      </c>
    </row>
    <row r="179" spans="3:9" x14ac:dyDescent="0.25">
      <c r="C179" s="8" t="s">
        <v>7</v>
      </c>
      <c r="D179" s="8" t="s">
        <v>34</v>
      </c>
      <c r="E179" s="8" t="s">
        <v>32</v>
      </c>
      <c r="F179" s="9">
        <v>3262</v>
      </c>
      <c r="G179" s="12">
        <v>75</v>
      </c>
      <c r="H179" s="28">
        <f xml:space="preserve"> _xlfn.XLOOKUP(data[[#This Row],[Product]],products[Product],products[Cost per unit])</f>
        <v>8.65</v>
      </c>
      <c r="I179" s="30">
        <f>data[[#This Row],[Cost per Unit]]*data[[#This Row],[Units]]</f>
        <v>648.75</v>
      </c>
    </row>
    <row r="180" spans="3:9" x14ac:dyDescent="0.25">
      <c r="C180" s="10" t="s">
        <v>2</v>
      </c>
      <c r="D180" s="10" t="s">
        <v>38</v>
      </c>
      <c r="E180" s="10" t="s">
        <v>23</v>
      </c>
      <c r="F180" s="11">
        <v>4417</v>
      </c>
      <c r="G180" s="13">
        <v>153</v>
      </c>
      <c r="H180" s="28">
        <f xml:space="preserve"> _xlfn.XLOOKUP(data[[#This Row],[Product]],products[Product],products[Cost per unit])</f>
        <v>6.49</v>
      </c>
      <c r="I180" s="30">
        <f>data[[#This Row],[Cost per Unit]]*data[[#This Row],[Units]]</f>
        <v>992.97</v>
      </c>
    </row>
    <row r="181" spans="3:9" x14ac:dyDescent="0.25">
      <c r="C181" s="10" t="s">
        <v>6</v>
      </c>
      <c r="D181" s="10" t="s">
        <v>37</v>
      </c>
      <c r="E181" s="10" t="s">
        <v>23</v>
      </c>
      <c r="F181" s="11">
        <v>4949</v>
      </c>
      <c r="G181" s="13">
        <v>189</v>
      </c>
      <c r="H181" s="28">
        <f xml:space="preserve"> _xlfn.XLOOKUP(data[[#This Row],[Product]],products[Product],products[Cost per unit])</f>
        <v>6.49</v>
      </c>
      <c r="I181" s="30">
        <f>data[[#This Row],[Cost per Unit]]*data[[#This Row],[Units]]</f>
        <v>1226.6100000000001</v>
      </c>
    </row>
    <row r="182" spans="3:9" x14ac:dyDescent="0.25">
      <c r="C182" s="8" t="s">
        <v>5</v>
      </c>
      <c r="D182" s="8" t="s">
        <v>38</v>
      </c>
      <c r="E182" s="8" t="s">
        <v>32</v>
      </c>
      <c r="F182" s="9">
        <v>5075</v>
      </c>
      <c r="G182" s="12">
        <v>21</v>
      </c>
      <c r="H182" s="28">
        <f xml:space="preserve"> _xlfn.XLOOKUP(data[[#This Row],[Product]],products[Product],products[Cost per unit])</f>
        <v>8.65</v>
      </c>
      <c r="I182" s="30">
        <f>data[[#This Row],[Cost per Unit]]*data[[#This Row],[Units]]</f>
        <v>181.65</v>
      </c>
    </row>
    <row r="183" spans="3:9" x14ac:dyDescent="0.25">
      <c r="C183" s="10" t="s">
        <v>40</v>
      </c>
      <c r="D183" s="10" t="s">
        <v>34</v>
      </c>
      <c r="E183" s="10" t="s">
        <v>17</v>
      </c>
      <c r="F183" s="11">
        <v>5019</v>
      </c>
      <c r="G183" s="13">
        <v>156</v>
      </c>
      <c r="H183" s="28">
        <f xml:space="preserve"> _xlfn.XLOOKUP(data[[#This Row],[Product]],products[Product],products[Cost per unit])</f>
        <v>3.11</v>
      </c>
      <c r="I183" s="30">
        <f>data[[#This Row],[Cost per Unit]]*data[[#This Row],[Units]]</f>
        <v>485.15999999999997</v>
      </c>
    </row>
    <row r="184" spans="3:9" x14ac:dyDescent="0.25">
      <c r="C184" s="10" t="s">
        <v>2</v>
      </c>
      <c r="D184" s="10" t="s">
        <v>38</v>
      </c>
      <c r="E184" s="10" t="s">
        <v>28</v>
      </c>
      <c r="F184" s="11">
        <v>6580</v>
      </c>
      <c r="G184" s="13">
        <v>183</v>
      </c>
      <c r="H184" s="28">
        <f xml:space="preserve"> _xlfn.XLOOKUP(data[[#This Row],[Product]],products[Product],products[Cost per unit])</f>
        <v>10.38</v>
      </c>
      <c r="I184" s="30">
        <f>data[[#This Row],[Cost per Unit]]*data[[#This Row],[Units]]</f>
        <v>1899.5400000000002</v>
      </c>
    </row>
    <row r="185" spans="3:9" x14ac:dyDescent="0.25">
      <c r="C185" s="8" t="s">
        <v>41</v>
      </c>
      <c r="D185" s="8" t="s">
        <v>34</v>
      </c>
      <c r="E185" s="8" t="s">
        <v>17</v>
      </c>
      <c r="F185" s="9">
        <v>1463</v>
      </c>
      <c r="G185" s="12">
        <v>39</v>
      </c>
      <c r="H185" s="28">
        <f xml:space="preserve"> _xlfn.XLOOKUP(data[[#This Row],[Product]],products[Product],products[Cost per unit])</f>
        <v>3.11</v>
      </c>
      <c r="I185" s="30">
        <f>data[[#This Row],[Cost per Unit]]*data[[#This Row],[Units]]</f>
        <v>121.28999999999999</v>
      </c>
    </row>
    <row r="186" spans="3:9" x14ac:dyDescent="0.25">
      <c r="C186" s="10" t="s">
        <v>3</v>
      </c>
      <c r="D186" s="10" t="s">
        <v>34</v>
      </c>
      <c r="E186" s="10" t="s">
        <v>32</v>
      </c>
      <c r="F186" s="11">
        <v>7777</v>
      </c>
      <c r="G186" s="13">
        <v>504</v>
      </c>
      <c r="H186" s="28">
        <f xml:space="preserve"> _xlfn.XLOOKUP(data[[#This Row],[Product]],products[Product],products[Cost per unit])</f>
        <v>8.65</v>
      </c>
      <c r="I186" s="30">
        <f>data[[#This Row],[Cost per Unit]]*data[[#This Row],[Units]]</f>
        <v>4359.6000000000004</v>
      </c>
    </row>
    <row r="187" spans="3:9" x14ac:dyDescent="0.25">
      <c r="C187" s="10" t="s">
        <v>6</v>
      </c>
      <c r="D187" s="10" t="s">
        <v>36</v>
      </c>
      <c r="E187" s="10" t="s">
        <v>32</v>
      </c>
      <c r="F187" s="11">
        <v>6118</v>
      </c>
      <c r="G187" s="13">
        <v>9</v>
      </c>
      <c r="H187" s="28">
        <f xml:space="preserve"> _xlfn.XLOOKUP(data[[#This Row],[Product]],products[Product],products[Cost per unit])</f>
        <v>8.65</v>
      </c>
      <c r="I187" s="30">
        <f>data[[#This Row],[Cost per Unit]]*data[[#This Row],[Units]]</f>
        <v>77.850000000000009</v>
      </c>
    </row>
    <row r="188" spans="3:9" x14ac:dyDescent="0.25">
      <c r="C188" s="8" t="s">
        <v>10</v>
      </c>
      <c r="D188" s="8" t="s">
        <v>36</v>
      </c>
      <c r="E188" s="8" t="s">
        <v>23</v>
      </c>
      <c r="F188" s="9">
        <v>2317</v>
      </c>
      <c r="G188" s="12">
        <v>261</v>
      </c>
      <c r="H188" s="28">
        <f xml:space="preserve"> _xlfn.XLOOKUP(data[[#This Row],[Product]],products[Product],products[Cost per unit])</f>
        <v>6.49</v>
      </c>
      <c r="I188" s="30">
        <f>data[[#This Row],[Cost per Unit]]*data[[#This Row],[Units]]</f>
        <v>1693.89</v>
      </c>
    </row>
    <row r="189" spans="3:9" x14ac:dyDescent="0.25">
      <c r="C189" s="8" t="s">
        <v>7</v>
      </c>
      <c r="D189" s="8" t="s">
        <v>37</v>
      </c>
      <c r="E189" s="8" t="s">
        <v>17</v>
      </c>
      <c r="F189" s="9">
        <v>4487</v>
      </c>
      <c r="G189" s="12">
        <v>111</v>
      </c>
      <c r="H189" s="28">
        <f xml:space="preserve"> _xlfn.XLOOKUP(data[[#This Row],[Product]],products[Product],products[Cost per unit])</f>
        <v>3.11</v>
      </c>
      <c r="I189" s="30">
        <f>data[[#This Row],[Cost per Unit]]*data[[#This Row],[Units]]</f>
        <v>345.21</v>
      </c>
    </row>
    <row r="190" spans="3:9" x14ac:dyDescent="0.25">
      <c r="C190" s="10" t="s">
        <v>5</v>
      </c>
      <c r="D190" s="10" t="s">
        <v>35</v>
      </c>
      <c r="E190" s="10" t="s">
        <v>18</v>
      </c>
      <c r="F190" s="11">
        <v>2415</v>
      </c>
      <c r="G190" s="13">
        <v>15</v>
      </c>
      <c r="H190" s="28">
        <f xml:space="preserve"> _xlfn.XLOOKUP(data[[#This Row],[Product]],products[Product],products[Cost per unit])</f>
        <v>6.47</v>
      </c>
      <c r="I190" s="30">
        <f>data[[#This Row],[Cost per Unit]]*data[[#This Row],[Units]]</f>
        <v>97.05</v>
      </c>
    </row>
    <row r="191" spans="3:9" x14ac:dyDescent="0.25">
      <c r="C191" s="8" t="s">
        <v>9</v>
      </c>
      <c r="D191" s="8" t="s">
        <v>34</v>
      </c>
      <c r="E191" s="8" t="s">
        <v>28</v>
      </c>
      <c r="F191" s="9">
        <v>14329</v>
      </c>
      <c r="G191" s="12">
        <v>150</v>
      </c>
      <c r="H191" s="28">
        <f xml:space="preserve"> _xlfn.XLOOKUP(data[[#This Row],[Product]],products[Product],products[Cost per unit])</f>
        <v>10.38</v>
      </c>
      <c r="I191" s="30">
        <f>data[[#This Row],[Cost per Unit]]*data[[#This Row],[Units]]</f>
        <v>1557.0000000000002</v>
      </c>
    </row>
    <row r="192" spans="3:9" x14ac:dyDescent="0.25">
      <c r="C192" s="10" t="s">
        <v>3</v>
      </c>
      <c r="D192" s="10" t="s">
        <v>36</v>
      </c>
      <c r="E192" s="10" t="s">
        <v>23</v>
      </c>
      <c r="F192" s="11">
        <v>3773</v>
      </c>
      <c r="G192" s="13">
        <v>165</v>
      </c>
      <c r="H192" s="28">
        <f xml:space="preserve"> _xlfn.XLOOKUP(data[[#This Row],[Product]],products[Product],products[Cost per unit])</f>
        <v>6.49</v>
      </c>
      <c r="I192" s="30">
        <f>data[[#This Row],[Cost per Unit]]*data[[#This Row],[Units]]</f>
        <v>1070.8500000000001</v>
      </c>
    </row>
    <row r="193" spans="3:9" x14ac:dyDescent="0.25">
      <c r="C193" s="8" t="s">
        <v>41</v>
      </c>
      <c r="D193" s="8" t="s">
        <v>36</v>
      </c>
      <c r="E193" s="8" t="s">
        <v>28</v>
      </c>
      <c r="F193" s="9">
        <v>854</v>
      </c>
      <c r="G193" s="12">
        <v>309</v>
      </c>
      <c r="H193" s="28">
        <f xml:space="preserve"> _xlfn.XLOOKUP(data[[#This Row],[Product]],products[Product],products[Cost per unit])</f>
        <v>10.38</v>
      </c>
      <c r="I193" s="30">
        <f>data[[#This Row],[Cost per Unit]]*data[[#This Row],[Units]]</f>
        <v>3207.42</v>
      </c>
    </row>
    <row r="194" spans="3:9" x14ac:dyDescent="0.25">
      <c r="C194" s="10" t="s">
        <v>6</v>
      </c>
      <c r="D194" s="10" t="s">
        <v>36</v>
      </c>
      <c r="E194" s="10" t="s">
        <v>17</v>
      </c>
      <c r="F194" s="11">
        <v>4970</v>
      </c>
      <c r="G194" s="13">
        <v>156</v>
      </c>
      <c r="H194" s="28">
        <f xml:space="preserve"> _xlfn.XLOOKUP(data[[#This Row],[Product]],products[Product],products[Cost per unit])</f>
        <v>3.11</v>
      </c>
      <c r="I194" s="30">
        <f>data[[#This Row],[Cost per Unit]]*data[[#This Row],[Units]]</f>
        <v>485.15999999999997</v>
      </c>
    </row>
    <row r="195" spans="3:9" x14ac:dyDescent="0.25">
      <c r="C195" s="10" t="s">
        <v>10</v>
      </c>
      <c r="D195" s="10" t="s">
        <v>35</v>
      </c>
      <c r="E195" s="10" t="s">
        <v>18</v>
      </c>
      <c r="F195" s="11">
        <v>3808</v>
      </c>
      <c r="G195" s="13">
        <v>279</v>
      </c>
      <c r="H195" s="28">
        <f xml:space="preserve"> _xlfn.XLOOKUP(data[[#This Row],[Product]],products[Product],products[Cost per unit])</f>
        <v>6.47</v>
      </c>
      <c r="I195" s="30">
        <f>data[[#This Row],[Cost per Unit]]*data[[#This Row],[Units]]</f>
        <v>1805.1299999999999</v>
      </c>
    </row>
    <row r="196" spans="3:9" x14ac:dyDescent="0.25">
      <c r="C196" s="10" t="s">
        <v>3</v>
      </c>
      <c r="D196" s="10" t="s">
        <v>36</v>
      </c>
      <c r="E196" s="10" t="s">
        <v>28</v>
      </c>
      <c r="F196" s="11">
        <v>973</v>
      </c>
      <c r="G196" s="13">
        <v>162</v>
      </c>
      <c r="H196" s="28">
        <f xml:space="preserve"> _xlfn.XLOOKUP(data[[#This Row],[Product]],products[Product],products[Cost per unit])</f>
        <v>10.38</v>
      </c>
      <c r="I196" s="30">
        <f>data[[#This Row],[Cost per Unit]]*data[[#This Row],[Units]]</f>
        <v>1681.5600000000002</v>
      </c>
    </row>
    <row r="197" spans="3:9" x14ac:dyDescent="0.25">
      <c r="C197" s="10" t="s">
        <v>41</v>
      </c>
      <c r="D197" s="10" t="s">
        <v>35</v>
      </c>
      <c r="E197" s="10" t="s">
        <v>28</v>
      </c>
      <c r="F197" s="11">
        <v>7455</v>
      </c>
      <c r="G197" s="13">
        <v>216</v>
      </c>
      <c r="H197" s="28">
        <f xml:space="preserve"> _xlfn.XLOOKUP(data[[#This Row],[Product]],products[Product],products[Cost per unit])</f>
        <v>10.38</v>
      </c>
      <c r="I197" s="30">
        <f>data[[#This Row],[Cost per Unit]]*data[[#This Row],[Units]]</f>
        <v>2242.0800000000004</v>
      </c>
    </row>
    <row r="198" spans="3:9" x14ac:dyDescent="0.25">
      <c r="C198" s="8" t="s">
        <v>9</v>
      </c>
      <c r="D198" s="8" t="s">
        <v>37</v>
      </c>
      <c r="E198" s="8" t="s">
        <v>23</v>
      </c>
      <c r="F198" s="9">
        <v>2737</v>
      </c>
      <c r="G198" s="12">
        <v>93</v>
      </c>
      <c r="H198" s="28">
        <f xml:space="preserve"> _xlfn.XLOOKUP(data[[#This Row],[Product]],products[Product],products[Cost per unit])</f>
        <v>6.49</v>
      </c>
      <c r="I198" s="30">
        <f>data[[#This Row],[Cost per Unit]]*data[[#This Row],[Units]]</f>
        <v>603.57000000000005</v>
      </c>
    </row>
    <row r="199" spans="3:9" x14ac:dyDescent="0.25">
      <c r="C199" s="8" t="s">
        <v>9</v>
      </c>
      <c r="D199" s="8" t="s">
        <v>38</v>
      </c>
      <c r="E199" s="8" t="s">
        <v>17</v>
      </c>
      <c r="F199" s="9">
        <v>2408</v>
      </c>
      <c r="G199" s="12">
        <v>9</v>
      </c>
      <c r="H199" s="28">
        <f xml:space="preserve"> _xlfn.XLOOKUP(data[[#This Row],[Product]],products[Product],products[Cost per unit])</f>
        <v>3.11</v>
      </c>
      <c r="I199" s="30">
        <f>data[[#This Row],[Cost per Unit]]*data[[#This Row],[Units]]</f>
        <v>27.99</v>
      </c>
    </row>
    <row r="200" spans="3:9" x14ac:dyDescent="0.25">
      <c r="C200" s="8" t="s">
        <v>40</v>
      </c>
      <c r="D200" s="8" t="s">
        <v>35</v>
      </c>
      <c r="E200" s="8" t="s">
        <v>32</v>
      </c>
      <c r="F200" s="9">
        <v>12348</v>
      </c>
      <c r="G200" s="12">
        <v>234</v>
      </c>
      <c r="H200" s="28">
        <f xml:space="preserve"> _xlfn.XLOOKUP(data[[#This Row],[Product]],products[Product],products[Cost per unit])</f>
        <v>8.65</v>
      </c>
      <c r="I200" s="30">
        <f>data[[#This Row],[Cost per Unit]]*data[[#This Row],[Units]]</f>
        <v>2024.1000000000001</v>
      </c>
    </row>
    <row r="201" spans="3:9" x14ac:dyDescent="0.25">
      <c r="C201" s="10" t="s">
        <v>3</v>
      </c>
      <c r="D201" s="10" t="s">
        <v>34</v>
      </c>
      <c r="E201" s="10" t="s">
        <v>28</v>
      </c>
      <c r="F201" s="11">
        <v>3689</v>
      </c>
      <c r="G201" s="13">
        <v>312</v>
      </c>
      <c r="H201" s="28">
        <f xml:space="preserve"> _xlfn.XLOOKUP(data[[#This Row],[Product]],products[Product],products[Cost per unit])</f>
        <v>10.38</v>
      </c>
      <c r="I201" s="30">
        <f>data[[#This Row],[Cost per Unit]]*data[[#This Row],[Units]]</f>
        <v>3238.5600000000004</v>
      </c>
    </row>
    <row r="202" spans="3:9" x14ac:dyDescent="0.25">
      <c r="C202" s="8" t="s">
        <v>6</v>
      </c>
      <c r="D202" s="8" t="s">
        <v>37</v>
      </c>
      <c r="E202" s="8" t="s">
        <v>18</v>
      </c>
      <c r="F202" s="9">
        <v>1505</v>
      </c>
      <c r="G202" s="12">
        <v>102</v>
      </c>
      <c r="H202" s="28">
        <f xml:space="preserve"> _xlfn.XLOOKUP(data[[#This Row],[Product]],products[Product],products[Cost per unit])</f>
        <v>6.47</v>
      </c>
      <c r="I202" s="30">
        <f>data[[#This Row],[Cost per Unit]]*data[[#This Row],[Units]]</f>
        <v>659.93999999999994</v>
      </c>
    </row>
    <row r="203" spans="3:9" x14ac:dyDescent="0.25">
      <c r="C203" s="8" t="s">
        <v>2</v>
      </c>
      <c r="D203" s="8" t="s">
        <v>37</v>
      </c>
      <c r="E203" s="8" t="s">
        <v>18</v>
      </c>
      <c r="F203" s="9">
        <v>11571</v>
      </c>
      <c r="G203" s="12">
        <v>138</v>
      </c>
      <c r="H203" s="28">
        <f xml:space="preserve"> _xlfn.XLOOKUP(data[[#This Row],[Product]],products[Product],products[Cost per unit])</f>
        <v>6.47</v>
      </c>
      <c r="I203" s="30">
        <f>data[[#This Row],[Cost per Unit]]*data[[#This Row],[Units]]</f>
        <v>892.86</v>
      </c>
    </row>
    <row r="204" spans="3:9" x14ac:dyDescent="0.25">
      <c r="C204" s="8" t="s">
        <v>10</v>
      </c>
      <c r="D204" s="8" t="s">
        <v>36</v>
      </c>
      <c r="E204" s="8" t="s">
        <v>32</v>
      </c>
      <c r="F204" s="9">
        <v>6657</v>
      </c>
      <c r="G204" s="12">
        <v>303</v>
      </c>
      <c r="H204" s="28">
        <f xml:space="preserve"> _xlfn.XLOOKUP(data[[#This Row],[Product]],products[Product],products[Cost per unit])</f>
        <v>8.65</v>
      </c>
      <c r="I204" s="30">
        <f>data[[#This Row],[Cost per Unit]]*data[[#This Row],[Units]]</f>
        <v>2620.9500000000003</v>
      </c>
    </row>
    <row r="205" spans="3:9" x14ac:dyDescent="0.25">
      <c r="C205" s="10" t="s">
        <v>7</v>
      </c>
      <c r="D205" s="10" t="s">
        <v>39</v>
      </c>
      <c r="E205" s="10" t="s">
        <v>17</v>
      </c>
      <c r="F205" s="11">
        <v>4438</v>
      </c>
      <c r="G205" s="13">
        <v>246</v>
      </c>
      <c r="H205" s="28">
        <f xml:space="preserve"> _xlfn.XLOOKUP(data[[#This Row],[Product]],products[Product],products[Cost per unit])</f>
        <v>3.11</v>
      </c>
      <c r="I205" s="30">
        <f>data[[#This Row],[Cost per Unit]]*data[[#This Row],[Units]]</f>
        <v>765.06</v>
      </c>
    </row>
    <row r="206" spans="3:9" x14ac:dyDescent="0.25">
      <c r="C206" s="10" t="s">
        <v>7</v>
      </c>
      <c r="D206" s="10" t="s">
        <v>34</v>
      </c>
      <c r="E206" s="10" t="s">
        <v>17</v>
      </c>
      <c r="F206" s="11">
        <v>7777</v>
      </c>
      <c r="G206" s="13">
        <v>39</v>
      </c>
      <c r="H206" s="28">
        <f xml:space="preserve"> _xlfn.XLOOKUP(data[[#This Row],[Product]],products[Product],products[Cost per unit])</f>
        <v>3.11</v>
      </c>
      <c r="I206" s="30">
        <f>data[[#This Row],[Cost per Unit]]*data[[#This Row],[Units]]</f>
        <v>121.28999999999999</v>
      </c>
    </row>
    <row r="207" spans="3:9" x14ac:dyDescent="0.25">
      <c r="C207" s="8" t="s">
        <v>5</v>
      </c>
      <c r="D207" s="8" t="s">
        <v>36</v>
      </c>
      <c r="E207" s="8" t="s">
        <v>17</v>
      </c>
      <c r="F207" s="9">
        <v>3339</v>
      </c>
      <c r="G207" s="12">
        <v>348</v>
      </c>
      <c r="H207" s="28">
        <f xml:space="preserve"> _xlfn.XLOOKUP(data[[#This Row],[Product]],products[Product],products[Cost per unit])</f>
        <v>3.11</v>
      </c>
      <c r="I207" s="30">
        <f>data[[#This Row],[Cost per Unit]]*data[[#This Row],[Units]]</f>
        <v>1082.28</v>
      </c>
    </row>
    <row r="208" spans="3:9" x14ac:dyDescent="0.25">
      <c r="C208" s="10" t="s">
        <v>7</v>
      </c>
      <c r="D208" s="10" t="s">
        <v>38</v>
      </c>
      <c r="E208" s="10" t="s">
        <v>28</v>
      </c>
      <c r="F208" s="11">
        <v>5677</v>
      </c>
      <c r="G208" s="13">
        <v>258</v>
      </c>
      <c r="H208" s="28">
        <f xml:space="preserve"> _xlfn.XLOOKUP(data[[#This Row],[Product]],products[Product],products[Cost per unit])</f>
        <v>10.38</v>
      </c>
      <c r="I208" s="30">
        <f>data[[#This Row],[Cost per Unit]]*data[[#This Row],[Units]]</f>
        <v>2678.0400000000004</v>
      </c>
    </row>
    <row r="209" spans="3:9" x14ac:dyDescent="0.25">
      <c r="C209" s="8" t="s">
        <v>6</v>
      </c>
      <c r="D209" s="8" t="s">
        <v>39</v>
      </c>
      <c r="E209" s="8" t="s">
        <v>17</v>
      </c>
      <c r="F209" s="9">
        <v>6048</v>
      </c>
      <c r="G209" s="12">
        <v>27</v>
      </c>
      <c r="H209" s="28">
        <f xml:space="preserve"> _xlfn.XLOOKUP(data[[#This Row],[Product]],products[Product],products[Cost per unit])</f>
        <v>3.11</v>
      </c>
      <c r="I209" s="30">
        <f>data[[#This Row],[Cost per Unit]]*data[[#This Row],[Units]]</f>
        <v>83.97</v>
      </c>
    </row>
    <row r="210" spans="3:9" x14ac:dyDescent="0.25">
      <c r="C210" s="10" t="s">
        <v>8</v>
      </c>
      <c r="D210" s="10" t="s">
        <v>38</v>
      </c>
      <c r="E210" s="10" t="s">
        <v>32</v>
      </c>
      <c r="F210" s="11">
        <v>3752</v>
      </c>
      <c r="G210" s="13">
        <v>213</v>
      </c>
      <c r="H210" s="28">
        <f xml:space="preserve"> _xlfn.XLOOKUP(data[[#This Row],[Product]],products[Product],products[Cost per unit])</f>
        <v>8.65</v>
      </c>
      <c r="I210" s="30">
        <f>data[[#This Row],[Cost per Unit]]*data[[#This Row],[Units]]</f>
        <v>1842.45</v>
      </c>
    </row>
    <row r="211" spans="3:9" x14ac:dyDescent="0.25">
      <c r="C211" s="8" t="s">
        <v>2</v>
      </c>
      <c r="D211" s="8" t="s">
        <v>37</v>
      </c>
      <c r="E211" s="8" t="s">
        <v>17</v>
      </c>
      <c r="F211" s="9">
        <v>9926</v>
      </c>
      <c r="G211" s="12">
        <v>201</v>
      </c>
      <c r="H211" s="28">
        <f xml:space="preserve"> _xlfn.XLOOKUP(data[[#This Row],[Product]],products[Product],products[Cost per unit])</f>
        <v>3.11</v>
      </c>
      <c r="I211" s="30">
        <f>data[[#This Row],[Cost per Unit]]*data[[#This Row],[Units]]</f>
        <v>625.11</v>
      </c>
    </row>
    <row r="212" spans="3:9" x14ac:dyDescent="0.25">
      <c r="C212" s="10" t="s">
        <v>6</v>
      </c>
      <c r="D212" s="10" t="s">
        <v>37</v>
      </c>
      <c r="E212" s="10" t="s">
        <v>28</v>
      </c>
      <c r="F212" s="11">
        <v>3556</v>
      </c>
      <c r="G212" s="13">
        <v>459</v>
      </c>
      <c r="H212" s="28">
        <f xml:space="preserve"> _xlfn.XLOOKUP(data[[#This Row],[Product]],products[Product],products[Cost per unit])</f>
        <v>10.38</v>
      </c>
      <c r="I212" s="30">
        <f>data[[#This Row],[Cost per Unit]]*data[[#This Row],[Units]]</f>
        <v>4764.42</v>
      </c>
    </row>
    <row r="213" spans="3:9" x14ac:dyDescent="0.25">
      <c r="C213" s="8" t="s">
        <v>40</v>
      </c>
      <c r="D213" s="8" t="s">
        <v>34</v>
      </c>
      <c r="E213" s="8" t="s">
        <v>23</v>
      </c>
      <c r="F213" s="9">
        <v>2779</v>
      </c>
      <c r="G213" s="12">
        <v>75</v>
      </c>
      <c r="H213" s="28">
        <f xml:space="preserve"> _xlfn.XLOOKUP(data[[#This Row],[Product]],products[Product],products[Cost per unit])</f>
        <v>6.49</v>
      </c>
      <c r="I213" s="30">
        <f>data[[#This Row],[Cost per Unit]]*data[[#This Row],[Units]]</f>
        <v>486.75</v>
      </c>
    </row>
    <row r="214" spans="3:9" x14ac:dyDescent="0.25">
      <c r="C214" s="8" t="s">
        <v>7</v>
      </c>
      <c r="D214" s="8" t="s">
        <v>36</v>
      </c>
      <c r="E214" s="8" t="s">
        <v>18</v>
      </c>
      <c r="F214" s="9">
        <v>2646</v>
      </c>
      <c r="G214" s="12">
        <v>177</v>
      </c>
      <c r="H214" s="28">
        <f xml:space="preserve"> _xlfn.XLOOKUP(data[[#This Row],[Product]],products[Product],products[Cost per unit])</f>
        <v>6.47</v>
      </c>
      <c r="I214" s="30">
        <f>data[[#This Row],[Cost per Unit]]*data[[#This Row],[Units]]</f>
        <v>1145.19</v>
      </c>
    </row>
    <row r="215" spans="3:9" x14ac:dyDescent="0.25">
      <c r="C215" s="10" t="s">
        <v>10</v>
      </c>
      <c r="D215" s="10" t="s">
        <v>37</v>
      </c>
      <c r="E215" s="10" t="s">
        <v>28</v>
      </c>
      <c r="F215" s="11">
        <v>3059</v>
      </c>
      <c r="G215" s="13">
        <v>27</v>
      </c>
      <c r="H215" s="28">
        <f xml:space="preserve"> _xlfn.XLOOKUP(data[[#This Row],[Product]],products[Product],products[Cost per unit])</f>
        <v>10.38</v>
      </c>
      <c r="I215" s="30">
        <f>data[[#This Row],[Cost per Unit]]*data[[#This Row],[Units]]</f>
        <v>280.26000000000005</v>
      </c>
    </row>
    <row r="216" spans="3:9" x14ac:dyDescent="0.25">
      <c r="C216" s="8" t="s">
        <v>9</v>
      </c>
      <c r="D216" s="8" t="s">
        <v>39</v>
      </c>
      <c r="E216" s="8" t="s">
        <v>18</v>
      </c>
      <c r="F216" s="9">
        <v>2639</v>
      </c>
      <c r="G216" s="12">
        <v>204</v>
      </c>
      <c r="H216" s="28">
        <f xml:space="preserve"> _xlfn.XLOOKUP(data[[#This Row],[Product]],products[Product],products[Cost per unit])</f>
        <v>6.47</v>
      </c>
      <c r="I216" s="30">
        <f>data[[#This Row],[Cost per Unit]]*data[[#This Row],[Units]]</f>
        <v>1319.8799999999999</v>
      </c>
    </row>
    <row r="217" spans="3:9" x14ac:dyDescent="0.25">
      <c r="C217" s="8" t="s">
        <v>9</v>
      </c>
      <c r="D217" s="8" t="s">
        <v>34</v>
      </c>
      <c r="E217" s="8" t="s">
        <v>17</v>
      </c>
      <c r="F217" s="9">
        <v>707</v>
      </c>
      <c r="G217" s="12">
        <v>174</v>
      </c>
      <c r="H217" s="28">
        <f xml:space="preserve"> _xlfn.XLOOKUP(data[[#This Row],[Product]],products[Product],products[Cost per unit])</f>
        <v>3.11</v>
      </c>
      <c r="I217" s="30">
        <f>data[[#This Row],[Cost per Unit]]*data[[#This Row],[Units]]</f>
        <v>541.14</v>
      </c>
    </row>
    <row r="218" spans="3:9" x14ac:dyDescent="0.25">
      <c r="C218" s="8" t="s">
        <v>41</v>
      </c>
      <c r="D218" s="8" t="s">
        <v>36</v>
      </c>
      <c r="E218" s="8" t="s">
        <v>32</v>
      </c>
      <c r="F218" s="9">
        <v>10304</v>
      </c>
      <c r="G218" s="12">
        <v>84</v>
      </c>
      <c r="H218" s="28">
        <f xml:space="preserve"> _xlfn.XLOOKUP(data[[#This Row],[Product]],products[Product],products[Cost per unit])</f>
        <v>8.65</v>
      </c>
      <c r="I218" s="30">
        <f>data[[#This Row],[Cost per Unit]]*data[[#This Row],[Units]]</f>
        <v>726.6</v>
      </c>
    </row>
    <row r="219" spans="3:9" x14ac:dyDescent="0.25">
      <c r="C219" s="10" t="s">
        <v>40</v>
      </c>
      <c r="D219" s="10" t="s">
        <v>39</v>
      </c>
      <c r="E219" s="10" t="s">
        <v>28</v>
      </c>
      <c r="F219" s="11">
        <v>3101</v>
      </c>
      <c r="G219" s="13">
        <v>225</v>
      </c>
      <c r="H219" s="28">
        <f xml:space="preserve"> _xlfn.XLOOKUP(data[[#This Row],[Product]],products[Product],products[Cost per unit])</f>
        <v>10.38</v>
      </c>
      <c r="I219" s="30">
        <f>data[[#This Row],[Cost per Unit]]*data[[#This Row],[Units]]</f>
        <v>2335.5</v>
      </c>
    </row>
    <row r="220" spans="3:9" x14ac:dyDescent="0.25">
      <c r="C220" s="8" t="s">
        <v>7</v>
      </c>
      <c r="D220" s="8" t="s">
        <v>38</v>
      </c>
      <c r="E220" s="8" t="s">
        <v>18</v>
      </c>
      <c r="F220" s="9">
        <v>1778</v>
      </c>
      <c r="G220" s="12">
        <v>270</v>
      </c>
      <c r="H220" s="28">
        <f xml:space="preserve"> _xlfn.XLOOKUP(data[[#This Row],[Product]],products[Product],products[Cost per unit])</f>
        <v>6.47</v>
      </c>
      <c r="I220" s="30">
        <f>data[[#This Row],[Cost per Unit]]*data[[#This Row],[Units]]</f>
        <v>1746.8999999999999</v>
      </c>
    </row>
    <row r="221" spans="3:9" x14ac:dyDescent="0.25">
      <c r="C221" s="8" t="s">
        <v>5</v>
      </c>
      <c r="D221" s="8" t="s">
        <v>39</v>
      </c>
      <c r="E221" s="8" t="s">
        <v>18</v>
      </c>
      <c r="F221" s="9">
        <v>385</v>
      </c>
      <c r="G221" s="12">
        <v>249</v>
      </c>
      <c r="H221" s="28">
        <f xml:space="preserve"> _xlfn.XLOOKUP(data[[#This Row],[Product]],products[Product],products[Cost per unit])</f>
        <v>6.47</v>
      </c>
      <c r="I221" s="30">
        <f>data[[#This Row],[Cost per Unit]]*data[[#This Row],[Units]]</f>
        <v>1611.03</v>
      </c>
    </row>
    <row r="222" spans="3:9" x14ac:dyDescent="0.25">
      <c r="C222" s="8" t="s">
        <v>9</v>
      </c>
      <c r="D222" s="8" t="s">
        <v>36</v>
      </c>
      <c r="E222" s="8" t="s">
        <v>32</v>
      </c>
      <c r="F222" s="9">
        <v>2954</v>
      </c>
      <c r="G222" s="12">
        <v>189</v>
      </c>
      <c r="H222" s="28">
        <f xml:space="preserve"> _xlfn.XLOOKUP(data[[#This Row],[Product]],products[Product],products[Cost per unit])</f>
        <v>8.65</v>
      </c>
      <c r="I222" s="30">
        <f>data[[#This Row],[Cost per Unit]]*data[[#This Row],[Units]]</f>
        <v>1634.8500000000001</v>
      </c>
    </row>
    <row r="223" spans="3:9" x14ac:dyDescent="0.25">
      <c r="C223" s="10" t="s">
        <v>7</v>
      </c>
      <c r="D223" s="10" t="s">
        <v>36</v>
      </c>
      <c r="E223" s="10" t="s">
        <v>32</v>
      </c>
      <c r="F223" s="11">
        <v>280</v>
      </c>
      <c r="G223" s="13">
        <v>87</v>
      </c>
      <c r="H223" s="28">
        <f xml:space="preserve"> _xlfn.XLOOKUP(data[[#This Row],[Product]],products[Product],products[Cost per unit])</f>
        <v>8.65</v>
      </c>
      <c r="I223" s="30">
        <f>data[[#This Row],[Cost per Unit]]*data[[#This Row],[Units]]</f>
        <v>752.55000000000007</v>
      </c>
    </row>
    <row r="224" spans="3:9" x14ac:dyDescent="0.25">
      <c r="C224" s="10" t="s">
        <v>3</v>
      </c>
      <c r="D224" s="10" t="s">
        <v>35</v>
      </c>
      <c r="E224" s="10" t="s">
        <v>23</v>
      </c>
      <c r="F224" s="11">
        <v>2023</v>
      </c>
      <c r="G224" s="13">
        <v>78</v>
      </c>
      <c r="H224" s="28">
        <f xml:space="preserve"> _xlfn.XLOOKUP(data[[#This Row],[Product]],products[Product],products[Cost per unit])</f>
        <v>6.49</v>
      </c>
      <c r="I224" s="30">
        <f>data[[#This Row],[Cost per Unit]]*data[[#This Row],[Units]]</f>
        <v>506.22</v>
      </c>
    </row>
    <row r="225" spans="3:9" x14ac:dyDescent="0.25">
      <c r="C225" s="10" t="s">
        <v>9</v>
      </c>
      <c r="D225" s="10" t="s">
        <v>37</v>
      </c>
      <c r="E225" s="10" t="s">
        <v>28</v>
      </c>
      <c r="F225" s="11">
        <v>2919</v>
      </c>
      <c r="G225" s="13">
        <v>45</v>
      </c>
      <c r="H225" s="28">
        <f xml:space="preserve"> _xlfn.XLOOKUP(data[[#This Row],[Product]],products[Product],products[Cost per unit])</f>
        <v>10.38</v>
      </c>
      <c r="I225" s="30">
        <f>data[[#This Row],[Cost per Unit]]*data[[#This Row],[Units]]</f>
        <v>467.1</v>
      </c>
    </row>
    <row r="226" spans="3:9" x14ac:dyDescent="0.25">
      <c r="C226" s="10" t="s">
        <v>5</v>
      </c>
      <c r="D226" s="10" t="s">
        <v>36</v>
      </c>
      <c r="E226" s="10" t="s">
        <v>18</v>
      </c>
      <c r="F226" s="11">
        <v>6111</v>
      </c>
      <c r="G226" s="13">
        <v>3</v>
      </c>
      <c r="H226" s="28">
        <f xml:space="preserve"> _xlfn.XLOOKUP(data[[#This Row],[Product]],products[Product],products[Cost per unit])</f>
        <v>6.47</v>
      </c>
      <c r="I226" s="30">
        <f>data[[#This Row],[Cost per Unit]]*data[[#This Row],[Units]]</f>
        <v>19.41</v>
      </c>
    </row>
    <row r="227" spans="3:9" x14ac:dyDescent="0.25">
      <c r="C227" s="10" t="s">
        <v>3</v>
      </c>
      <c r="D227" s="10" t="s">
        <v>37</v>
      </c>
      <c r="E227" s="10" t="s">
        <v>28</v>
      </c>
      <c r="F227" s="11">
        <v>7308</v>
      </c>
      <c r="G227" s="13">
        <v>327</v>
      </c>
      <c r="H227" s="28">
        <f xml:space="preserve"> _xlfn.XLOOKUP(data[[#This Row],[Product]],products[Product],products[Cost per unit])</f>
        <v>10.38</v>
      </c>
      <c r="I227" s="30">
        <f>data[[#This Row],[Cost per Unit]]*data[[#This Row],[Units]]</f>
        <v>3394.26</v>
      </c>
    </row>
    <row r="228" spans="3:9" x14ac:dyDescent="0.25">
      <c r="C228" s="8" t="s">
        <v>8</v>
      </c>
      <c r="D228" s="8" t="s">
        <v>39</v>
      </c>
      <c r="E228" s="8" t="s">
        <v>18</v>
      </c>
      <c r="F228" s="9">
        <v>9660</v>
      </c>
      <c r="G228" s="12">
        <v>27</v>
      </c>
      <c r="H228" s="28">
        <f xml:space="preserve"> _xlfn.XLOOKUP(data[[#This Row],[Product]],products[Product],products[Cost per unit])</f>
        <v>6.47</v>
      </c>
      <c r="I228" s="30">
        <f>data[[#This Row],[Cost per Unit]]*data[[#This Row],[Units]]</f>
        <v>174.69</v>
      </c>
    </row>
    <row r="229" spans="3:9" x14ac:dyDescent="0.25">
      <c r="C229" s="10" t="s">
        <v>10</v>
      </c>
      <c r="D229" s="10" t="s">
        <v>34</v>
      </c>
      <c r="E229" s="10" t="s">
        <v>17</v>
      </c>
      <c r="F229" s="11">
        <v>700</v>
      </c>
      <c r="G229" s="13">
        <v>87</v>
      </c>
      <c r="H229" s="28">
        <f xml:space="preserve"> _xlfn.XLOOKUP(data[[#This Row],[Product]],products[Product],products[Cost per unit])</f>
        <v>3.11</v>
      </c>
      <c r="I229" s="30">
        <f>data[[#This Row],[Cost per Unit]]*data[[#This Row],[Units]]</f>
        <v>270.57</v>
      </c>
    </row>
    <row r="230" spans="3:9" x14ac:dyDescent="0.25">
      <c r="C230" s="8" t="s">
        <v>6</v>
      </c>
      <c r="D230" s="8" t="s">
        <v>34</v>
      </c>
      <c r="E230" s="8" t="s">
        <v>17</v>
      </c>
      <c r="F230" s="9">
        <v>3759</v>
      </c>
      <c r="G230" s="12">
        <v>150</v>
      </c>
      <c r="H230" s="28">
        <f xml:space="preserve"> _xlfn.XLOOKUP(data[[#This Row],[Product]],products[Product],products[Cost per unit])</f>
        <v>3.11</v>
      </c>
      <c r="I230" s="30">
        <f>data[[#This Row],[Cost per Unit]]*data[[#This Row],[Units]]</f>
        <v>466.5</v>
      </c>
    </row>
    <row r="231" spans="3:9" x14ac:dyDescent="0.25">
      <c r="C231" s="10" t="s">
        <v>2</v>
      </c>
      <c r="D231" s="10" t="s">
        <v>35</v>
      </c>
      <c r="E231" s="10" t="s">
        <v>17</v>
      </c>
      <c r="F231" s="11">
        <v>1589</v>
      </c>
      <c r="G231" s="13">
        <v>303</v>
      </c>
      <c r="H231" s="28">
        <f xml:space="preserve"> _xlfn.XLOOKUP(data[[#This Row],[Product]],products[Product],products[Cost per unit])</f>
        <v>3.11</v>
      </c>
      <c r="I231" s="30">
        <f>data[[#This Row],[Cost per Unit]]*data[[#This Row],[Units]]</f>
        <v>942.32999999999993</v>
      </c>
    </row>
    <row r="232" spans="3:9" x14ac:dyDescent="0.25">
      <c r="C232" s="8" t="s">
        <v>7</v>
      </c>
      <c r="D232" s="8" t="s">
        <v>35</v>
      </c>
      <c r="E232" s="8" t="s">
        <v>28</v>
      </c>
      <c r="F232" s="9">
        <v>5194</v>
      </c>
      <c r="G232" s="12">
        <v>288</v>
      </c>
      <c r="H232" s="28">
        <f xml:space="preserve"> _xlfn.XLOOKUP(data[[#This Row],[Product]],products[Product],products[Cost per unit])</f>
        <v>10.38</v>
      </c>
      <c r="I232" s="30">
        <f>data[[#This Row],[Cost per Unit]]*data[[#This Row],[Units]]</f>
        <v>2989.44</v>
      </c>
    </row>
    <row r="233" spans="3:9" x14ac:dyDescent="0.25">
      <c r="C233" s="10" t="s">
        <v>6</v>
      </c>
      <c r="D233" s="10" t="s">
        <v>34</v>
      </c>
      <c r="E233" s="10" t="s">
        <v>32</v>
      </c>
      <c r="F233" s="11">
        <v>6734</v>
      </c>
      <c r="G233" s="13">
        <v>123</v>
      </c>
      <c r="H233" s="28">
        <f xml:space="preserve"> _xlfn.XLOOKUP(data[[#This Row],[Product]],products[Product],products[Cost per unit])</f>
        <v>8.65</v>
      </c>
      <c r="I233" s="30">
        <f>data[[#This Row],[Cost per Unit]]*data[[#This Row],[Units]]</f>
        <v>1063.95</v>
      </c>
    </row>
    <row r="234" spans="3:9" x14ac:dyDescent="0.25">
      <c r="C234" s="10" t="s">
        <v>2</v>
      </c>
      <c r="D234" s="10" t="s">
        <v>36</v>
      </c>
      <c r="E234" s="10" t="s">
        <v>17</v>
      </c>
      <c r="F234" s="11">
        <v>189</v>
      </c>
      <c r="G234" s="13">
        <v>48</v>
      </c>
      <c r="H234" s="28">
        <f xml:space="preserve"> _xlfn.XLOOKUP(data[[#This Row],[Product]],products[Product],products[Cost per unit])</f>
        <v>3.11</v>
      </c>
      <c r="I234" s="30">
        <f>data[[#This Row],[Cost per Unit]]*data[[#This Row],[Units]]</f>
        <v>149.28</v>
      </c>
    </row>
    <row r="235" spans="3:9" x14ac:dyDescent="0.25">
      <c r="C235" s="10" t="s">
        <v>3</v>
      </c>
      <c r="D235" s="10" t="s">
        <v>39</v>
      </c>
      <c r="E235" s="10" t="s">
        <v>28</v>
      </c>
      <c r="F235" s="11">
        <v>1652</v>
      </c>
      <c r="G235" s="13">
        <v>102</v>
      </c>
      <c r="H235" s="28">
        <f xml:space="preserve"> _xlfn.XLOOKUP(data[[#This Row],[Product]],products[Product],products[Cost per unit])</f>
        <v>10.38</v>
      </c>
      <c r="I235" s="30">
        <f>data[[#This Row],[Cost per Unit]]*data[[#This Row],[Units]]</f>
        <v>1058.76</v>
      </c>
    </row>
    <row r="236" spans="3:9" x14ac:dyDescent="0.25">
      <c r="C236" s="10" t="s">
        <v>3</v>
      </c>
      <c r="D236" s="10" t="s">
        <v>34</v>
      </c>
      <c r="E236" s="10" t="s">
        <v>23</v>
      </c>
      <c r="F236" s="11">
        <v>2212</v>
      </c>
      <c r="G236" s="13">
        <v>117</v>
      </c>
      <c r="H236" s="28">
        <f xml:space="preserve"> _xlfn.XLOOKUP(data[[#This Row],[Product]],products[Product],products[Cost per unit])</f>
        <v>6.49</v>
      </c>
      <c r="I236" s="30">
        <f>data[[#This Row],[Cost per Unit]]*data[[#This Row],[Units]]</f>
        <v>759.33</v>
      </c>
    </row>
    <row r="237" spans="3:9" x14ac:dyDescent="0.25">
      <c r="C237" s="10" t="s">
        <v>8</v>
      </c>
      <c r="D237" s="10" t="s">
        <v>36</v>
      </c>
      <c r="E237" s="10" t="s">
        <v>23</v>
      </c>
      <c r="F237" s="11">
        <v>5019</v>
      </c>
      <c r="G237" s="13">
        <v>150</v>
      </c>
      <c r="H237" s="28">
        <f xml:space="preserve"> _xlfn.XLOOKUP(data[[#This Row],[Product]],products[Product],products[Cost per unit])</f>
        <v>6.49</v>
      </c>
      <c r="I237" s="30">
        <f>data[[#This Row],[Cost per Unit]]*data[[#This Row],[Units]]</f>
        <v>973.5</v>
      </c>
    </row>
    <row r="238" spans="3:9" x14ac:dyDescent="0.25">
      <c r="C238" s="8" t="s">
        <v>3</v>
      </c>
      <c r="D238" s="8" t="s">
        <v>34</v>
      </c>
      <c r="E238" s="8" t="s">
        <v>17</v>
      </c>
      <c r="F238" s="9">
        <v>2919</v>
      </c>
      <c r="G238" s="12">
        <v>93</v>
      </c>
      <c r="H238" s="28">
        <f xml:space="preserve"> _xlfn.XLOOKUP(data[[#This Row],[Product]],products[Product],products[Cost per unit])</f>
        <v>3.11</v>
      </c>
      <c r="I238" s="30">
        <f>data[[#This Row],[Cost per Unit]]*data[[#This Row],[Units]]</f>
        <v>289.22999999999996</v>
      </c>
    </row>
    <row r="239" spans="3:9" x14ac:dyDescent="0.25">
      <c r="C239" s="10" t="s">
        <v>41</v>
      </c>
      <c r="D239" s="10" t="s">
        <v>34</v>
      </c>
      <c r="E239" s="10" t="s">
        <v>23</v>
      </c>
      <c r="F239" s="11">
        <v>4935</v>
      </c>
      <c r="G239" s="13">
        <v>126</v>
      </c>
      <c r="H239" s="28">
        <f xml:space="preserve"> _xlfn.XLOOKUP(data[[#This Row],[Product]],products[Product],products[Cost per unit])</f>
        <v>6.49</v>
      </c>
      <c r="I239" s="30">
        <f>data[[#This Row],[Cost per Unit]]*data[[#This Row],[Units]]</f>
        <v>817.74</v>
      </c>
    </row>
    <row r="240" spans="3:9" x14ac:dyDescent="0.25">
      <c r="C240" s="8" t="s">
        <v>2</v>
      </c>
      <c r="D240" s="8" t="s">
        <v>39</v>
      </c>
      <c r="E240" s="8" t="s">
        <v>23</v>
      </c>
      <c r="F240" s="9">
        <v>630</v>
      </c>
      <c r="G240" s="12">
        <v>36</v>
      </c>
      <c r="H240" s="28">
        <f xml:space="preserve"> _xlfn.XLOOKUP(data[[#This Row],[Product]],products[Product],products[Cost per unit])</f>
        <v>6.49</v>
      </c>
      <c r="I240" s="30">
        <f>data[[#This Row],[Cost per Unit]]*data[[#This Row],[Units]]</f>
        <v>233.64000000000001</v>
      </c>
    </row>
    <row r="241" spans="3:9" x14ac:dyDescent="0.25">
      <c r="C241" s="8" t="s">
        <v>9</v>
      </c>
      <c r="D241" s="8" t="s">
        <v>35</v>
      </c>
      <c r="E241" s="8" t="s">
        <v>4</v>
      </c>
      <c r="F241" s="9">
        <v>959</v>
      </c>
      <c r="G241" s="12">
        <v>147</v>
      </c>
      <c r="H241" s="28">
        <f xml:space="preserve"> _xlfn.XLOOKUP(data[[#This Row],[Product]],products[Product],products[Cost per unit])</f>
        <v>11.88</v>
      </c>
      <c r="I241" s="30">
        <f>data[[#This Row],[Cost per Unit]]*data[[#This Row],[Units]]</f>
        <v>1746.3600000000001</v>
      </c>
    </row>
    <row r="242" spans="3:9" x14ac:dyDescent="0.25">
      <c r="C242" s="10" t="s">
        <v>8</v>
      </c>
      <c r="D242" s="10" t="s">
        <v>35</v>
      </c>
      <c r="E242" s="10" t="s">
        <v>22</v>
      </c>
      <c r="F242" s="11">
        <v>5012</v>
      </c>
      <c r="G242" s="13">
        <v>210</v>
      </c>
      <c r="H242" s="28">
        <f xml:space="preserve"> _xlfn.XLOOKUP(data[[#This Row],[Product]],products[Product],products[Cost per unit])</f>
        <v>9.77</v>
      </c>
      <c r="I242" s="30">
        <f>data[[#This Row],[Cost per Unit]]*data[[#This Row],[Units]]</f>
        <v>2051.6999999999998</v>
      </c>
    </row>
    <row r="243" spans="3:9" x14ac:dyDescent="0.25">
      <c r="C243" s="8" t="s">
        <v>41</v>
      </c>
      <c r="D243" s="8" t="s">
        <v>34</v>
      </c>
      <c r="E243" s="8" t="s">
        <v>22</v>
      </c>
      <c r="F243" s="9">
        <v>336</v>
      </c>
      <c r="G243" s="12">
        <v>144</v>
      </c>
      <c r="H243" s="28">
        <f xml:space="preserve"> _xlfn.XLOOKUP(data[[#This Row],[Product]],products[Product],products[Cost per unit])</f>
        <v>9.77</v>
      </c>
      <c r="I243" s="30">
        <f>data[[#This Row],[Cost per Unit]]*data[[#This Row],[Units]]</f>
        <v>1406.8799999999999</v>
      </c>
    </row>
    <row r="244" spans="3:9" x14ac:dyDescent="0.25">
      <c r="C244" s="8" t="s">
        <v>10</v>
      </c>
      <c r="D244" s="8" t="s">
        <v>38</v>
      </c>
      <c r="E244" s="8" t="s">
        <v>22</v>
      </c>
      <c r="F244" s="9">
        <v>2205</v>
      </c>
      <c r="G244" s="12">
        <v>141</v>
      </c>
      <c r="H244" s="28">
        <f xml:space="preserve"> _xlfn.XLOOKUP(data[[#This Row],[Product]],products[Product],products[Cost per unit])</f>
        <v>9.77</v>
      </c>
      <c r="I244" s="30">
        <f>data[[#This Row],[Cost per Unit]]*data[[#This Row],[Units]]</f>
        <v>1377.57</v>
      </c>
    </row>
    <row r="245" spans="3:9" x14ac:dyDescent="0.25">
      <c r="C245" s="10" t="s">
        <v>40</v>
      </c>
      <c r="D245" s="10" t="s">
        <v>39</v>
      </c>
      <c r="E245" s="10" t="s">
        <v>22</v>
      </c>
      <c r="F245" s="11">
        <v>5817</v>
      </c>
      <c r="G245" s="13">
        <v>12</v>
      </c>
      <c r="H245" s="28">
        <f xml:space="preserve"> _xlfn.XLOOKUP(data[[#This Row],[Product]],products[Product],products[Cost per unit])</f>
        <v>9.77</v>
      </c>
      <c r="I245" s="30">
        <f>data[[#This Row],[Cost per Unit]]*data[[#This Row],[Units]]</f>
        <v>117.24</v>
      </c>
    </row>
    <row r="246" spans="3:9" x14ac:dyDescent="0.25">
      <c r="C246" s="8" t="s">
        <v>9</v>
      </c>
      <c r="D246" s="8" t="s">
        <v>35</v>
      </c>
      <c r="E246" s="8" t="s">
        <v>26</v>
      </c>
      <c r="F246" s="9">
        <v>98</v>
      </c>
      <c r="G246" s="12">
        <v>159</v>
      </c>
      <c r="H246" s="28">
        <f xml:space="preserve"> _xlfn.XLOOKUP(data[[#This Row],[Product]],products[Product],products[Cost per unit])</f>
        <v>5.6</v>
      </c>
      <c r="I246" s="30">
        <f>data[[#This Row],[Cost per Unit]]*data[[#This Row],[Units]]</f>
        <v>890.4</v>
      </c>
    </row>
    <row r="247" spans="3:9" x14ac:dyDescent="0.25">
      <c r="C247" s="8" t="s">
        <v>3</v>
      </c>
      <c r="D247" s="8" t="s">
        <v>34</v>
      </c>
      <c r="E247" s="8" t="s">
        <v>26</v>
      </c>
      <c r="F247" s="9">
        <v>3108</v>
      </c>
      <c r="G247" s="12">
        <v>54</v>
      </c>
      <c r="H247" s="28">
        <f xml:space="preserve"> _xlfn.XLOOKUP(data[[#This Row],[Product]],products[Product],products[Cost per unit])</f>
        <v>5.6</v>
      </c>
      <c r="I247" s="30">
        <f>data[[#This Row],[Cost per Unit]]*data[[#This Row],[Units]]</f>
        <v>302.39999999999998</v>
      </c>
    </row>
    <row r="248" spans="3:9" x14ac:dyDescent="0.25">
      <c r="C248" s="10" t="s">
        <v>5</v>
      </c>
      <c r="D248" s="10" t="s">
        <v>35</v>
      </c>
      <c r="E248" s="10" t="s">
        <v>4</v>
      </c>
      <c r="F248" s="11">
        <v>2744</v>
      </c>
      <c r="G248" s="13">
        <v>9</v>
      </c>
      <c r="H248" s="28">
        <f xml:space="preserve"> _xlfn.XLOOKUP(data[[#This Row],[Product]],products[Product],products[Cost per unit])</f>
        <v>11.88</v>
      </c>
      <c r="I248" s="30">
        <f>data[[#This Row],[Cost per Unit]]*data[[#This Row],[Units]]</f>
        <v>106.92</v>
      </c>
    </row>
    <row r="249" spans="3:9" x14ac:dyDescent="0.25">
      <c r="C249" s="10" t="s">
        <v>40</v>
      </c>
      <c r="D249" s="10" t="s">
        <v>34</v>
      </c>
      <c r="E249" s="10" t="s">
        <v>26</v>
      </c>
      <c r="F249" s="11">
        <v>6748</v>
      </c>
      <c r="G249" s="13">
        <v>48</v>
      </c>
      <c r="H249" s="28">
        <f xml:space="preserve"> _xlfn.XLOOKUP(data[[#This Row],[Product]],products[Product],products[Cost per unit])</f>
        <v>5.6</v>
      </c>
      <c r="I249" s="30">
        <f>data[[#This Row],[Cost per Unit]]*data[[#This Row],[Units]]</f>
        <v>268.79999999999995</v>
      </c>
    </row>
    <row r="250" spans="3:9" x14ac:dyDescent="0.25">
      <c r="C250" s="8" t="s">
        <v>5</v>
      </c>
      <c r="D250" s="8" t="s">
        <v>39</v>
      </c>
      <c r="E250" s="8" t="s">
        <v>26</v>
      </c>
      <c r="F250" s="9">
        <v>5236</v>
      </c>
      <c r="G250" s="12">
        <v>51</v>
      </c>
      <c r="H250" s="28">
        <f xml:space="preserve"> _xlfn.XLOOKUP(data[[#This Row],[Product]],products[Product],products[Cost per unit])</f>
        <v>5.6</v>
      </c>
      <c r="I250" s="30">
        <f>data[[#This Row],[Cost per Unit]]*data[[#This Row],[Units]]</f>
        <v>285.59999999999997</v>
      </c>
    </row>
    <row r="251" spans="3:9" x14ac:dyDescent="0.25">
      <c r="C251" s="10" t="s">
        <v>6</v>
      </c>
      <c r="D251" s="10" t="s">
        <v>34</v>
      </c>
      <c r="E251" s="10" t="s">
        <v>26</v>
      </c>
      <c r="F251" s="11">
        <v>8008</v>
      </c>
      <c r="G251" s="13">
        <v>456</v>
      </c>
      <c r="H251" s="28">
        <f xml:space="preserve"> _xlfn.XLOOKUP(data[[#This Row],[Product]],products[Product],products[Cost per unit])</f>
        <v>5.6</v>
      </c>
      <c r="I251" s="30">
        <f>data[[#This Row],[Cost per Unit]]*data[[#This Row],[Units]]</f>
        <v>2553.6</v>
      </c>
    </row>
    <row r="252" spans="3:9" x14ac:dyDescent="0.25">
      <c r="C252" s="10" t="s">
        <v>6</v>
      </c>
      <c r="D252" s="10" t="s">
        <v>34</v>
      </c>
      <c r="E252" s="10" t="s">
        <v>4</v>
      </c>
      <c r="F252" s="11">
        <v>525</v>
      </c>
      <c r="G252" s="13">
        <v>48</v>
      </c>
      <c r="H252" s="28">
        <f xml:space="preserve"> _xlfn.XLOOKUP(data[[#This Row],[Product]],products[Product],products[Cost per unit])</f>
        <v>11.88</v>
      </c>
      <c r="I252" s="30">
        <f>data[[#This Row],[Cost per Unit]]*data[[#This Row],[Units]]</f>
        <v>570.24</v>
      </c>
    </row>
    <row r="253" spans="3:9" x14ac:dyDescent="0.25">
      <c r="C253" s="10" t="s">
        <v>40</v>
      </c>
      <c r="D253" s="10" t="s">
        <v>38</v>
      </c>
      <c r="E253" s="10" t="s">
        <v>4</v>
      </c>
      <c r="F253" s="11">
        <v>6125</v>
      </c>
      <c r="G253" s="13">
        <v>102</v>
      </c>
      <c r="H253" s="28">
        <f xml:space="preserve"> _xlfn.XLOOKUP(data[[#This Row],[Product]],products[Product],products[Cost per unit])</f>
        <v>11.88</v>
      </c>
      <c r="I253" s="30">
        <f>data[[#This Row],[Cost per Unit]]*data[[#This Row],[Units]]</f>
        <v>1211.76</v>
      </c>
    </row>
    <row r="254" spans="3:9" x14ac:dyDescent="0.25">
      <c r="C254" s="8" t="s">
        <v>8</v>
      </c>
      <c r="D254" s="8" t="s">
        <v>38</v>
      </c>
      <c r="E254" s="8" t="s">
        <v>22</v>
      </c>
      <c r="F254" s="9">
        <v>168</v>
      </c>
      <c r="G254" s="12">
        <v>84</v>
      </c>
      <c r="H254" s="28">
        <f xml:space="preserve"> _xlfn.XLOOKUP(data[[#This Row],[Product]],products[Product],products[Cost per unit])</f>
        <v>9.77</v>
      </c>
      <c r="I254" s="30">
        <f>data[[#This Row],[Cost per Unit]]*data[[#This Row],[Units]]</f>
        <v>820.68</v>
      </c>
    </row>
    <row r="255" spans="3:9" x14ac:dyDescent="0.25">
      <c r="C255" s="8" t="s">
        <v>5</v>
      </c>
      <c r="D255" s="8" t="s">
        <v>37</v>
      </c>
      <c r="E255" s="8" t="s">
        <v>22</v>
      </c>
      <c r="F255" s="9">
        <v>518</v>
      </c>
      <c r="G255" s="12">
        <v>75</v>
      </c>
      <c r="H255" s="28">
        <f xml:space="preserve"> _xlfn.XLOOKUP(data[[#This Row],[Product]],products[Product],products[Cost per unit])</f>
        <v>9.77</v>
      </c>
      <c r="I255" s="30">
        <f>data[[#This Row],[Cost per Unit]]*data[[#This Row],[Units]]</f>
        <v>732.75</v>
      </c>
    </row>
    <row r="256" spans="3:9" x14ac:dyDescent="0.25">
      <c r="C256" s="10" t="s">
        <v>9</v>
      </c>
      <c r="D256" s="10" t="s">
        <v>37</v>
      </c>
      <c r="E256" s="10" t="s">
        <v>4</v>
      </c>
      <c r="F256" s="11">
        <v>259</v>
      </c>
      <c r="G256" s="13">
        <v>207</v>
      </c>
      <c r="H256" s="28">
        <f xml:space="preserve"> _xlfn.XLOOKUP(data[[#This Row],[Product]],products[Product],products[Cost per unit])</f>
        <v>11.88</v>
      </c>
      <c r="I256" s="30">
        <f>data[[#This Row],[Cost per Unit]]*data[[#This Row],[Units]]</f>
        <v>2459.1600000000003</v>
      </c>
    </row>
    <row r="257" spans="3:9" x14ac:dyDescent="0.25">
      <c r="C257" s="10" t="s">
        <v>41</v>
      </c>
      <c r="D257" s="10" t="s">
        <v>36</v>
      </c>
      <c r="E257" s="10" t="s">
        <v>26</v>
      </c>
      <c r="F257" s="11">
        <v>98</v>
      </c>
      <c r="G257" s="13">
        <v>204</v>
      </c>
      <c r="H257" s="28">
        <f xml:space="preserve"> _xlfn.XLOOKUP(data[[#This Row],[Product]],products[Product],products[Cost per unit])</f>
        <v>5.6</v>
      </c>
      <c r="I257" s="30">
        <f>data[[#This Row],[Cost per Unit]]*data[[#This Row],[Units]]</f>
        <v>1142.3999999999999</v>
      </c>
    </row>
    <row r="258" spans="3:9" x14ac:dyDescent="0.25">
      <c r="C258" s="8" t="s">
        <v>7</v>
      </c>
      <c r="D258" s="8" t="s">
        <v>36</v>
      </c>
      <c r="E258" s="8" t="s">
        <v>22</v>
      </c>
      <c r="F258" s="9">
        <v>8435</v>
      </c>
      <c r="G258" s="12">
        <v>42</v>
      </c>
      <c r="H258" s="28">
        <f xml:space="preserve"> _xlfn.XLOOKUP(data[[#This Row],[Product]],products[Product],products[Cost per unit])</f>
        <v>9.77</v>
      </c>
      <c r="I258" s="30">
        <f>data[[#This Row],[Cost per Unit]]*data[[#This Row],[Units]]</f>
        <v>410.34</v>
      </c>
    </row>
    <row r="259" spans="3:9" x14ac:dyDescent="0.25">
      <c r="C259" s="8" t="s">
        <v>10</v>
      </c>
      <c r="D259" s="8" t="s">
        <v>34</v>
      </c>
      <c r="E259" s="8" t="s">
        <v>26</v>
      </c>
      <c r="F259" s="9">
        <v>4991</v>
      </c>
      <c r="G259" s="12">
        <v>9</v>
      </c>
      <c r="H259" s="28">
        <f xml:space="preserve"> _xlfn.XLOOKUP(data[[#This Row],[Product]],products[Product],products[Cost per unit])</f>
        <v>5.6</v>
      </c>
      <c r="I259" s="30">
        <f>data[[#This Row],[Cost per Unit]]*data[[#This Row],[Units]]</f>
        <v>50.4</v>
      </c>
    </row>
    <row r="260" spans="3:9" x14ac:dyDescent="0.25">
      <c r="C260" s="8" t="s">
        <v>2</v>
      </c>
      <c r="D260" s="8" t="s">
        <v>39</v>
      </c>
      <c r="E260" s="8" t="s">
        <v>22</v>
      </c>
      <c r="F260" s="9">
        <v>1568</v>
      </c>
      <c r="G260" s="12">
        <v>141</v>
      </c>
      <c r="H260" s="28">
        <f xml:space="preserve"> _xlfn.XLOOKUP(data[[#This Row],[Product]],products[Product],products[Cost per unit])</f>
        <v>9.77</v>
      </c>
      <c r="I260" s="30">
        <f>data[[#This Row],[Cost per Unit]]*data[[#This Row],[Units]]</f>
        <v>1377.57</v>
      </c>
    </row>
    <row r="261" spans="3:9" x14ac:dyDescent="0.25">
      <c r="C261" s="10" t="s">
        <v>6</v>
      </c>
      <c r="D261" s="10" t="s">
        <v>36</v>
      </c>
      <c r="E261" s="10" t="s">
        <v>4</v>
      </c>
      <c r="F261" s="11">
        <v>10073</v>
      </c>
      <c r="G261" s="13">
        <v>120</v>
      </c>
      <c r="H261" s="28">
        <f xml:space="preserve"> _xlfn.XLOOKUP(data[[#This Row],[Product]],products[Product],products[Cost per unit])</f>
        <v>11.88</v>
      </c>
      <c r="I261" s="30">
        <f>data[[#This Row],[Cost per Unit]]*data[[#This Row],[Units]]</f>
        <v>1425.6000000000001</v>
      </c>
    </row>
    <row r="262" spans="3:9" x14ac:dyDescent="0.25">
      <c r="C262" s="8" t="s">
        <v>8</v>
      </c>
      <c r="D262" s="8" t="s">
        <v>39</v>
      </c>
      <c r="E262" s="8" t="s">
        <v>26</v>
      </c>
      <c r="F262" s="9">
        <v>1561</v>
      </c>
      <c r="G262" s="12">
        <v>27</v>
      </c>
      <c r="H262" s="28">
        <f xml:space="preserve"> _xlfn.XLOOKUP(data[[#This Row],[Product]],products[Product],products[Cost per unit])</f>
        <v>5.6</v>
      </c>
      <c r="I262" s="30">
        <f>data[[#This Row],[Cost per Unit]]*data[[#This Row],[Units]]</f>
        <v>151.19999999999999</v>
      </c>
    </row>
    <row r="263" spans="3:9" x14ac:dyDescent="0.25">
      <c r="C263" s="8" t="s">
        <v>41</v>
      </c>
      <c r="D263" s="8" t="s">
        <v>37</v>
      </c>
      <c r="E263" s="8" t="s">
        <v>26</v>
      </c>
      <c r="F263" s="9">
        <v>2324</v>
      </c>
      <c r="G263" s="12">
        <v>177</v>
      </c>
      <c r="H263" s="28">
        <f xml:space="preserve"> _xlfn.XLOOKUP(data[[#This Row],[Product]],products[Product],products[Cost per unit])</f>
        <v>5.6</v>
      </c>
      <c r="I263" s="30">
        <f>data[[#This Row],[Cost per Unit]]*data[[#This Row],[Units]]</f>
        <v>991.19999999999993</v>
      </c>
    </row>
    <row r="264" spans="3:9" x14ac:dyDescent="0.25">
      <c r="C264" s="10" t="s">
        <v>3</v>
      </c>
      <c r="D264" s="10" t="s">
        <v>39</v>
      </c>
      <c r="E264" s="10" t="s">
        <v>26</v>
      </c>
      <c r="F264" s="11">
        <v>4956</v>
      </c>
      <c r="G264" s="13">
        <v>171</v>
      </c>
      <c r="H264" s="28">
        <f xml:space="preserve"> _xlfn.XLOOKUP(data[[#This Row],[Product]],products[Product],products[Cost per unit])</f>
        <v>5.6</v>
      </c>
      <c r="I264" s="30">
        <f>data[[#This Row],[Cost per Unit]]*data[[#This Row],[Units]]</f>
        <v>957.59999999999991</v>
      </c>
    </row>
    <row r="265" spans="3:9" x14ac:dyDescent="0.25">
      <c r="C265" s="8" t="s">
        <v>8</v>
      </c>
      <c r="D265" s="8" t="s">
        <v>37</v>
      </c>
      <c r="E265" s="8" t="s">
        <v>26</v>
      </c>
      <c r="F265" s="9">
        <v>6279</v>
      </c>
      <c r="G265" s="12">
        <v>45</v>
      </c>
      <c r="H265" s="28">
        <f xml:space="preserve"> _xlfn.XLOOKUP(data[[#This Row],[Product]],products[Product],products[Cost per unit])</f>
        <v>5.6</v>
      </c>
      <c r="I265" s="30">
        <f>data[[#This Row],[Cost per Unit]]*data[[#This Row],[Units]]</f>
        <v>251.99999999999997</v>
      </c>
    </row>
    <row r="266" spans="3:9" x14ac:dyDescent="0.25">
      <c r="C266" s="10" t="s">
        <v>8</v>
      </c>
      <c r="D266" s="10" t="s">
        <v>37</v>
      </c>
      <c r="E266" s="10" t="s">
        <v>22</v>
      </c>
      <c r="F266" s="11">
        <v>1890</v>
      </c>
      <c r="G266" s="13">
        <v>195</v>
      </c>
      <c r="H266" s="28">
        <f xml:space="preserve"> _xlfn.XLOOKUP(data[[#This Row],[Product]],products[Product],products[Cost per unit])</f>
        <v>9.77</v>
      </c>
      <c r="I266" s="30">
        <f>data[[#This Row],[Cost per Unit]]*data[[#This Row],[Units]]</f>
        <v>1905.1499999999999</v>
      </c>
    </row>
    <row r="267" spans="3:9" x14ac:dyDescent="0.25">
      <c r="C267" s="10" t="s">
        <v>9</v>
      </c>
      <c r="D267" s="10" t="s">
        <v>37</v>
      </c>
      <c r="E267" s="10" t="s">
        <v>26</v>
      </c>
      <c r="F267" s="11">
        <v>2856</v>
      </c>
      <c r="G267" s="13">
        <v>246</v>
      </c>
      <c r="H267" s="28">
        <f xml:space="preserve"> _xlfn.XLOOKUP(data[[#This Row],[Product]],products[Product],products[Cost per unit])</f>
        <v>5.6</v>
      </c>
      <c r="I267" s="30">
        <f>data[[#This Row],[Cost per Unit]]*data[[#This Row],[Units]]</f>
        <v>1377.6</v>
      </c>
    </row>
    <row r="268" spans="3:9" x14ac:dyDescent="0.25">
      <c r="C268" s="8" t="s">
        <v>40</v>
      </c>
      <c r="D268" s="8" t="s">
        <v>35</v>
      </c>
      <c r="E268" s="8" t="s">
        <v>22</v>
      </c>
      <c r="F268" s="9">
        <v>6853</v>
      </c>
      <c r="G268" s="12">
        <v>372</v>
      </c>
      <c r="H268" s="28">
        <f xml:space="preserve"> _xlfn.XLOOKUP(data[[#This Row],[Product]],products[Product],products[Cost per unit])</f>
        <v>9.77</v>
      </c>
      <c r="I268" s="30">
        <f>data[[#This Row],[Cost per Unit]]*data[[#This Row],[Units]]</f>
        <v>3634.44</v>
      </c>
    </row>
    <row r="269" spans="3:9" x14ac:dyDescent="0.25">
      <c r="C269" s="10" t="s">
        <v>7</v>
      </c>
      <c r="D269" s="10" t="s">
        <v>37</v>
      </c>
      <c r="E269" s="10" t="s">
        <v>26</v>
      </c>
      <c r="F269" s="11">
        <v>5306</v>
      </c>
      <c r="G269" s="13">
        <v>0</v>
      </c>
      <c r="H269" s="28">
        <f xml:space="preserve"> _xlfn.XLOOKUP(data[[#This Row],[Product]],products[Product],products[Cost per unit])</f>
        <v>5.6</v>
      </c>
      <c r="I269" s="30">
        <f>data[[#This Row],[Cost per Unit]]*data[[#This Row],[Units]]</f>
        <v>0</v>
      </c>
    </row>
    <row r="270" spans="3:9" x14ac:dyDescent="0.25">
      <c r="C270" s="10" t="s">
        <v>7</v>
      </c>
      <c r="D270" s="10" t="s">
        <v>37</v>
      </c>
      <c r="E270" s="10" t="s">
        <v>22</v>
      </c>
      <c r="F270" s="11">
        <v>9835</v>
      </c>
      <c r="G270" s="13">
        <v>207</v>
      </c>
      <c r="H270" s="28">
        <f xml:space="preserve"> _xlfn.XLOOKUP(data[[#This Row],[Product]],products[Product],products[Cost per unit])</f>
        <v>9.77</v>
      </c>
      <c r="I270" s="30">
        <f>data[[#This Row],[Cost per Unit]]*data[[#This Row],[Units]]</f>
        <v>2022.3899999999999</v>
      </c>
    </row>
    <row r="271" spans="3:9" x14ac:dyDescent="0.25">
      <c r="C271" s="10" t="s">
        <v>5</v>
      </c>
      <c r="D271" s="10" t="s">
        <v>39</v>
      </c>
      <c r="E271" s="10" t="s">
        <v>22</v>
      </c>
      <c r="F271" s="11">
        <v>6909</v>
      </c>
      <c r="G271" s="13">
        <v>81</v>
      </c>
      <c r="H271" s="28">
        <f xml:space="preserve"> _xlfn.XLOOKUP(data[[#This Row],[Product]],products[Product],products[Cost per unit])</f>
        <v>9.77</v>
      </c>
      <c r="I271" s="30">
        <f>data[[#This Row],[Cost per Unit]]*data[[#This Row],[Units]]</f>
        <v>791.37</v>
      </c>
    </row>
    <row r="272" spans="3:9" x14ac:dyDescent="0.25">
      <c r="C272" s="8" t="s">
        <v>2</v>
      </c>
      <c r="D272" s="8" t="s">
        <v>38</v>
      </c>
      <c r="E272" s="8" t="s">
        <v>4</v>
      </c>
      <c r="F272" s="9">
        <v>3549</v>
      </c>
      <c r="G272" s="12">
        <v>3</v>
      </c>
      <c r="H272" s="28">
        <f xml:space="preserve"> _xlfn.XLOOKUP(data[[#This Row],[Product]],products[Product],products[Cost per unit])</f>
        <v>11.88</v>
      </c>
      <c r="I272" s="30">
        <f>data[[#This Row],[Cost per Unit]]*data[[#This Row],[Units]]</f>
        <v>35.64</v>
      </c>
    </row>
    <row r="273" spans="3:9" x14ac:dyDescent="0.25">
      <c r="C273" s="8" t="s">
        <v>41</v>
      </c>
      <c r="D273" s="8" t="s">
        <v>38</v>
      </c>
      <c r="E273" s="8" t="s">
        <v>22</v>
      </c>
      <c r="F273" s="9">
        <v>5915</v>
      </c>
      <c r="G273" s="12">
        <v>3</v>
      </c>
      <c r="H273" s="28">
        <f xml:space="preserve"> _xlfn.XLOOKUP(data[[#This Row],[Product]],products[Product],products[Cost per unit])</f>
        <v>9.77</v>
      </c>
      <c r="I273" s="30">
        <f>data[[#This Row],[Cost per Unit]]*data[[#This Row],[Units]]</f>
        <v>29.31</v>
      </c>
    </row>
    <row r="274" spans="3:9" x14ac:dyDescent="0.25">
      <c r="C274" s="8" t="s">
        <v>40</v>
      </c>
      <c r="D274" s="8" t="s">
        <v>38</v>
      </c>
      <c r="E274" s="8" t="s">
        <v>26</v>
      </c>
      <c r="F274" s="9">
        <v>609</v>
      </c>
      <c r="G274" s="12">
        <v>87</v>
      </c>
      <c r="H274" s="28">
        <f xml:space="preserve"> _xlfn.XLOOKUP(data[[#This Row],[Product]],products[Product],products[Cost per unit])</f>
        <v>5.6</v>
      </c>
      <c r="I274" s="30">
        <f>data[[#This Row],[Cost per Unit]]*data[[#This Row],[Units]]</f>
        <v>487.2</v>
      </c>
    </row>
    <row r="275" spans="3:9" x14ac:dyDescent="0.25">
      <c r="C275" s="8" t="s">
        <v>6</v>
      </c>
      <c r="D275" s="8" t="s">
        <v>35</v>
      </c>
      <c r="E275" s="8" t="s">
        <v>4</v>
      </c>
      <c r="F275" s="9">
        <v>1302</v>
      </c>
      <c r="G275" s="12">
        <v>402</v>
      </c>
      <c r="H275" s="28">
        <f xml:space="preserve"> _xlfn.XLOOKUP(data[[#This Row],[Product]],products[Product],products[Cost per unit])</f>
        <v>11.88</v>
      </c>
      <c r="I275" s="30">
        <f>data[[#This Row],[Cost per Unit]]*data[[#This Row],[Units]]</f>
        <v>4775.76</v>
      </c>
    </row>
    <row r="276" spans="3:9" x14ac:dyDescent="0.25">
      <c r="C276" s="10" t="s">
        <v>9</v>
      </c>
      <c r="D276" s="10" t="s">
        <v>38</v>
      </c>
      <c r="E276" s="10" t="s">
        <v>26</v>
      </c>
      <c r="F276" s="11">
        <v>2436</v>
      </c>
      <c r="G276" s="13">
        <v>99</v>
      </c>
      <c r="H276" s="28">
        <f xml:space="preserve"> _xlfn.XLOOKUP(data[[#This Row],[Product]],products[Product],products[Cost per unit])</f>
        <v>5.6</v>
      </c>
      <c r="I276" s="30">
        <f>data[[#This Row],[Cost per Unit]]*data[[#This Row],[Units]]</f>
        <v>554.4</v>
      </c>
    </row>
    <row r="277" spans="3:9" x14ac:dyDescent="0.25">
      <c r="C277" s="8" t="s">
        <v>40</v>
      </c>
      <c r="D277" s="8" t="s">
        <v>36</v>
      </c>
      <c r="E277" s="8" t="s">
        <v>4</v>
      </c>
      <c r="F277" s="9">
        <v>217</v>
      </c>
      <c r="G277" s="12">
        <v>36</v>
      </c>
      <c r="H277" s="28">
        <f xml:space="preserve"> _xlfn.XLOOKUP(data[[#This Row],[Product]],products[Product],products[Cost per unit])</f>
        <v>11.88</v>
      </c>
      <c r="I277" s="30">
        <f>data[[#This Row],[Cost per Unit]]*data[[#This Row],[Units]]</f>
        <v>427.68</v>
      </c>
    </row>
    <row r="278" spans="3:9" x14ac:dyDescent="0.25">
      <c r="C278" s="10" t="s">
        <v>5</v>
      </c>
      <c r="D278" s="10" t="s">
        <v>34</v>
      </c>
      <c r="E278" s="10" t="s">
        <v>22</v>
      </c>
      <c r="F278" s="11">
        <v>6279</v>
      </c>
      <c r="G278" s="13">
        <v>237</v>
      </c>
      <c r="H278" s="28">
        <f xml:space="preserve"> _xlfn.XLOOKUP(data[[#This Row],[Product]],products[Product],products[Cost per unit])</f>
        <v>9.77</v>
      </c>
      <c r="I278" s="30">
        <f>data[[#This Row],[Cost per Unit]]*data[[#This Row],[Units]]</f>
        <v>2315.4899999999998</v>
      </c>
    </row>
    <row r="279" spans="3:9" x14ac:dyDescent="0.25">
      <c r="C279" s="8" t="s">
        <v>5</v>
      </c>
      <c r="D279" s="8" t="s">
        <v>35</v>
      </c>
      <c r="E279" s="8" t="s">
        <v>22</v>
      </c>
      <c r="F279" s="9">
        <v>490</v>
      </c>
      <c r="G279" s="12">
        <v>84</v>
      </c>
      <c r="H279" s="28">
        <f xml:space="preserve"> _xlfn.XLOOKUP(data[[#This Row],[Product]],products[Product],products[Cost per unit])</f>
        <v>9.77</v>
      </c>
      <c r="I279" s="30">
        <f>data[[#This Row],[Cost per Unit]]*data[[#This Row],[Units]]</f>
        <v>820.68</v>
      </c>
    </row>
    <row r="280" spans="3:9" x14ac:dyDescent="0.25">
      <c r="C280" s="8" t="s">
        <v>6</v>
      </c>
      <c r="D280" s="8" t="s">
        <v>37</v>
      </c>
      <c r="E280" s="8" t="s">
        <v>26</v>
      </c>
      <c r="F280" s="9">
        <v>6818</v>
      </c>
      <c r="G280" s="12">
        <v>6</v>
      </c>
      <c r="H280" s="28">
        <f xml:space="preserve"> _xlfn.XLOOKUP(data[[#This Row],[Product]],products[Product],products[Cost per unit])</f>
        <v>5.6</v>
      </c>
      <c r="I280" s="30">
        <f>data[[#This Row],[Cost per Unit]]*data[[#This Row],[Units]]</f>
        <v>33.599999999999994</v>
      </c>
    </row>
    <row r="281" spans="3:9" x14ac:dyDescent="0.25">
      <c r="C281" s="8" t="s">
        <v>10</v>
      </c>
      <c r="D281" s="8" t="s">
        <v>38</v>
      </c>
      <c r="E281" s="8" t="s">
        <v>4</v>
      </c>
      <c r="F281" s="9">
        <v>6860</v>
      </c>
      <c r="G281" s="12">
        <v>126</v>
      </c>
      <c r="H281" s="28">
        <f xml:space="preserve"> _xlfn.XLOOKUP(data[[#This Row],[Product]],products[Product],products[Cost per unit])</f>
        <v>11.88</v>
      </c>
      <c r="I281" s="30">
        <f>data[[#This Row],[Cost per Unit]]*data[[#This Row],[Units]]</f>
        <v>1496.88</v>
      </c>
    </row>
    <row r="282" spans="3:9" x14ac:dyDescent="0.25">
      <c r="C282" s="10" t="s">
        <v>10</v>
      </c>
      <c r="D282" s="10" t="s">
        <v>34</v>
      </c>
      <c r="E282" s="10" t="s">
        <v>22</v>
      </c>
      <c r="F282" s="11">
        <v>4053</v>
      </c>
      <c r="G282" s="13">
        <v>24</v>
      </c>
      <c r="H282" s="28">
        <f xml:space="preserve"> _xlfn.XLOOKUP(data[[#This Row],[Product]],products[Product],products[Cost per unit])</f>
        <v>9.77</v>
      </c>
      <c r="I282" s="30">
        <f>data[[#This Row],[Cost per Unit]]*data[[#This Row],[Units]]</f>
        <v>234.48</v>
      </c>
    </row>
    <row r="283" spans="3:9" x14ac:dyDescent="0.25">
      <c r="C283" s="10" t="s">
        <v>3</v>
      </c>
      <c r="D283" s="10" t="s">
        <v>37</v>
      </c>
      <c r="E283" s="10" t="s">
        <v>4</v>
      </c>
      <c r="F283" s="11">
        <v>938</v>
      </c>
      <c r="G283" s="13">
        <v>366</v>
      </c>
      <c r="H283" s="28">
        <f xml:space="preserve"> _xlfn.XLOOKUP(data[[#This Row],[Product]],products[Product],products[Cost per unit])</f>
        <v>11.88</v>
      </c>
      <c r="I283" s="30">
        <f>data[[#This Row],[Cost per Unit]]*data[[#This Row],[Units]]</f>
        <v>4348.08</v>
      </c>
    </row>
    <row r="284" spans="3:9" x14ac:dyDescent="0.25">
      <c r="C284" s="8" t="s">
        <v>3</v>
      </c>
      <c r="D284" s="8" t="s">
        <v>38</v>
      </c>
      <c r="E284" s="8" t="s">
        <v>26</v>
      </c>
      <c r="F284" s="9">
        <v>8841</v>
      </c>
      <c r="G284" s="12">
        <v>303</v>
      </c>
      <c r="H284" s="28">
        <f xml:space="preserve"> _xlfn.XLOOKUP(data[[#This Row],[Product]],products[Product],products[Cost per unit])</f>
        <v>5.6</v>
      </c>
      <c r="I284" s="30">
        <f>data[[#This Row],[Cost per Unit]]*data[[#This Row],[Units]]</f>
        <v>1696.8</v>
      </c>
    </row>
    <row r="285" spans="3:9" x14ac:dyDescent="0.25">
      <c r="C285" s="10" t="s">
        <v>3</v>
      </c>
      <c r="D285" s="10" t="s">
        <v>35</v>
      </c>
      <c r="E285" s="10" t="s">
        <v>29</v>
      </c>
      <c r="F285" s="11">
        <v>2114</v>
      </c>
      <c r="G285" s="13">
        <v>66</v>
      </c>
      <c r="H285" s="28">
        <f xml:space="preserve"> _xlfn.XLOOKUP(data[[#This Row],[Product]],products[Product],products[Cost per unit])</f>
        <v>7.16</v>
      </c>
      <c r="I285" s="30">
        <f>data[[#This Row],[Cost per Unit]]*data[[#This Row],[Units]]</f>
        <v>472.56</v>
      </c>
    </row>
    <row r="286" spans="3:9" x14ac:dyDescent="0.25">
      <c r="C286" s="8" t="s">
        <v>6</v>
      </c>
      <c r="D286" s="8" t="s">
        <v>34</v>
      </c>
      <c r="E286" s="8" t="s">
        <v>29</v>
      </c>
      <c r="F286" s="9">
        <v>3339</v>
      </c>
      <c r="G286" s="12">
        <v>75</v>
      </c>
      <c r="H286" s="28">
        <f xml:space="preserve"> _xlfn.XLOOKUP(data[[#This Row],[Product]],products[Product],products[Cost per unit])</f>
        <v>7.16</v>
      </c>
      <c r="I286" s="30">
        <f>data[[#This Row],[Cost per Unit]]*data[[#This Row],[Units]]</f>
        <v>537</v>
      </c>
    </row>
    <row r="287" spans="3:9" x14ac:dyDescent="0.25">
      <c r="C287" s="8" t="s">
        <v>2</v>
      </c>
      <c r="D287" s="8" t="s">
        <v>36</v>
      </c>
      <c r="E287" s="8" t="s">
        <v>29</v>
      </c>
      <c r="F287" s="9">
        <v>8211</v>
      </c>
      <c r="G287" s="12">
        <v>75</v>
      </c>
      <c r="H287" s="28">
        <f xml:space="preserve"> _xlfn.XLOOKUP(data[[#This Row],[Product]],products[Product],products[Cost per unit])</f>
        <v>7.16</v>
      </c>
      <c r="I287" s="30">
        <f>data[[#This Row],[Cost per Unit]]*data[[#This Row],[Units]]</f>
        <v>537</v>
      </c>
    </row>
    <row r="288" spans="3:9" x14ac:dyDescent="0.25">
      <c r="C288" s="8" t="s">
        <v>9</v>
      </c>
      <c r="D288" s="8" t="s">
        <v>37</v>
      </c>
      <c r="E288" s="8" t="s">
        <v>29</v>
      </c>
      <c r="F288" s="9">
        <v>1085</v>
      </c>
      <c r="G288" s="12">
        <v>273</v>
      </c>
      <c r="H288" s="28">
        <f xml:space="preserve"> _xlfn.XLOOKUP(data[[#This Row],[Product]],products[Product],products[Cost per unit])</f>
        <v>7.16</v>
      </c>
      <c r="I288" s="30">
        <f>data[[#This Row],[Cost per Unit]]*data[[#This Row],[Units]]</f>
        <v>1954.68</v>
      </c>
    </row>
    <row r="289" spans="3:9" x14ac:dyDescent="0.25">
      <c r="C289" s="8" t="s">
        <v>5</v>
      </c>
      <c r="D289" s="8" t="s">
        <v>34</v>
      </c>
      <c r="E289" s="8" t="s">
        <v>29</v>
      </c>
      <c r="F289" s="9">
        <v>2891</v>
      </c>
      <c r="G289" s="12">
        <v>102</v>
      </c>
      <c r="H289" s="28">
        <f xml:space="preserve"> _xlfn.XLOOKUP(data[[#This Row],[Product]],products[Product],products[Cost per unit])</f>
        <v>7.16</v>
      </c>
      <c r="I289" s="30">
        <f>data[[#This Row],[Cost per Unit]]*data[[#This Row],[Units]]</f>
        <v>730.32</v>
      </c>
    </row>
    <row r="290" spans="3:9" x14ac:dyDescent="0.25">
      <c r="C290" s="10" t="s">
        <v>10</v>
      </c>
      <c r="D290" s="10" t="s">
        <v>36</v>
      </c>
      <c r="E290" s="10" t="s">
        <v>29</v>
      </c>
      <c r="F290" s="11">
        <v>2471</v>
      </c>
      <c r="G290" s="13">
        <v>342</v>
      </c>
      <c r="H290" s="28">
        <f xml:space="preserve"> _xlfn.XLOOKUP(data[[#This Row],[Product]],products[Product],products[Cost per unit])</f>
        <v>7.16</v>
      </c>
      <c r="I290" s="30">
        <f>data[[#This Row],[Cost per Unit]]*data[[#This Row],[Units]]</f>
        <v>2448.7200000000003</v>
      </c>
    </row>
    <row r="291" spans="3:9" x14ac:dyDescent="0.25">
      <c r="C291" s="10" t="s">
        <v>8</v>
      </c>
      <c r="D291" s="10" t="s">
        <v>35</v>
      </c>
      <c r="E291" s="10" t="s">
        <v>29</v>
      </c>
      <c r="F291" s="11">
        <v>2023</v>
      </c>
      <c r="G291" s="13">
        <v>168</v>
      </c>
      <c r="H291" s="28">
        <f xml:space="preserve"> _xlfn.XLOOKUP(data[[#This Row],[Product]],products[Product],products[Cost per unit])</f>
        <v>7.16</v>
      </c>
      <c r="I291" s="30">
        <f>data[[#This Row],[Cost per Unit]]*data[[#This Row],[Units]]</f>
        <v>1202.8800000000001</v>
      </c>
    </row>
    <row r="292" spans="3:9" x14ac:dyDescent="0.25">
      <c r="C292" s="10" t="s">
        <v>7</v>
      </c>
      <c r="D292" s="10" t="s">
        <v>36</v>
      </c>
      <c r="E292" s="10" t="s">
        <v>29</v>
      </c>
      <c r="F292" s="11">
        <v>5551</v>
      </c>
      <c r="G292" s="13">
        <v>252</v>
      </c>
      <c r="H292" s="28">
        <f xml:space="preserve"> _xlfn.XLOOKUP(data[[#This Row],[Product]],products[Product],products[Cost per unit])</f>
        <v>7.16</v>
      </c>
      <c r="I292" s="30">
        <f>data[[#This Row],[Cost per Unit]]*data[[#This Row],[Units]]</f>
        <v>1804.32</v>
      </c>
    </row>
    <row r="293" spans="3:9" x14ac:dyDescent="0.25">
      <c r="C293" s="8" t="s">
        <v>5</v>
      </c>
      <c r="D293" s="8" t="s">
        <v>35</v>
      </c>
      <c r="E293" s="8" t="s">
        <v>29</v>
      </c>
      <c r="F293" s="9">
        <v>4480</v>
      </c>
      <c r="G293" s="12">
        <v>357</v>
      </c>
      <c r="H293" s="28">
        <f xml:space="preserve"> _xlfn.XLOOKUP(data[[#This Row],[Product]],products[Product],products[Cost per unit])</f>
        <v>7.16</v>
      </c>
      <c r="I293" s="30">
        <f>data[[#This Row],[Cost per Unit]]*data[[#This Row],[Units]]</f>
        <v>2556.12</v>
      </c>
    </row>
    <row r="294" spans="3:9" x14ac:dyDescent="0.25">
      <c r="C294" s="8" t="s">
        <v>6</v>
      </c>
      <c r="D294" s="8" t="s">
        <v>39</v>
      </c>
      <c r="E294" s="8" t="s">
        <v>29</v>
      </c>
      <c r="F294" s="9">
        <v>3052</v>
      </c>
      <c r="G294" s="12">
        <v>378</v>
      </c>
      <c r="H294" s="28">
        <f xml:space="preserve"> _xlfn.XLOOKUP(data[[#This Row],[Product]],products[Product],products[Cost per unit])</f>
        <v>7.16</v>
      </c>
      <c r="I294" s="30">
        <f>data[[#This Row],[Cost per Unit]]*data[[#This Row],[Units]]</f>
        <v>2706.48</v>
      </c>
    </row>
    <row r="295" spans="3:9" x14ac:dyDescent="0.25">
      <c r="C295" s="10" t="s">
        <v>40</v>
      </c>
      <c r="D295" s="10" t="s">
        <v>39</v>
      </c>
      <c r="E295" s="10" t="s">
        <v>29</v>
      </c>
      <c r="F295" s="11">
        <v>0</v>
      </c>
      <c r="G295" s="13">
        <v>135</v>
      </c>
      <c r="H295" s="28">
        <f xml:space="preserve"> _xlfn.XLOOKUP(data[[#This Row],[Product]],products[Product],products[Cost per unit])</f>
        <v>7.16</v>
      </c>
      <c r="I295" s="30">
        <f>data[[#This Row],[Cost per Unit]]*data[[#This Row],[Units]]</f>
        <v>966.6</v>
      </c>
    </row>
    <row r="296" spans="3:9" x14ac:dyDescent="0.25">
      <c r="C296" s="8" t="s">
        <v>3</v>
      </c>
      <c r="D296" s="8" t="s">
        <v>37</v>
      </c>
      <c r="E296" s="8" t="s">
        <v>29</v>
      </c>
      <c r="F296" s="9">
        <v>4592</v>
      </c>
      <c r="G296" s="12">
        <v>324</v>
      </c>
      <c r="H296" s="28">
        <f xml:space="preserve"> _xlfn.XLOOKUP(data[[#This Row],[Product]],products[Product],products[Cost per unit])</f>
        <v>7.16</v>
      </c>
      <c r="I296" s="30">
        <f>data[[#This Row],[Cost per Unit]]*data[[#This Row],[Units]]</f>
        <v>2319.84</v>
      </c>
    </row>
    <row r="297" spans="3:9" x14ac:dyDescent="0.25">
      <c r="C297" s="10" t="s">
        <v>40</v>
      </c>
      <c r="D297" s="10" t="s">
        <v>38</v>
      </c>
      <c r="E297" s="10" t="s">
        <v>29</v>
      </c>
      <c r="F297" s="11">
        <v>2541</v>
      </c>
      <c r="G297" s="13">
        <v>45</v>
      </c>
      <c r="H297" s="28">
        <f xml:space="preserve"> _xlfn.XLOOKUP(data[[#This Row],[Product]],products[Product],products[Cost per unit])</f>
        <v>7.16</v>
      </c>
      <c r="I297" s="30">
        <f>data[[#This Row],[Cost per Unit]]*data[[#This Row],[Units]]</f>
        <v>322.2</v>
      </c>
    </row>
    <row r="298" spans="3:9" x14ac:dyDescent="0.25">
      <c r="C298" s="10" t="s">
        <v>40</v>
      </c>
      <c r="D298" s="10" t="s">
        <v>35</v>
      </c>
      <c r="E298" s="10" t="s">
        <v>29</v>
      </c>
      <c r="F298" s="11">
        <v>1617</v>
      </c>
      <c r="G298" s="13">
        <v>126</v>
      </c>
      <c r="H298" s="28">
        <f xml:space="preserve"> _xlfn.XLOOKUP(data[[#This Row],[Product]],products[Product],products[Cost per unit])</f>
        <v>7.16</v>
      </c>
      <c r="I298" s="30">
        <f>data[[#This Row],[Cost per Unit]]*data[[#This Row],[Units]]</f>
        <v>902.16</v>
      </c>
    </row>
    <row r="299" spans="3:9" x14ac:dyDescent="0.25">
      <c r="C299" s="10" t="s">
        <v>40</v>
      </c>
      <c r="D299" s="10" t="s">
        <v>37</v>
      </c>
      <c r="E299" s="10" t="s">
        <v>29</v>
      </c>
      <c r="F299" s="11">
        <v>9002</v>
      </c>
      <c r="G299" s="13">
        <v>72</v>
      </c>
      <c r="H299" s="28">
        <f xml:space="preserve"> _xlfn.XLOOKUP(data[[#This Row],[Product]],products[Product],products[Cost per unit])</f>
        <v>7.16</v>
      </c>
      <c r="I299" s="30">
        <f>data[[#This Row],[Cost per Unit]]*data[[#This Row],[Units]]</f>
        <v>515.52</v>
      </c>
    </row>
    <row r="300" spans="3:9" x14ac:dyDescent="0.25">
      <c r="C300" s="8" t="s">
        <v>6</v>
      </c>
      <c r="D300" s="8" t="s">
        <v>36</v>
      </c>
      <c r="E300" s="8" t="s">
        <v>29</v>
      </c>
      <c r="F300" s="9">
        <v>1400</v>
      </c>
      <c r="G300" s="12">
        <v>135</v>
      </c>
      <c r="H300" s="28">
        <f xml:space="preserve"> _xlfn.XLOOKUP(data[[#This Row],[Product]],products[Product],products[Cost per unit])</f>
        <v>7.16</v>
      </c>
      <c r="I300" s="30">
        <f>data[[#This Row],[Cost per Unit]]*data[[#This Row],[Units]]</f>
        <v>966.6</v>
      </c>
    </row>
    <row r="301" spans="3:9" x14ac:dyDescent="0.25">
      <c r="C301" s="10" t="s">
        <v>3</v>
      </c>
      <c r="D301" s="10" t="s">
        <v>39</v>
      </c>
      <c r="E301" s="10" t="s">
        <v>29</v>
      </c>
      <c r="F301" s="11">
        <v>3640</v>
      </c>
      <c r="G301" s="13">
        <v>51</v>
      </c>
      <c r="H301" s="28">
        <f xml:space="preserve"> _xlfn.XLOOKUP(data[[#This Row],[Product]],products[Product],products[Cost per unit])</f>
        <v>7.16</v>
      </c>
      <c r="I301" s="30">
        <f>data[[#This Row],[Cost per Unit]]*data[[#This Row],[Units]]</f>
        <v>365.16</v>
      </c>
    </row>
    <row r="302" spans="3:9" x14ac:dyDescent="0.25">
      <c r="C302" s="8" t="s">
        <v>6</v>
      </c>
      <c r="D302" s="8" t="s">
        <v>38</v>
      </c>
      <c r="E302" s="8" t="s">
        <v>31</v>
      </c>
      <c r="F302" s="9">
        <v>2681</v>
      </c>
      <c r="G302" s="12">
        <v>54</v>
      </c>
      <c r="H302" s="28">
        <f xml:space="preserve"> _xlfn.XLOOKUP(data[[#This Row],[Product]],products[Product],products[Cost per unit])</f>
        <v>5.79</v>
      </c>
      <c r="I302" s="30">
        <f>data[[#This Row],[Cost per Unit]]*data[[#This Row],[Units]]</f>
        <v>312.66000000000003</v>
      </c>
    </row>
    <row r="303" spans="3:9" x14ac:dyDescent="0.25">
      <c r="C303" s="8" t="s">
        <v>6</v>
      </c>
      <c r="D303" s="8" t="s">
        <v>37</v>
      </c>
      <c r="E303" s="8" t="s">
        <v>31</v>
      </c>
      <c r="F303" s="9">
        <v>7693</v>
      </c>
      <c r="G303" s="12">
        <v>87</v>
      </c>
      <c r="H303" s="28">
        <f xml:space="preserve"> _xlfn.XLOOKUP(data[[#This Row],[Product]],products[Product],products[Cost per unit])</f>
        <v>5.79</v>
      </c>
      <c r="I303" s="30">
        <f>data[[#This Row],[Cost per Unit]]*data[[#This Row],[Units]]</f>
        <v>503.73</v>
      </c>
    </row>
    <row r="304" spans="3:9" x14ac:dyDescent="0.25">
      <c r="C304" s="10" t="s">
        <v>5</v>
      </c>
      <c r="D304" s="10" t="s">
        <v>37</v>
      </c>
      <c r="E304" s="10" t="s">
        <v>31</v>
      </c>
      <c r="F304" s="11">
        <v>182</v>
      </c>
      <c r="G304" s="13">
        <v>48</v>
      </c>
      <c r="H304" s="28">
        <f xml:space="preserve"> _xlfn.XLOOKUP(data[[#This Row],[Product]],products[Product],products[Cost per unit])</f>
        <v>5.79</v>
      </c>
      <c r="I304" s="30">
        <f>data[[#This Row],[Cost per Unit]]*data[[#This Row],[Units]]</f>
        <v>277.92</v>
      </c>
    </row>
    <row r="305" spans="3:9" x14ac:dyDescent="0.25">
      <c r="C305" s="8" t="s">
        <v>8</v>
      </c>
      <c r="D305" s="8" t="s">
        <v>39</v>
      </c>
      <c r="E305" s="8" t="s">
        <v>31</v>
      </c>
      <c r="F305" s="9">
        <v>8890</v>
      </c>
      <c r="G305" s="12">
        <v>210</v>
      </c>
      <c r="H305" s="28">
        <f xml:space="preserve"> _xlfn.XLOOKUP(data[[#This Row],[Product]],products[Product],products[Cost per unit])</f>
        <v>5.79</v>
      </c>
      <c r="I305" s="30">
        <f>data[[#This Row],[Cost per Unit]]*data[[#This Row],[Units]]</f>
        <v>1215.9000000000001</v>
      </c>
    </row>
    <row r="306" spans="3:9" x14ac:dyDescent="0.25">
      <c r="C306" s="8" t="s">
        <v>8</v>
      </c>
      <c r="D306" s="8" t="s">
        <v>34</v>
      </c>
      <c r="E306" s="8" t="s">
        <v>31</v>
      </c>
      <c r="F306" s="9">
        <v>3507</v>
      </c>
      <c r="G306" s="12">
        <v>288</v>
      </c>
      <c r="H306" s="28">
        <f xml:space="preserve"> _xlfn.XLOOKUP(data[[#This Row],[Product]],products[Product],products[Cost per unit])</f>
        <v>5.79</v>
      </c>
      <c r="I306" s="30">
        <f>data[[#This Row],[Cost per Unit]]*data[[#This Row],[Units]]</f>
        <v>1667.52</v>
      </c>
    </row>
    <row r="307" spans="3:9" x14ac:dyDescent="0.25">
      <c r="C307" s="8" t="s">
        <v>40</v>
      </c>
      <c r="D307" s="8" t="s">
        <v>38</v>
      </c>
      <c r="E307" s="8" t="s">
        <v>31</v>
      </c>
      <c r="F307" s="9">
        <v>1988</v>
      </c>
      <c r="G307" s="12">
        <v>39</v>
      </c>
      <c r="H307" s="28">
        <f xml:space="preserve"> _xlfn.XLOOKUP(data[[#This Row],[Product]],products[Product],products[Cost per unit])</f>
        <v>5.79</v>
      </c>
      <c r="I307" s="30">
        <f>data[[#This Row],[Cost per Unit]]*data[[#This Row],[Units]]</f>
        <v>225.81</v>
      </c>
    </row>
    <row r="308" spans="3:9" x14ac:dyDescent="0.25">
      <c r="C308" s="10" t="s">
        <v>2</v>
      </c>
      <c r="D308" s="10" t="s">
        <v>36</v>
      </c>
      <c r="E308" s="10" t="s">
        <v>31</v>
      </c>
      <c r="F308" s="11">
        <v>3094</v>
      </c>
      <c r="G308" s="13">
        <v>246</v>
      </c>
      <c r="H308" s="28">
        <f xml:space="preserve"> _xlfn.XLOOKUP(data[[#This Row],[Product]],products[Product],products[Cost per unit])</f>
        <v>5.79</v>
      </c>
      <c r="I308" s="30">
        <f>data[[#This Row],[Cost per Unit]]*data[[#This Row],[Units]]</f>
        <v>1424.34</v>
      </c>
    </row>
    <row r="309" spans="3:9" x14ac:dyDescent="0.25">
      <c r="C309" s="8" t="s">
        <v>5</v>
      </c>
      <c r="D309" s="8" t="s">
        <v>35</v>
      </c>
      <c r="E309" s="8" t="s">
        <v>31</v>
      </c>
      <c r="F309" s="9">
        <v>4753</v>
      </c>
      <c r="G309" s="12">
        <v>246</v>
      </c>
      <c r="H309" s="28">
        <f xml:space="preserve"> _xlfn.XLOOKUP(data[[#This Row],[Product]],products[Product],products[Cost per unit])</f>
        <v>5.79</v>
      </c>
      <c r="I309" s="30">
        <f>data[[#This Row],[Cost per Unit]]*data[[#This Row],[Units]]</f>
        <v>1424.34</v>
      </c>
    </row>
    <row r="310" spans="3:9" x14ac:dyDescent="0.25">
      <c r="C310" s="8" t="s">
        <v>2</v>
      </c>
      <c r="D310" s="8" t="s">
        <v>38</v>
      </c>
      <c r="E310" s="8" t="s">
        <v>31</v>
      </c>
      <c r="F310" s="9">
        <v>4326</v>
      </c>
      <c r="G310" s="12">
        <v>348</v>
      </c>
      <c r="H310" s="28">
        <f xml:space="preserve"> _xlfn.XLOOKUP(data[[#This Row],[Product]],products[Product],products[Cost per unit])</f>
        <v>5.79</v>
      </c>
      <c r="I310" s="30">
        <f>data[[#This Row],[Cost per Unit]]*data[[#This Row],[Units]]</f>
        <v>2014.92</v>
      </c>
    </row>
    <row r="311" spans="3:9" x14ac:dyDescent="0.25">
      <c r="C311" s="8" t="s">
        <v>7</v>
      </c>
      <c r="D311" s="8" t="s">
        <v>36</v>
      </c>
      <c r="E311" s="8" t="s">
        <v>31</v>
      </c>
      <c r="F311" s="9">
        <v>2149</v>
      </c>
      <c r="G311" s="12">
        <v>117</v>
      </c>
      <c r="H311" s="28">
        <f xml:space="preserve"> _xlfn.XLOOKUP(data[[#This Row],[Product]],products[Product],products[Cost per unit])</f>
        <v>5.79</v>
      </c>
      <c r="I311" s="30">
        <f>data[[#This Row],[Cost per Unit]]*data[[#This Row],[Units]]</f>
        <v>677.43</v>
      </c>
    </row>
    <row r="312" spans="3:9" x14ac:dyDescent="0.25">
      <c r="F312" s="4"/>
      <c r="G312" s="5"/>
      <c r="H312" s="5"/>
    </row>
    <row r="313" spans="3:9" x14ac:dyDescent="0.25">
      <c r="F313" s="4"/>
      <c r="G313" s="5"/>
      <c r="H313" s="5"/>
    </row>
    <row r="314" spans="3:9" x14ac:dyDescent="0.25">
      <c r="F314" s="4"/>
      <c r="G314" s="5"/>
      <c r="H314" s="5"/>
    </row>
    <row r="315" spans="3:9" x14ac:dyDescent="0.25">
      <c r="F315" s="4"/>
      <c r="G315" s="5"/>
      <c r="H315" s="5"/>
    </row>
    <row r="316" spans="3:9" x14ac:dyDescent="0.25">
      <c r="F316" s="4"/>
      <c r="G316" s="5"/>
      <c r="H316" s="5"/>
    </row>
    <row r="317" spans="3:9" x14ac:dyDescent="0.25">
      <c r="F317" s="4"/>
      <c r="G317" s="5"/>
      <c r="H317" s="5"/>
    </row>
    <row r="318" spans="3:9" x14ac:dyDescent="0.25">
      <c r="F318" s="4"/>
      <c r="G318" s="5"/>
      <c r="H318" s="5"/>
    </row>
    <row r="319" spans="3:9" x14ac:dyDescent="0.25">
      <c r="F319" s="4"/>
      <c r="G319" s="5"/>
      <c r="H319" s="5"/>
    </row>
    <row r="320" spans="3:9" x14ac:dyDescent="0.25">
      <c r="F320" s="4"/>
      <c r="G320" s="5"/>
      <c r="H320" s="5"/>
    </row>
    <row r="321" spans="6:8" x14ac:dyDescent="0.25">
      <c r="F321" s="4"/>
      <c r="G321" s="5"/>
      <c r="H321" s="5"/>
    </row>
    <row r="322" spans="6:8" x14ac:dyDescent="0.25">
      <c r="F322" s="4"/>
      <c r="G322" s="5"/>
      <c r="H322" s="5"/>
    </row>
    <row r="323" spans="6:8" x14ac:dyDescent="0.25">
      <c r="F323" s="4"/>
      <c r="G323" s="5"/>
      <c r="H323" s="5"/>
    </row>
    <row r="324" spans="6:8" x14ac:dyDescent="0.25">
      <c r="F324" s="4"/>
      <c r="G324" s="5"/>
      <c r="H324" s="5"/>
    </row>
    <row r="325" spans="6:8" x14ac:dyDescent="0.25">
      <c r="F325" s="4"/>
      <c r="G325" s="5"/>
      <c r="H325" s="5"/>
    </row>
    <row r="326" spans="6:8" x14ac:dyDescent="0.25">
      <c r="F326" s="4"/>
      <c r="G326" s="5"/>
      <c r="H326" s="5"/>
    </row>
    <row r="327" spans="6:8" x14ac:dyDescent="0.25">
      <c r="F327" s="4"/>
      <c r="G327" s="5"/>
      <c r="H327" s="5"/>
    </row>
    <row r="328" spans="6:8" x14ac:dyDescent="0.25">
      <c r="F328" s="4"/>
      <c r="G328" s="5"/>
      <c r="H328" s="5"/>
    </row>
    <row r="329" spans="6:8" x14ac:dyDescent="0.25">
      <c r="F329" s="4"/>
      <c r="G329" s="5"/>
      <c r="H329" s="5"/>
    </row>
    <row r="330" spans="6:8" x14ac:dyDescent="0.25">
      <c r="F330" s="4"/>
      <c r="G330" s="5"/>
      <c r="H330" s="5"/>
    </row>
    <row r="331" spans="6:8" x14ac:dyDescent="0.25">
      <c r="F331" s="4"/>
      <c r="G331" s="5"/>
      <c r="H331" s="5"/>
    </row>
    <row r="332" spans="6:8" x14ac:dyDescent="0.25">
      <c r="F332" s="4"/>
      <c r="G332" s="5"/>
      <c r="H332" s="5"/>
    </row>
    <row r="333" spans="6:8" x14ac:dyDescent="0.25">
      <c r="F333" s="4"/>
      <c r="G333" s="5"/>
      <c r="H333" s="5"/>
    </row>
    <row r="334" spans="6:8" x14ac:dyDescent="0.25">
      <c r="F334" s="4"/>
      <c r="G334" s="5"/>
      <c r="H334" s="5"/>
    </row>
    <row r="335" spans="6:8" x14ac:dyDescent="0.25">
      <c r="F335" s="4"/>
      <c r="G335" s="5"/>
      <c r="H335" s="5"/>
    </row>
    <row r="336" spans="6:8" x14ac:dyDescent="0.25">
      <c r="F336" s="4"/>
      <c r="G336" s="5"/>
      <c r="H336" s="5"/>
    </row>
    <row r="337" spans="6:8" x14ac:dyDescent="0.25">
      <c r="F337" s="4"/>
      <c r="G337" s="5"/>
      <c r="H337" s="5"/>
    </row>
    <row r="338" spans="6:8" x14ac:dyDescent="0.25">
      <c r="F338" s="4"/>
      <c r="G338" s="5"/>
      <c r="H338" s="5"/>
    </row>
    <row r="339" spans="6:8" x14ac:dyDescent="0.25">
      <c r="F339" s="4"/>
      <c r="G339" s="5"/>
      <c r="H339" s="5"/>
    </row>
    <row r="340" spans="6:8" x14ac:dyDescent="0.25">
      <c r="F340" s="4"/>
      <c r="G340" s="5"/>
      <c r="H340" s="5"/>
    </row>
    <row r="341" spans="6:8" x14ac:dyDescent="0.25">
      <c r="F341" s="4"/>
      <c r="G341" s="5"/>
      <c r="H341" s="5"/>
    </row>
    <row r="342" spans="6:8" x14ac:dyDescent="0.25">
      <c r="F342" s="4"/>
      <c r="G342" s="5"/>
      <c r="H342" s="5"/>
    </row>
    <row r="343" spans="6:8" x14ac:dyDescent="0.25">
      <c r="F343" s="4"/>
      <c r="G343" s="5"/>
      <c r="H343" s="5"/>
    </row>
    <row r="344" spans="6:8" x14ac:dyDescent="0.25">
      <c r="F344" s="4"/>
      <c r="G344" s="5"/>
      <c r="H344" s="5"/>
    </row>
    <row r="345" spans="6:8" x14ac:dyDescent="0.25">
      <c r="F345" s="4"/>
      <c r="G345" s="5"/>
      <c r="H345" s="5"/>
    </row>
    <row r="346" spans="6:8" x14ac:dyDescent="0.25">
      <c r="F346" s="4"/>
      <c r="G346" s="5"/>
      <c r="H346" s="5"/>
    </row>
    <row r="347" spans="6:8" x14ac:dyDescent="0.25">
      <c r="F347" s="4"/>
      <c r="G347" s="5"/>
      <c r="H347" s="5"/>
    </row>
    <row r="348" spans="6:8" x14ac:dyDescent="0.25">
      <c r="F348" s="4"/>
      <c r="G348" s="5"/>
      <c r="H348" s="5"/>
    </row>
    <row r="349" spans="6:8" x14ac:dyDescent="0.25">
      <c r="F349" s="4"/>
      <c r="G349" s="5"/>
      <c r="H349" s="5"/>
    </row>
    <row r="350" spans="6:8" x14ac:dyDescent="0.25">
      <c r="F350" s="4"/>
      <c r="G350" s="5"/>
      <c r="H350" s="5"/>
    </row>
    <row r="351" spans="6:8" x14ac:dyDescent="0.25">
      <c r="F351" s="4"/>
      <c r="G351" s="5"/>
      <c r="H351" s="5"/>
    </row>
    <row r="352" spans="6:8" x14ac:dyDescent="0.25">
      <c r="F352" s="4"/>
      <c r="G352" s="5"/>
      <c r="H352" s="5"/>
    </row>
    <row r="353" spans="6:8" x14ac:dyDescent="0.25">
      <c r="F353" s="4"/>
      <c r="G353" s="5"/>
      <c r="H353" s="5"/>
    </row>
    <row r="354" spans="6:8" x14ac:dyDescent="0.25">
      <c r="F354" s="4"/>
      <c r="G354" s="5"/>
      <c r="H354" s="5"/>
    </row>
    <row r="355" spans="6:8" x14ac:dyDescent="0.25">
      <c r="F355" s="4"/>
      <c r="G355" s="5"/>
      <c r="H355" s="5"/>
    </row>
    <row r="356" spans="6:8" x14ac:dyDescent="0.25">
      <c r="F356" s="4"/>
      <c r="G356" s="5"/>
      <c r="H356" s="5"/>
    </row>
    <row r="357" spans="6:8" x14ac:dyDescent="0.25">
      <c r="F357" s="4"/>
      <c r="G357" s="5"/>
      <c r="H357" s="5"/>
    </row>
    <row r="358" spans="6:8" x14ac:dyDescent="0.25">
      <c r="F358" s="4"/>
      <c r="G358" s="5"/>
      <c r="H358" s="5"/>
    </row>
    <row r="359" spans="6:8" x14ac:dyDescent="0.25">
      <c r="F359" s="4"/>
      <c r="G359" s="5"/>
      <c r="H359" s="5"/>
    </row>
    <row r="360" spans="6:8" x14ac:dyDescent="0.25">
      <c r="F360" s="4"/>
      <c r="G360" s="5"/>
      <c r="H360" s="5"/>
    </row>
    <row r="361" spans="6:8" x14ac:dyDescent="0.25">
      <c r="F361" s="4"/>
      <c r="G361" s="5"/>
      <c r="H361" s="5"/>
    </row>
    <row r="362" spans="6:8" x14ac:dyDescent="0.25">
      <c r="F362" s="4"/>
      <c r="G362" s="5"/>
      <c r="H362" s="5"/>
    </row>
    <row r="363" spans="6:8" x14ac:dyDescent="0.25">
      <c r="F363" s="4"/>
      <c r="G363" s="5"/>
      <c r="H363" s="5"/>
    </row>
    <row r="364" spans="6:8" x14ac:dyDescent="0.25">
      <c r="F364" s="4"/>
      <c r="G364" s="5"/>
      <c r="H364" s="5"/>
    </row>
    <row r="365" spans="6:8" x14ac:dyDescent="0.25">
      <c r="F365" s="4"/>
      <c r="G365" s="5"/>
      <c r="H365" s="5"/>
    </row>
    <row r="366" spans="6:8" x14ac:dyDescent="0.25">
      <c r="F366" s="4"/>
      <c r="G366" s="5"/>
      <c r="H366" s="5"/>
    </row>
    <row r="367" spans="6:8" x14ac:dyDescent="0.25">
      <c r="F367" s="4"/>
      <c r="G367" s="5"/>
      <c r="H367" s="5"/>
    </row>
    <row r="368" spans="6:8" x14ac:dyDescent="0.25">
      <c r="F368" s="4"/>
      <c r="G368" s="5"/>
      <c r="H368" s="5"/>
    </row>
    <row r="369" spans="6:8" x14ac:dyDescent="0.25">
      <c r="F369" s="4"/>
      <c r="G369" s="5"/>
      <c r="H369" s="5"/>
    </row>
    <row r="370" spans="6:8" x14ac:dyDescent="0.25">
      <c r="F370" s="4"/>
      <c r="G370" s="5"/>
      <c r="H370" s="5"/>
    </row>
    <row r="371" spans="6:8" x14ac:dyDescent="0.25">
      <c r="F371" s="4"/>
      <c r="G371" s="5"/>
      <c r="H371" s="5"/>
    </row>
    <row r="372" spans="6:8" x14ac:dyDescent="0.25">
      <c r="F372" s="4"/>
      <c r="G372" s="5"/>
      <c r="H372" s="5"/>
    </row>
    <row r="373" spans="6:8" x14ac:dyDescent="0.25">
      <c r="F373" s="4"/>
      <c r="G373" s="5"/>
      <c r="H373" s="5"/>
    </row>
    <row r="374" spans="6:8" x14ac:dyDescent="0.25">
      <c r="F374" s="4"/>
      <c r="G374" s="5"/>
      <c r="H374" s="5"/>
    </row>
    <row r="375" spans="6:8" x14ac:dyDescent="0.25">
      <c r="F375" s="4"/>
      <c r="G375" s="5"/>
      <c r="H375" s="5"/>
    </row>
    <row r="376" spans="6:8" x14ac:dyDescent="0.25">
      <c r="F376" s="4"/>
      <c r="G376" s="5"/>
      <c r="H376" s="5"/>
    </row>
    <row r="377" spans="6:8" x14ac:dyDescent="0.25">
      <c r="F377" s="4"/>
      <c r="G377" s="5"/>
      <c r="H377" s="5"/>
    </row>
    <row r="378" spans="6:8" x14ac:dyDescent="0.25">
      <c r="F378" s="4"/>
      <c r="G378" s="5"/>
      <c r="H378" s="5"/>
    </row>
    <row r="379" spans="6:8" x14ac:dyDescent="0.25">
      <c r="F379" s="4"/>
      <c r="G379" s="5"/>
      <c r="H379" s="5"/>
    </row>
    <row r="380" spans="6:8" x14ac:dyDescent="0.25">
      <c r="F380" s="4"/>
      <c r="G380" s="5"/>
      <c r="H380" s="5"/>
    </row>
    <row r="381" spans="6:8" x14ac:dyDescent="0.25">
      <c r="F381" s="4"/>
      <c r="G381" s="5"/>
      <c r="H381" s="5"/>
    </row>
    <row r="382" spans="6:8" x14ac:dyDescent="0.25">
      <c r="F382" s="4"/>
      <c r="G382" s="5"/>
      <c r="H382" s="5"/>
    </row>
    <row r="383" spans="6:8" x14ac:dyDescent="0.25">
      <c r="F383" s="4"/>
      <c r="G383" s="5"/>
      <c r="H383" s="5"/>
    </row>
    <row r="384" spans="6:8" x14ac:dyDescent="0.25">
      <c r="F384" s="4"/>
      <c r="G384" s="5"/>
      <c r="H384" s="5"/>
    </row>
    <row r="385" spans="6:8" x14ac:dyDescent="0.25">
      <c r="F385" s="4"/>
      <c r="G385" s="5"/>
      <c r="H385" s="5"/>
    </row>
    <row r="386" spans="6:8" x14ac:dyDescent="0.25">
      <c r="F386" s="4"/>
      <c r="G386" s="5"/>
      <c r="H386" s="5"/>
    </row>
    <row r="387" spans="6:8" x14ac:dyDescent="0.25">
      <c r="F387" s="4"/>
      <c r="G387" s="5"/>
      <c r="H387" s="5"/>
    </row>
    <row r="388" spans="6:8" x14ac:dyDescent="0.25">
      <c r="F388" s="4"/>
      <c r="G388" s="5"/>
      <c r="H388" s="5"/>
    </row>
    <row r="389" spans="6:8" x14ac:dyDescent="0.25">
      <c r="F389" s="4"/>
      <c r="G389" s="5"/>
      <c r="H389" s="5"/>
    </row>
    <row r="390" spans="6:8" x14ac:dyDescent="0.25">
      <c r="F390" s="4"/>
      <c r="G390" s="5"/>
      <c r="H390" s="5"/>
    </row>
    <row r="391" spans="6:8" x14ac:dyDescent="0.25">
      <c r="F391" s="4"/>
      <c r="G391" s="5"/>
      <c r="H391" s="5"/>
    </row>
    <row r="392" spans="6:8" x14ac:dyDescent="0.25">
      <c r="F392" s="4"/>
      <c r="G392" s="5"/>
      <c r="H392" s="5"/>
    </row>
    <row r="393" spans="6:8" x14ac:dyDescent="0.25">
      <c r="F393" s="4"/>
      <c r="G393" s="5"/>
      <c r="H393" s="5"/>
    </row>
    <row r="394" spans="6:8" x14ac:dyDescent="0.25">
      <c r="F394" s="4"/>
      <c r="G394" s="5"/>
      <c r="H394" s="5"/>
    </row>
    <row r="395" spans="6:8" x14ac:dyDescent="0.25">
      <c r="F395" s="4"/>
      <c r="G395" s="5"/>
      <c r="H395" s="5"/>
    </row>
    <row r="396" spans="6:8" x14ac:dyDescent="0.25">
      <c r="F396" s="4"/>
      <c r="G396" s="5"/>
      <c r="H396" s="5"/>
    </row>
    <row r="397" spans="6:8" x14ac:dyDescent="0.25">
      <c r="F397" s="4"/>
      <c r="G397" s="5"/>
      <c r="H397" s="5"/>
    </row>
    <row r="398" spans="6:8" x14ac:dyDescent="0.25">
      <c r="F398" s="4"/>
      <c r="G398" s="5"/>
      <c r="H398" s="5"/>
    </row>
    <row r="399" spans="6:8" x14ac:dyDescent="0.25">
      <c r="F399" s="4"/>
      <c r="G399" s="5"/>
      <c r="H399" s="5"/>
    </row>
    <row r="400" spans="6:8" x14ac:dyDescent="0.25">
      <c r="F400" s="4"/>
      <c r="G400" s="5"/>
      <c r="H400" s="5"/>
    </row>
    <row r="401" spans="6:8" x14ac:dyDescent="0.25">
      <c r="F401" s="4"/>
      <c r="G401" s="5"/>
      <c r="H401" s="5"/>
    </row>
    <row r="402" spans="6:8" x14ac:dyDescent="0.25">
      <c r="F402" s="4"/>
      <c r="G402" s="5"/>
      <c r="H402" s="5"/>
    </row>
    <row r="403" spans="6:8" x14ac:dyDescent="0.25">
      <c r="F403" s="4"/>
      <c r="G403" s="5"/>
      <c r="H403" s="5"/>
    </row>
    <row r="404" spans="6:8" x14ac:dyDescent="0.25">
      <c r="F404" s="4"/>
      <c r="G404" s="5"/>
      <c r="H404" s="5"/>
    </row>
    <row r="405" spans="6:8" x14ac:dyDescent="0.25">
      <c r="F405" s="4"/>
      <c r="G405" s="5"/>
      <c r="H405" s="5"/>
    </row>
    <row r="406" spans="6:8" x14ac:dyDescent="0.25">
      <c r="F406" s="4"/>
      <c r="G406" s="5"/>
      <c r="H406" s="5"/>
    </row>
    <row r="407" spans="6:8" x14ac:dyDescent="0.25">
      <c r="F407" s="4"/>
      <c r="G407" s="5"/>
      <c r="H407" s="5"/>
    </row>
    <row r="408" spans="6:8" x14ac:dyDescent="0.25">
      <c r="F408" s="4"/>
      <c r="G408" s="5"/>
      <c r="H408" s="5"/>
    </row>
    <row r="409" spans="6:8" x14ac:dyDescent="0.25">
      <c r="F409" s="4"/>
      <c r="G409" s="5"/>
      <c r="H409" s="5"/>
    </row>
    <row r="410" spans="6:8" x14ac:dyDescent="0.25">
      <c r="F410" s="4"/>
      <c r="G410" s="5"/>
      <c r="H410" s="5"/>
    </row>
    <row r="411" spans="6:8" x14ac:dyDescent="0.25">
      <c r="F411" s="4"/>
      <c r="G411" s="5"/>
      <c r="H411" s="5"/>
    </row>
    <row r="412" spans="6:8" x14ac:dyDescent="0.25">
      <c r="F412" s="4"/>
      <c r="G412" s="5"/>
      <c r="H412" s="5"/>
    </row>
    <row r="413" spans="6:8" x14ac:dyDescent="0.25">
      <c r="F413" s="4"/>
      <c r="G413" s="5"/>
      <c r="H413" s="5"/>
    </row>
    <row r="414" spans="6:8" x14ac:dyDescent="0.25">
      <c r="F414" s="4"/>
      <c r="G414" s="5"/>
      <c r="H414" s="5"/>
    </row>
    <row r="415" spans="6:8" x14ac:dyDescent="0.25">
      <c r="F415" s="4"/>
      <c r="G415" s="5"/>
      <c r="H415" s="5"/>
    </row>
    <row r="416" spans="6:8" x14ac:dyDescent="0.25">
      <c r="F416" s="4"/>
      <c r="G416" s="5"/>
      <c r="H416" s="5"/>
    </row>
    <row r="417" spans="6:8" x14ac:dyDescent="0.25">
      <c r="F417" s="4"/>
      <c r="G417" s="5"/>
      <c r="H417" s="5"/>
    </row>
    <row r="418" spans="6:8" x14ac:dyDescent="0.25">
      <c r="F418" s="4"/>
      <c r="G418" s="5"/>
      <c r="H418" s="5"/>
    </row>
    <row r="419" spans="6:8" x14ac:dyDescent="0.25">
      <c r="F419" s="4"/>
      <c r="G419" s="5"/>
      <c r="H419" s="5"/>
    </row>
    <row r="420" spans="6:8" x14ac:dyDescent="0.25">
      <c r="F420" s="4"/>
      <c r="G420" s="5"/>
      <c r="H420" s="5"/>
    </row>
    <row r="421" spans="6:8" x14ac:dyDescent="0.25">
      <c r="F421" s="4"/>
      <c r="G421" s="5"/>
      <c r="H421" s="5"/>
    </row>
    <row r="422" spans="6:8" x14ac:dyDescent="0.25">
      <c r="F422" s="4"/>
      <c r="G422" s="5"/>
      <c r="H422" s="5"/>
    </row>
    <row r="423" spans="6:8" x14ac:dyDescent="0.25">
      <c r="F423" s="4"/>
      <c r="G423" s="5"/>
      <c r="H423" s="5"/>
    </row>
    <row r="424" spans="6:8" x14ac:dyDescent="0.25">
      <c r="F424" s="4"/>
      <c r="G424" s="5"/>
      <c r="H424" s="5"/>
    </row>
    <row r="425" spans="6:8" x14ac:dyDescent="0.25">
      <c r="F425" s="4"/>
      <c r="G425" s="5"/>
      <c r="H425" s="5"/>
    </row>
    <row r="426" spans="6:8" x14ac:dyDescent="0.25">
      <c r="F426" s="4"/>
      <c r="G426" s="5"/>
      <c r="H426" s="5"/>
    </row>
    <row r="427" spans="6:8" x14ac:dyDescent="0.25">
      <c r="F427" s="4"/>
      <c r="G427" s="5"/>
      <c r="H427" s="5"/>
    </row>
    <row r="428" spans="6:8" x14ac:dyDescent="0.25">
      <c r="F428" s="4"/>
      <c r="G428" s="5"/>
      <c r="H428" s="5"/>
    </row>
    <row r="429" spans="6:8" x14ac:dyDescent="0.25">
      <c r="F429" s="4"/>
      <c r="G429" s="5"/>
      <c r="H429" s="5"/>
    </row>
    <row r="430" spans="6:8" x14ac:dyDescent="0.25">
      <c r="F430" s="4"/>
      <c r="G430" s="5"/>
      <c r="H430" s="5"/>
    </row>
    <row r="431" spans="6:8" x14ac:dyDescent="0.25">
      <c r="F431" s="4"/>
      <c r="G431" s="5"/>
      <c r="H431" s="5"/>
    </row>
    <row r="432" spans="6:8" x14ac:dyDescent="0.25">
      <c r="F432" s="4"/>
      <c r="G432" s="5"/>
      <c r="H432" s="5"/>
    </row>
    <row r="433" spans="6:8" x14ac:dyDescent="0.25">
      <c r="F433" s="4"/>
      <c r="G433" s="5"/>
      <c r="H433" s="5"/>
    </row>
    <row r="434" spans="6:8" x14ac:dyDescent="0.25">
      <c r="F434" s="4"/>
      <c r="G434" s="5"/>
      <c r="H434" s="5"/>
    </row>
    <row r="435" spans="6:8" x14ac:dyDescent="0.25">
      <c r="F435" s="4"/>
      <c r="G435" s="5"/>
      <c r="H435" s="5"/>
    </row>
    <row r="436" spans="6:8" x14ac:dyDescent="0.25">
      <c r="F436" s="4"/>
      <c r="G436" s="5"/>
      <c r="H436" s="5"/>
    </row>
    <row r="437" spans="6:8" x14ac:dyDescent="0.25">
      <c r="F437" s="4"/>
      <c r="G437" s="5"/>
      <c r="H437" s="5"/>
    </row>
    <row r="438" spans="6:8" x14ac:dyDescent="0.25">
      <c r="F438" s="4"/>
      <c r="G438" s="5"/>
      <c r="H438" s="5"/>
    </row>
    <row r="439" spans="6:8" x14ac:dyDescent="0.25">
      <c r="F439" s="4"/>
      <c r="G439" s="5"/>
      <c r="H439" s="5"/>
    </row>
    <row r="440" spans="6:8" x14ac:dyDescent="0.25">
      <c r="F440" s="4"/>
      <c r="G440" s="5"/>
      <c r="H440" s="5"/>
    </row>
    <row r="441" spans="6:8" x14ac:dyDescent="0.25">
      <c r="F441" s="4"/>
      <c r="G441" s="5"/>
      <c r="H441" s="5"/>
    </row>
    <row r="442" spans="6:8" x14ac:dyDescent="0.25">
      <c r="F442" s="4"/>
      <c r="G442" s="5"/>
      <c r="H442" s="5"/>
    </row>
    <row r="443" spans="6:8" x14ac:dyDescent="0.25">
      <c r="F443" s="4"/>
      <c r="G443" s="5"/>
      <c r="H443" s="5"/>
    </row>
    <row r="444" spans="6:8" x14ac:dyDescent="0.25">
      <c r="F444" s="4"/>
      <c r="G444" s="5"/>
      <c r="H444" s="5"/>
    </row>
    <row r="445" spans="6:8" x14ac:dyDescent="0.25">
      <c r="F445" s="4"/>
      <c r="G445" s="5"/>
      <c r="H445" s="5"/>
    </row>
    <row r="446" spans="6:8" x14ac:dyDescent="0.25">
      <c r="F446" s="4"/>
      <c r="G446" s="5"/>
      <c r="H446" s="5"/>
    </row>
    <row r="447" spans="6:8" x14ac:dyDescent="0.25">
      <c r="F447" s="4"/>
      <c r="G447" s="5"/>
      <c r="H447" s="5"/>
    </row>
    <row r="448" spans="6:8" x14ac:dyDescent="0.25">
      <c r="F448" s="4"/>
      <c r="G448" s="5"/>
      <c r="H448" s="5"/>
    </row>
    <row r="449" spans="6:8" x14ac:dyDescent="0.25">
      <c r="F449" s="4"/>
      <c r="G449" s="5"/>
      <c r="H449" s="5"/>
    </row>
    <row r="450" spans="6:8" x14ac:dyDescent="0.25">
      <c r="F450" s="4"/>
      <c r="G450" s="5"/>
      <c r="H450" s="5"/>
    </row>
    <row r="451" spans="6:8" x14ac:dyDescent="0.25">
      <c r="F451" s="4"/>
      <c r="G451" s="5"/>
      <c r="H451" s="5"/>
    </row>
    <row r="452" spans="6:8" x14ac:dyDescent="0.25">
      <c r="F452" s="4"/>
      <c r="G452" s="5"/>
      <c r="H452" s="5"/>
    </row>
    <row r="453" spans="6:8" x14ac:dyDescent="0.25">
      <c r="F453" s="4"/>
      <c r="G453" s="5"/>
      <c r="H453" s="5"/>
    </row>
    <row r="454" spans="6:8" x14ac:dyDescent="0.25">
      <c r="F454" s="4"/>
      <c r="G454" s="5"/>
      <c r="H454" s="5"/>
    </row>
    <row r="455" spans="6:8" x14ac:dyDescent="0.25">
      <c r="F455" s="4"/>
      <c r="G455" s="5"/>
      <c r="H455" s="5"/>
    </row>
    <row r="456" spans="6:8" x14ac:dyDescent="0.25">
      <c r="F456" s="4"/>
      <c r="G456" s="5"/>
      <c r="H456" s="5"/>
    </row>
    <row r="457" spans="6:8" x14ac:dyDescent="0.25">
      <c r="F457" s="4"/>
      <c r="G457" s="5"/>
      <c r="H457" s="5"/>
    </row>
    <row r="458" spans="6:8" x14ac:dyDescent="0.25">
      <c r="F458" s="4"/>
      <c r="G458" s="5"/>
      <c r="H458" s="5"/>
    </row>
    <row r="459" spans="6:8" x14ac:dyDescent="0.25">
      <c r="F459" s="4"/>
      <c r="G459" s="5"/>
      <c r="H459" s="5"/>
    </row>
    <row r="460" spans="6:8" x14ac:dyDescent="0.25">
      <c r="F460" s="4"/>
      <c r="G460" s="5"/>
      <c r="H460" s="5"/>
    </row>
    <row r="461" spans="6:8" x14ac:dyDescent="0.25">
      <c r="F461" s="4"/>
      <c r="G461" s="5"/>
      <c r="H461" s="5"/>
    </row>
    <row r="462" spans="6:8" x14ac:dyDescent="0.25">
      <c r="F462" s="4"/>
      <c r="G462" s="5"/>
      <c r="H462" s="5"/>
    </row>
    <row r="463" spans="6:8" x14ac:dyDescent="0.25">
      <c r="F463" s="4"/>
      <c r="G463" s="5"/>
      <c r="H463" s="5"/>
    </row>
    <row r="464" spans="6:8" x14ac:dyDescent="0.25">
      <c r="F464" s="4"/>
      <c r="G464" s="5"/>
      <c r="H464" s="5"/>
    </row>
    <row r="465" spans="6:8" x14ac:dyDescent="0.25">
      <c r="F465" s="4"/>
      <c r="G465" s="5"/>
      <c r="H465" s="5"/>
    </row>
    <row r="466" spans="6:8" x14ac:dyDescent="0.25">
      <c r="F466" s="4"/>
      <c r="G466" s="5"/>
      <c r="H466" s="5"/>
    </row>
    <row r="467" spans="6:8" x14ac:dyDescent="0.25">
      <c r="F467" s="4"/>
      <c r="G467" s="5"/>
      <c r="H467" s="5"/>
    </row>
    <row r="468" spans="6:8" x14ac:dyDescent="0.25">
      <c r="F468" s="4"/>
      <c r="G468" s="5"/>
      <c r="H468" s="5"/>
    </row>
    <row r="469" spans="6:8" x14ac:dyDescent="0.25">
      <c r="F469" s="4"/>
      <c r="G469" s="5"/>
      <c r="H469" s="5"/>
    </row>
    <row r="470" spans="6:8" x14ac:dyDescent="0.25">
      <c r="F470" s="4"/>
      <c r="G470" s="5"/>
      <c r="H470" s="5"/>
    </row>
    <row r="471" spans="6:8" x14ac:dyDescent="0.25">
      <c r="F471" s="4"/>
      <c r="G471" s="5"/>
      <c r="H471" s="5"/>
    </row>
    <row r="472" spans="6:8" x14ac:dyDescent="0.25">
      <c r="F472" s="4"/>
      <c r="G472" s="5"/>
      <c r="H472" s="5"/>
    </row>
    <row r="473" spans="6:8" x14ac:dyDescent="0.25">
      <c r="F473" s="4"/>
      <c r="G473" s="5"/>
      <c r="H473" s="5"/>
    </row>
    <row r="474" spans="6:8" x14ac:dyDescent="0.25">
      <c r="F474" s="4"/>
      <c r="G474" s="5"/>
      <c r="H474" s="5"/>
    </row>
    <row r="475" spans="6:8" x14ac:dyDescent="0.25">
      <c r="F475" s="4"/>
      <c r="G475" s="5"/>
      <c r="H475" s="5"/>
    </row>
    <row r="476" spans="6:8" x14ac:dyDescent="0.25">
      <c r="F476" s="4"/>
      <c r="G476" s="5"/>
      <c r="H476" s="5"/>
    </row>
    <row r="477" spans="6:8" x14ac:dyDescent="0.25">
      <c r="F477" s="4"/>
      <c r="G477" s="5"/>
      <c r="H477" s="5"/>
    </row>
    <row r="478" spans="6:8" x14ac:dyDescent="0.25">
      <c r="F478" s="4"/>
      <c r="G478" s="5"/>
      <c r="H478" s="5"/>
    </row>
    <row r="479" spans="6:8" x14ac:dyDescent="0.25">
      <c r="F479" s="4"/>
      <c r="G479" s="5"/>
      <c r="H479" s="5"/>
    </row>
    <row r="480" spans="6:8" x14ac:dyDescent="0.25">
      <c r="F480" s="4"/>
      <c r="G480" s="5"/>
      <c r="H480" s="5"/>
    </row>
    <row r="481" spans="6:8" x14ac:dyDescent="0.25">
      <c r="F481" s="4"/>
      <c r="G481" s="5"/>
      <c r="H481" s="5"/>
    </row>
    <row r="482" spans="6:8" x14ac:dyDescent="0.25">
      <c r="F482" s="4"/>
      <c r="G482" s="5"/>
      <c r="H482" s="5"/>
    </row>
    <row r="483" spans="6:8" x14ac:dyDescent="0.25">
      <c r="F483" s="4"/>
      <c r="G483" s="5"/>
      <c r="H483" s="5"/>
    </row>
    <row r="484" spans="6:8" x14ac:dyDescent="0.25">
      <c r="F484" s="4"/>
      <c r="G484" s="5"/>
      <c r="H484" s="5"/>
    </row>
    <row r="485" spans="6:8" x14ac:dyDescent="0.25">
      <c r="F485" s="4"/>
      <c r="G485" s="5"/>
      <c r="H485" s="5"/>
    </row>
    <row r="486" spans="6:8" x14ac:dyDescent="0.25">
      <c r="F486" s="4"/>
      <c r="G486" s="5"/>
      <c r="H486" s="5"/>
    </row>
    <row r="487" spans="6:8" x14ac:dyDescent="0.25">
      <c r="F487" s="4"/>
      <c r="G487" s="5"/>
      <c r="H487" s="5"/>
    </row>
    <row r="488" spans="6:8" x14ac:dyDescent="0.25">
      <c r="F488" s="4"/>
      <c r="G488" s="5"/>
      <c r="H488" s="5"/>
    </row>
    <row r="489" spans="6:8" x14ac:dyDescent="0.25">
      <c r="F489" s="4"/>
      <c r="G489" s="5"/>
      <c r="H489" s="5"/>
    </row>
    <row r="490" spans="6:8" x14ac:dyDescent="0.25">
      <c r="F490" s="4"/>
      <c r="G490" s="5"/>
      <c r="H490" s="5"/>
    </row>
    <row r="491" spans="6:8" x14ac:dyDescent="0.25">
      <c r="F491" s="4"/>
      <c r="G491" s="5"/>
      <c r="H491" s="5"/>
    </row>
    <row r="492" spans="6:8" x14ac:dyDescent="0.25">
      <c r="F492" s="4"/>
      <c r="G492" s="5"/>
      <c r="H492" s="5"/>
    </row>
    <row r="493" spans="6:8" x14ac:dyDescent="0.25">
      <c r="F493" s="4"/>
      <c r="G493" s="5"/>
      <c r="H493" s="5"/>
    </row>
    <row r="494" spans="6:8" x14ac:dyDescent="0.25">
      <c r="F494" s="4"/>
      <c r="G494" s="5"/>
      <c r="H494" s="5"/>
    </row>
    <row r="495" spans="6:8" x14ac:dyDescent="0.25">
      <c r="F495" s="4"/>
      <c r="G495" s="5"/>
      <c r="H495" s="5"/>
    </row>
    <row r="496" spans="6:8" x14ac:dyDescent="0.25">
      <c r="F496" s="4"/>
      <c r="G496" s="5"/>
      <c r="H496" s="5"/>
    </row>
    <row r="497" spans="6:8" x14ac:dyDescent="0.25">
      <c r="F497" s="4"/>
      <c r="G497" s="5"/>
      <c r="H497" s="5"/>
    </row>
    <row r="498" spans="6:8" x14ac:dyDescent="0.25">
      <c r="F498" s="4"/>
      <c r="G498" s="5"/>
      <c r="H498" s="5"/>
    </row>
    <row r="499" spans="6:8" x14ac:dyDescent="0.25">
      <c r="F499" s="4"/>
      <c r="G499" s="5"/>
      <c r="H499" s="5"/>
    </row>
    <row r="500" spans="6:8" x14ac:dyDescent="0.25">
      <c r="F500" s="4"/>
      <c r="G500" s="5"/>
      <c r="H500" s="5"/>
    </row>
    <row r="501" spans="6:8" x14ac:dyDescent="0.25">
      <c r="F501" s="4"/>
      <c r="G501" s="5"/>
      <c r="H501" s="5"/>
    </row>
    <row r="502" spans="6:8" x14ac:dyDescent="0.25">
      <c r="F502" s="4"/>
      <c r="G502" s="5"/>
      <c r="H502" s="5"/>
    </row>
    <row r="503" spans="6:8" x14ac:dyDescent="0.25">
      <c r="F503" s="4"/>
      <c r="G503" s="5"/>
      <c r="H503" s="5"/>
    </row>
    <row r="504" spans="6:8" x14ac:dyDescent="0.25">
      <c r="F504" s="4"/>
      <c r="G504" s="5"/>
      <c r="H504" s="5"/>
    </row>
    <row r="505" spans="6:8" x14ac:dyDescent="0.25">
      <c r="F505" s="4"/>
      <c r="G505" s="5"/>
      <c r="H505" s="5"/>
    </row>
    <row r="506" spans="6:8" x14ac:dyDescent="0.25">
      <c r="F506" s="4"/>
      <c r="G506" s="5"/>
      <c r="H506" s="5"/>
    </row>
    <row r="507" spans="6:8" x14ac:dyDescent="0.25">
      <c r="F507" s="4"/>
      <c r="G507" s="5"/>
      <c r="H507" s="5"/>
    </row>
    <row r="508" spans="6:8" x14ac:dyDescent="0.25">
      <c r="F508" s="4"/>
      <c r="G508" s="5"/>
      <c r="H508" s="5"/>
    </row>
    <row r="509" spans="6:8" x14ac:dyDescent="0.25">
      <c r="F509" s="4"/>
      <c r="G509" s="5"/>
      <c r="H509" s="5"/>
    </row>
    <row r="510" spans="6:8" x14ac:dyDescent="0.25">
      <c r="F510" s="4"/>
      <c r="G510" s="5"/>
      <c r="H510" s="5"/>
    </row>
    <row r="511" spans="6:8" x14ac:dyDescent="0.25">
      <c r="F511" s="4"/>
      <c r="G511" s="5"/>
      <c r="H511" s="5"/>
    </row>
    <row r="512" spans="6:8" x14ac:dyDescent="0.25">
      <c r="F512" s="4"/>
      <c r="G512" s="5"/>
      <c r="H512" s="5"/>
    </row>
    <row r="513" spans="6:8" x14ac:dyDescent="0.25">
      <c r="F513" s="4"/>
      <c r="G513" s="5"/>
      <c r="H513" s="5"/>
    </row>
    <row r="514" spans="6:8" x14ac:dyDescent="0.25">
      <c r="F514" s="4"/>
      <c r="G514" s="5"/>
      <c r="H514" s="5"/>
    </row>
    <row r="515" spans="6:8" x14ac:dyDescent="0.25">
      <c r="F515" s="4"/>
      <c r="G515" s="5"/>
      <c r="H515" s="5"/>
    </row>
    <row r="516" spans="6:8" x14ac:dyDescent="0.25">
      <c r="F516" s="4"/>
      <c r="G516" s="5"/>
      <c r="H516" s="5"/>
    </row>
    <row r="517" spans="6:8" x14ac:dyDescent="0.25">
      <c r="F517" s="4"/>
      <c r="G517" s="5"/>
      <c r="H517" s="5"/>
    </row>
    <row r="518" spans="6:8" x14ac:dyDescent="0.25">
      <c r="F518" s="4"/>
      <c r="G518" s="5"/>
      <c r="H518" s="5"/>
    </row>
    <row r="519" spans="6:8" x14ac:dyDescent="0.25">
      <c r="F519" s="4"/>
      <c r="G519" s="5"/>
      <c r="H519" s="5"/>
    </row>
    <row r="520" spans="6:8" x14ac:dyDescent="0.25">
      <c r="F520" s="4"/>
      <c r="G520" s="5"/>
      <c r="H520" s="5"/>
    </row>
    <row r="521" spans="6:8" x14ac:dyDescent="0.25">
      <c r="F521" s="4"/>
      <c r="G521" s="5"/>
      <c r="H521" s="5"/>
    </row>
    <row r="522" spans="6:8" x14ac:dyDescent="0.25">
      <c r="F522" s="4"/>
      <c r="G522" s="5"/>
      <c r="H522" s="5"/>
    </row>
    <row r="523" spans="6:8" x14ac:dyDescent="0.25">
      <c r="F523" s="4"/>
      <c r="G523" s="5"/>
      <c r="H523" s="5"/>
    </row>
    <row r="524" spans="6:8" x14ac:dyDescent="0.25">
      <c r="F524" s="4"/>
      <c r="G524" s="5"/>
      <c r="H524" s="5"/>
    </row>
    <row r="525" spans="6:8" x14ac:dyDescent="0.25">
      <c r="F525" s="4"/>
      <c r="G525" s="5"/>
      <c r="H525" s="5"/>
    </row>
    <row r="526" spans="6:8" x14ac:dyDescent="0.25">
      <c r="F526" s="4"/>
      <c r="G526" s="5"/>
      <c r="H526" s="5"/>
    </row>
    <row r="527" spans="6:8" x14ac:dyDescent="0.25">
      <c r="F527" s="4"/>
      <c r="G527" s="5"/>
      <c r="H527" s="5"/>
    </row>
    <row r="528" spans="6:8" x14ac:dyDescent="0.25">
      <c r="F528" s="4"/>
      <c r="G528" s="5"/>
      <c r="H528" s="5"/>
    </row>
    <row r="529" spans="6:8" x14ac:dyDescent="0.25">
      <c r="F529" s="4"/>
      <c r="G529" s="5"/>
      <c r="H529" s="5"/>
    </row>
    <row r="530" spans="6:8" x14ac:dyDescent="0.25">
      <c r="F530" s="4"/>
      <c r="G530" s="5"/>
      <c r="H530" s="5"/>
    </row>
    <row r="531" spans="6:8" x14ac:dyDescent="0.25">
      <c r="F531" s="4"/>
      <c r="G531" s="5"/>
      <c r="H531" s="5"/>
    </row>
    <row r="532" spans="6:8" x14ac:dyDescent="0.25">
      <c r="F532" s="4"/>
      <c r="G532" s="5"/>
      <c r="H532" s="5"/>
    </row>
    <row r="533" spans="6:8" x14ac:dyDescent="0.25">
      <c r="F533" s="4"/>
      <c r="G533" s="5"/>
      <c r="H533" s="5"/>
    </row>
    <row r="534" spans="6:8" x14ac:dyDescent="0.25">
      <c r="F534" s="4"/>
      <c r="G534" s="5"/>
      <c r="H534" s="5"/>
    </row>
    <row r="535" spans="6:8" x14ac:dyDescent="0.25">
      <c r="F535" s="4"/>
      <c r="G535" s="5"/>
      <c r="H535" s="5"/>
    </row>
    <row r="536" spans="6:8" x14ac:dyDescent="0.25">
      <c r="F536" s="4"/>
      <c r="G536" s="5"/>
      <c r="H536" s="5"/>
    </row>
    <row r="537" spans="6:8" x14ac:dyDescent="0.25">
      <c r="F537" s="4"/>
      <c r="G537" s="5"/>
      <c r="H537" s="5"/>
    </row>
    <row r="538" spans="6:8" x14ac:dyDescent="0.25">
      <c r="F538" s="4"/>
      <c r="G538" s="5"/>
      <c r="H538" s="5"/>
    </row>
    <row r="539" spans="6:8" x14ac:dyDescent="0.25">
      <c r="F539" s="4"/>
      <c r="G539" s="5"/>
      <c r="H539" s="5"/>
    </row>
    <row r="540" spans="6:8" x14ac:dyDescent="0.25">
      <c r="F540" s="4"/>
      <c r="G540" s="5"/>
      <c r="H540" s="5"/>
    </row>
    <row r="541" spans="6:8" x14ac:dyDescent="0.25">
      <c r="F541" s="4"/>
      <c r="G541" s="5"/>
      <c r="H541" s="5"/>
    </row>
    <row r="542" spans="6:8" x14ac:dyDescent="0.25">
      <c r="F542" s="4"/>
      <c r="G542" s="5"/>
      <c r="H542" s="5"/>
    </row>
    <row r="543" spans="6:8" x14ac:dyDescent="0.25">
      <c r="F543" s="4"/>
      <c r="G543" s="5"/>
      <c r="H543" s="5"/>
    </row>
    <row r="544" spans="6:8" x14ac:dyDescent="0.25">
      <c r="F544" s="4"/>
      <c r="G544" s="5"/>
      <c r="H544" s="5"/>
    </row>
    <row r="545" spans="6:8" x14ac:dyDescent="0.25">
      <c r="F545" s="4"/>
      <c r="G545" s="5"/>
      <c r="H545" s="5"/>
    </row>
    <row r="546" spans="6:8" x14ac:dyDescent="0.25">
      <c r="F546" s="4"/>
      <c r="G546" s="5"/>
      <c r="H546" s="5"/>
    </row>
    <row r="547" spans="6:8" x14ac:dyDescent="0.25">
      <c r="F547" s="4"/>
      <c r="G547" s="5"/>
      <c r="H547" s="5"/>
    </row>
    <row r="548" spans="6:8" x14ac:dyDescent="0.25">
      <c r="F548" s="4"/>
      <c r="G548" s="5"/>
      <c r="H548" s="5"/>
    </row>
    <row r="549" spans="6:8" x14ac:dyDescent="0.25">
      <c r="F549" s="4"/>
      <c r="G549" s="5"/>
      <c r="H549" s="5"/>
    </row>
    <row r="550" spans="6:8" x14ac:dyDescent="0.25">
      <c r="F550" s="4"/>
      <c r="G550" s="5"/>
      <c r="H550" s="5"/>
    </row>
    <row r="551" spans="6:8" x14ac:dyDescent="0.25">
      <c r="F551" s="4"/>
      <c r="G551" s="5"/>
      <c r="H551" s="5"/>
    </row>
    <row r="552" spans="6:8" x14ac:dyDescent="0.25">
      <c r="F552" s="4"/>
      <c r="G552" s="5"/>
      <c r="H552" s="5"/>
    </row>
    <row r="553" spans="6:8" x14ac:dyDescent="0.25">
      <c r="F553" s="4"/>
      <c r="G553" s="5"/>
      <c r="H553" s="5"/>
    </row>
    <row r="554" spans="6:8" x14ac:dyDescent="0.25">
      <c r="F554" s="4"/>
      <c r="G554" s="5"/>
      <c r="H554" s="5"/>
    </row>
    <row r="555" spans="6:8" x14ac:dyDescent="0.25">
      <c r="F555" s="4"/>
      <c r="G555" s="5"/>
      <c r="H555" s="5"/>
    </row>
    <row r="556" spans="6:8" x14ac:dyDescent="0.25">
      <c r="F556" s="4"/>
      <c r="G556" s="5"/>
      <c r="H556" s="5"/>
    </row>
    <row r="557" spans="6:8" x14ac:dyDescent="0.25">
      <c r="F557" s="4"/>
      <c r="G557" s="5"/>
      <c r="H557" s="5"/>
    </row>
    <row r="558" spans="6:8" x14ac:dyDescent="0.25">
      <c r="F558" s="4"/>
      <c r="G558" s="5"/>
      <c r="H558" s="5"/>
    </row>
    <row r="559" spans="6:8" x14ac:dyDescent="0.25">
      <c r="F559" s="4"/>
      <c r="G559" s="5"/>
      <c r="H559" s="5"/>
    </row>
    <row r="560" spans="6:8" x14ac:dyDescent="0.25">
      <c r="F560" s="4"/>
      <c r="G560" s="5"/>
      <c r="H560" s="5"/>
    </row>
    <row r="561" spans="6:8" x14ac:dyDescent="0.25">
      <c r="F561" s="4"/>
      <c r="G561" s="5"/>
      <c r="H561" s="5"/>
    </row>
    <row r="562" spans="6:8" x14ac:dyDescent="0.25">
      <c r="F562" s="4"/>
      <c r="G562" s="5"/>
      <c r="H562" s="5"/>
    </row>
    <row r="563" spans="6:8" x14ac:dyDescent="0.25">
      <c r="F563" s="4"/>
      <c r="G563" s="5"/>
      <c r="H563" s="5"/>
    </row>
    <row r="564" spans="6:8" x14ac:dyDescent="0.25">
      <c r="F564" s="4"/>
      <c r="G564" s="5"/>
      <c r="H564" s="5"/>
    </row>
    <row r="565" spans="6:8" x14ac:dyDescent="0.25">
      <c r="F565" s="4"/>
      <c r="G565" s="5"/>
      <c r="H565" s="5"/>
    </row>
    <row r="566" spans="6:8" x14ac:dyDescent="0.25">
      <c r="F566" s="4"/>
      <c r="G566" s="5"/>
      <c r="H566" s="5"/>
    </row>
    <row r="567" spans="6:8" x14ac:dyDescent="0.25">
      <c r="F567" s="4"/>
      <c r="G567" s="5"/>
      <c r="H567" s="5"/>
    </row>
    <row r="568" spans="6:8" x14ac:dyDescent="0.25">
      <c r="F568" s="4"/>
      <c r="G568" s="5"/>
      <c r="H568" s="5"/>
    </row>
    <row r="569" spans="6:8" x14ac:dyDescent="0.25">
      <c r="F569" s="4"/>
      <c r="G569" s="5"/>
      <c r="H569" s="5"/>
    </row>
    <row r="570" spans="6:8" x14ac:dyDescent="0.25">
      <c r="F570" s="4"/>
      <c r="G570" s="5"/>
      <c r="H570" s="5"/>
    </row>
    <row r="571" spans="6:8" x14ac:dyDescent="0.25">
      <c r="F571" s="4"/>
      <c r="G571" s="5"/>
      <c r="H571" s="5"/>
    </row>
    <row r="572" spans="6:8" x14ac:dyDescent="0.25">
      <c r="F572" s="4"/>
      <c r="G572" s="5"/>
      <c r="H572" s="5"/>
    </row>
    <row r="573" spans="6:8" x14ac:dyDescent="0.25">
      <c r="F573" s="4"/>
      <c r="G573" s="5"/>
      <c r="H573" s="5"/>
    </row>
    <row r="574" spans="6:8" x14ac:dyDescent="0.25">
      <c r="F574" s="4"/>
      <c r="G574" s="5"/>
      <c r="H574" s="5"/>
    </row>
    <row r="575" spans="6:8" x14ac:dyDescent="0.25">
      <c r="F575" s="4"/>
      <c r="G575" s="5"/>
      <c r="H575" s="5"/>
    </row>
    <row r="576" spans="6:8" x14ac:dyDescent="0.25">
      <c r="F576" s="4"/>
      <c r="G576" s="5"/>
      <c r="H576" s="5"/>
    </row>
    <row r="577" spans="6:8" x14ac:dyDescent="0.25">
      <c r="F577" s="4"/>
      <c r="G577" s="5"/>
      <c r="H577" s="5"/>
    </row>
    <row r="578" spans="6:8" x14ac:dyDescent="0.25">
      <c r="F578" s="4"/>
      <c r="G578" s="5"/>
      <c r="H578" s="5"/>
    </row>
    <row r="579" spans="6:8" x14ac:dyDescent="0.25">
      <c r="F579" s="4"/>
      <c r="G579" s="5"/>
      <c r="H579" s="5"/>
    </row>
    <row r="580" spans="6:8" x14ac:dyDescent="0.25">
      <c r="F580" s="4"/>
      <c r="G580" s="5"/>
      <c r="H580" s="5"/>
    </row>
    <row r="581" spans="6:8" x14ac:dyDescent="0.25">
      <c r="F581" s="4"/>
      <c r="G581" s="5"/>
      <c r="H581" s="5"/>
    </row>
    <row r="582" spans="6:8" x14ac:dyDescent="0.25">
      <c r="F582" s="4"/>
      <c r="G582" s="5"/>
      <c r="H582" s="5"/>
    </row>
    <row r="583" spans="6:8" x14ac:dyDescent="0.25">
      <c r="F583" s="4"/>
      <c r="G583" s="5"/>
      <c r="H583" s="5"/>
    </row>
    <row r="584" spans="6:8" x14ac:dyDescent="0.25">
      <c r="F584" s="4"/>
      <c r="G584" s="5"/>
      <c r="H584" s="5"/>
    </row>
    <row r="585" spans="6:8" x14ac:dyDescent="0.25">
      <c r="F585" s="4"/>
      <c r="G585" s="5"/>
      <c r="H585" s="5"/>
    </row>
    <row r="586" spans="6:8" x14ac:dyDescent="0.25">
      <c r="F586" s="4"/>
      <c r="G586" s="5"/>
      <c r="H586" s="5"/>
    </row>
    <row r="587" spans="6:8" x14ac:dyDescent="0.25">
      <c r="F587" s="4"/>
      <c r="G587" s="5"/>
      <c r="H587" s="5"/>
    </row>
    <row r="588" spans="6:8" x14ac:dyDescent="0.25">
      <c r="F588" s="4"/>
      <c r="G588" s="5"/>
      <c r="H588" s="5"/>
    </row>
    <row r="589" spans="6:8" x14ac:dyDescent="0.25">
      <c r="F589" s="4"/>
      <c r="G589" s="5"/>
      <c r="H589" s="5"/>
    </row>
    <row r="590" spans="6:8" x14ac:dyDescent="0.25">
      <c r="F590" s="4"/>
      <c r="G590" s="5"/>
      <c r="H590" s="5"/>
    </row>
    <row r="591" spans="6:8" x14ac:dyDescent="0.25">
      <c r="F591" s="4"/>
      <c r="G591" s="5"/>
      <c r="H591" s="5"/>
    </row>
    <row r="592" spans="6:8" x14ac:dyDescent="0.25">
      <c r="F592" s="4"/>
      <c r="G592" s="5"/>
      <c r="H592" s="5"/>
    </row>
    <row r="593" spans="6:8" x14ac:dyDescent="0.25">
      <c r="F593" s="4"/>
      <c r="G593" s="5"/>
      <c r="H593" s="5"/>
    </row>
    <row r="594" spans="6:8" x14ac:dyDescent="0.25">
      <c r="F594" s="4"/>
      <c r="G594" s="5"/>
      <c r="H594" s="5"/>
    </row>
    <row r="595" spans="6:8" x14ac:dyDescent="0.25">
      <c r="F595" s="4"/>
      <c r="G595" s="5"/>
      <c r="H595" s="5"/>
    </row>
    <row r="596" spans="6:8" x14ac:dyDescent="0.25">
      <c r="F596" s="4"/>
      <c r="G596" s="5"/>
      <c r="H596" s="5"/>
    </row>
    <row r="597" spans="6:8" x14ac:dyDescent="0.25">
      <c r="F597" s="4"/>
      <c r="G597" s="5"/>
      <c r="H597" s="5"/>
    </row>
    <row r="598" spans="6:8" x14ac:dyDescent="0.25">
      <c r="F598" s="4"/>
      <c r="G598" s="5"/>
      <c r="H598" s="5"/>
    </row>
    <row r="599" spans="6:8" x14ac:dyDescent="0.25">
      <c r="F599" s="4"/>
      <c r="G599" s="5"/>
      <c r="H599" s="5"/>
    </row>
    <row r="600" spans="6:8" x14ac:dyDescent="0.25">
      <c r="F600" s="4"/>
      <c r="G600" s="5"/>
      <c r="H600" s="5"/>
    </row>
    <row r="601" spans="6:8" x14ac:dyDescent="0.25">
      <c r="F601" s="4"/>
      <c r="G601" s="5"/>
      <c r="H601" s="5"/>
    </row>
    <row r="602" spans="6:8" x14ac:dyDescent="0.25">
      <c r="F602" s="4"/>
      <c r="G602" s="5"/>
      <c r="H602" s="5"/>
    </row>
    <row r="603" spans="6:8" x14ac:dyDescent="0.25">
      <c r="F603" s="4"/>
      <c r="G603" s="5"/>
      <c r="H603" s="5"/>
    </row>
    <row r="604" spans="6:8" x14ac:dyDescent="0.25">
      <c r="F604" s="4"/>
      <c r="G604" s="5"/>
      <c r="H604" s="5"/>
    </row>
    <row r="605" spans="6:8" x14ac:dyDescent="0.25">
      <c r="F605" s="4"/>
      <c r="G605" s="5"/>
      <c r="H605" s="5"/>
    </row>
    <row r="606" spans="6:8" x14ac:dyDescent="0.25">
      <c r="F606" s="4"/>
      <c r="G606" s="5"/>
      <c r="H606" s="5"/>
    </row>
    <row r="607" spans="6:8" x14ac:dyDescent="0.25">
      <c r="F607" s="4"/>
      <c r="G607" s="5"/>
      <c r="H607" s="5"/>
    </row>
    <row r="608" spans="6:8" x14ac:dyDescent="0.25">
      <c r="F608" s="4"/>
      <c r="G608" s="5"/>
      <c r="H608" s="5"/>
    </row>
    <row r="609" spans="6:8" x14ac:dyDescent="0.25">
      <c r="F609" s="4"/>
      <c r="G609" s="5"/>
      <c r="H609" s="5"/>
    </row>
    <row r="610" spans="6:8" x14ac:dyDescent="0.25">
      <c r="F610" s="4"/>
      <c r="G610" s="5"/>
      <c r="H610" s="5"/>
    </row>
    <row r="611" spans="6:8" x14ac:dyDescent="0.25">
      <c r="F611" s="4"/>
      <c r="G611" s="5"/>
      <c r="H611" s="5"/>
    </row>
    <row r="612" spans="6:8" x14ac:dyDescent="0.25">
      <c r="F612" s="4"/>
      <c r="G612" s="5"/>
      <c r="H612" s="5"/>
    </row>
    <row r="613" spans="6:8" x14ac:dyDescent="0.25">
      <c r="F613" s="4"/>
      <c r="G613" s="5"/>
      <c r="H613" s="5"/>
    </row>
    <row r="614" spans="6:8" x14ac:dyDescent="0.25">
      <c r="F614" s="4"/>
      <c r="G614" s="5"/>
      <c r="H614" s="5"/>
    </row>
    <row r="615" spans="6:8" x14ac:dyDescent="0.25">
      <c r="F615" s="4"/>
      <c r="G615" s="5"/>
      <c r="H615" s="5"/>
    </row>
    <row r="616" spans="6:8" x14ac:dyDescent="0.25">
      <c r="F616" s="4"/>
      <c r="G616" s="5"/>
      <c r="H616" s="5"/>
    </row>
    <row r="617" spans="6:8" x14ac:dyDescent="0.25">
      <c r="F617" s="4"/>
      <c r="G617" s="5"/>
      <c r="H617" s="5"/>
    </row>
    <row r="618" spans="6:8" x14ac:dyDescent="0.25">
      <c r="F618" s="4"/>
      <c r="G618" s="5"/>
      <c r="H618" s="5"/>
    </row>
    <row r="619" spans="6:8" x14ac:dyDescent="0.25">
      <c r="F619" s="4"/>
      <c r="G619" s="5"/>
      <c r="H619" s="5"/>
    </row>
    <row r="620" spans="6:8" x14ac:dyDescent="0.25">
      <c r="F620" s="4"/>
      <c r="G620" s="5"/>
      <c r="H620" s="5"/>
    </row>
    <row r="621" spans="6:8" x14ac:dyDescent="0.25">
      <c r="F621" s="4"/>
      <c r="G621" s="5"/>
      <c r="H621" s="5"/>
    </row>
    <row r="622" spans="6:8" x14ac:dyDescent="0.25">
      <c r="F622" s="4"/>
      <c r="G622" s="5"/>
      <c r="H622" s="5"/>
    </row>
    <row r="623" spans="6:8" x14ac:dyDescent="0.25">
      <c r="F623" s="4"/>
      <c r="G623" s="5"/>
      <c r="H623" s="5"/>
    </row>
    <row r="624" spans="6:8" x14ac:dyDescent="0.25">
      <c r="F624" s="4"/>
      <c r="G624" s="5"/>
      <c r="H624" s="5"/>
    </row>
    <row r="625" spans="6:8" x14ac:dyDescent="0.25">
      <c r="F625" s="4"/>
      <c r="G625" s="5"/>
      <c r="H625" s="5"/>
    </row>
    <row r="626" spans="6:8" x14ac:dyDescent="0.25">
      <c r="F626" s="4"/>
      <c r="G626" s="5"/>
      <c r="H626" s="5"/>
    </row>
    <row r="627" spans="6:8" x14ac:dyDescent="0.25">
      <c r="F627" s="4"/>
      <c r="G627" s="5"/>
      <c r="H627" s="5"/>
    </row>
    <row r="628" spans="6:8" x14ac:dyDescent="0.25">
      <c r="F628" s="4"/>
      <c r="G628" s="5"/>
      <c r="H628" s="5"/>
    </row>
    <row r="629" spans="6:8" x14ac:dyDescent="0.25">
      <c r="F629" s="4"/>
      <c r="G629" s="5"/>
      <c r="H629" s="5"/>
    </row>
    <row r="630" spans="6:8" x14ac:dyDescent="0.25">
      <c r="F630" s="4"/>
      <c r="G630" s="5"/>
      <c r="H630" s="5"/>
    </row>
    <row r="631" spans="6:8" x14ac:dyDescent="0.25">
      <c r="F631" s="4"/>
      <c r="G631" s="5"/>
      <c r="H631" s="5"/>
    </row>
    <row r="632" spans="6:8" x14ac:dyDescent="0.25">
      <c r="F632" s="4"/>
      <c r="G632" s="5"/>
      <c r="H632" s="5"/>
    </row>
    <row r="633" spans="6:8" x14ac:dyDescent="0.25">
      <c r="F633" s="4"/>
      <c r="G633" s="5"/>
      <c r="H633" s="5"/>
    </row>
    <row r="634" spans="6:8" x14ac:dyDescent="0.25">
      <c r="F634" s="4"/>
      <c r="G634" s="5"/>
      <c r="H634" s="5"/>
    </row>
    <row r="635" spans="6:8" x14ac:dyDescent="0.25">
      <c r="F635" s="4"/>
      <c r="G635" s="5"/>
      <c r="H635" s="5"/>
    </row>
    <row r="636" spans="6:8" x14ac:dyDescent="0.25">
      <c r="F636" s="4"/>
      <c r="G636" s="5"/>
      <c r="H636" s="5"/>
    </row>
    <row r="637" spans="6:8" x14ac:dyDescent="0.25">
      <c r="F637" s="4"/>
      <c r="G637" s="5"/>
      <c r="H637" s="5"/>
    </row>
    <row r="638" spans="6:8" x14ac:dyDescent="0.25">
      <c r="F638" s="4"/>
      <c r="G638" s="5"/>
      <c r="H638" s="5"/>
    </row>
    <row r="639" spans="6:8" x14ac:dyDescent="0.25">
      <c r="F639" s="4"/>
      <c r="G639" s="5"/>
      <c r="H639" s="5"/>
    </row>
    <row r="640" spans="6:8" x14ac:dyDescent="0.25">
      <c r="F640" s="4"/>
      <c r="G640" s="5"/>
      <c r="H640" s="5"/>
    </row>
    <row r="641" spans="6:8" x14ac:dyDescent="0.25">
      <c r="F641" s="4"/>
      <c r="G641" s="5"/>
      <c r="H641" s="5"/>
    </row>
    <row r="642" spans="6:8" x14ac:dyDescent="0.25">
      <c r="F642" s="4"/>
      <c r="G642" s="5"/>
      <c r="H642" s="5"/>
    </row>
    <row r="643" spans="6:8" x14ac:dyDescent="0.25">
      <c r="F643" s="4"/>
      <c r="G643" s="5"/>
      <c r="H643" s="5"/>
    </row>
    <row r="644" spans="6:8" x14ac:dyDescent="0.25">
      <c r="F644" s="4"/>
      <c r="G644" s="5"/>
      <c r="H644" s="5"/>
    </row>
    <row r="645" spans="6:8" x14ac:dyDescent="0.25">
      <c r="F645" s="4"/>
      <c r="G645" s="5"/>
      <c r="H645" s="5"/>
    </row>
    <row r="646" spans="6:8" x14ac:dyDescent="0.25">
      <c r="F646" s="4"/>
      <c r="G646" s="5"/>
      <c r="H646" s="5"/>
    </row>
    <row r="647" spans="6:8" x14ac:dyDescent="0.25">
      <c r="F647" s="4"/>
      <c r="G647" s="5"/>
      <c r="H647" s="5"/>
    </row>
    <row r="648" spans="6:8" x14ac:dyDescent="0.25">
      <c r="F648" s="4"/>
      <c r="G648" s="5"/>
      <c r="H648" s="5"/>
    </row>
    <row r="649" spans="6:8" x14ac:dyDescent="0.25">
      <c r="F649" s="4"/>
      <c r="G649" s="5"/>
      <c r="H649" s="5"/>
    </row>
    <row r="650" spans="6:8" x14ac:dyDescent="0.25">
      <c r="F650" s="4"/>
      <c r="G650" s="5"/>
      <c r="H650" s="5"/>
    </row>
    <row r="651" spans="6:8" x14ac:dyDescent="0.25">
      <c r="F651" s="4"/>
      <c r="G651" s="5"/>
      <c r="H651" s="5"/>
    </row>
    <row r="652" spans="6:8" x14ac:dyDescent="0.25">
      <c r="F652" s="4"/>
      <c r="G652" s="5"/>
      <c r="H652" s="5"/>
    </row>
    <row r="653" spans="6:8" x14ac:dyDescent="0.25">
      <c r="F653" s="4"/>
      <c r="G653" s="5"/>
      <c r="H653" s="5"/>
    </row>
    <row r="654" spans="6:8" x14ac:dyDescent="0.25">
      <c r="F654" s="4"/>
      <c r="G654" s="5"/>
      <c r="H654" s="5"/>
    </row>
    <row r="655" spans="6:8" x14ac:dyDescent="0.25">
      <c r="F655" s="4"/>
      <c r="G655" s="5"/>
      <c r="H655" s="5"/>
    </row>
    <row r="656" spans="6:8" x14ac:dyDescent="0.25">
      <c r="F656" s="4"/>
      <c r="G656" s="5"/>
      <c r="H656" s="5"/>
    </row>
    <row r="657" spans="6:8" x14ac:dyDescent="0.25">
      <c r="F657" s="4"/>
      <c r="G657" s="5"/>
      <c r="H657" s="5"/>
    </row>
    <row r="658" spans="6:8" x14ac:dyDescent="0.25">
      <c r="F658" s="4"/>
      <c r="G658" s="5"/>
      <c r="H658" s="5"/>
    </row>
  </sheetData>
  <mergeCells count="1">
    <mergeCell ref="H10:I10"/>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DADB3-9C6F-4EC5-97D7-333789CAE77E}">
  <dimension ref="A1:E15"/>
  <sheetViews>
    <sheetView showGridLines="0" workbookViewId="0">
      <selection activeCell="B1" sqref="B1:D1"/>
    </sheetView>
  </sheetViews>
  <sheetFormatPr defaultRowHeight="15" x14ac:dyDescent="0.25"/>
  <cols>
    <col min="1" max="1" width="2.7109375" customWidth="1"/>
    <col min="3" max="3" width="10.42578125" customWidth="1"/>
    <col min="4" max="4" width="15.42578125" customWidth="1"/>
  </cols>
  <sheetData>
    <row r="1" spans="1:5" ht="34.5" customHeight="1" x14ac:dyDescent="0.35">
      <c r="A1" s="50"/>
      <c r="B1" s="63" t="s">
        <v>45</v>
      </c>
      <c r="C1" s="64"/>
      <c r="D1" s="64"/>
      <c r="E1" s="7"/>
    </row>
    <row r="5" spans="1:5" x14ac:dyDescent="0.25">
      <c r="B5" s="17"/>
      <c r="C5" s="49" t="s">
        <v>1</v>
      </c>
      <c r="D5" s="49" t="s">
        <v>42</v>
      </c>
    </row>
    <row r="6" spans="1:5" x14ac:dyDescent="0.25">
      <c r="B6" s="47" t="s">
        <v>46</v>
      </c>
      <c r="C6" s="48">
        <f>AVERAGE(data[Amount])</f>
        <v>4136.2299999999996</v>
      </c>
      <c r="D6" s="48">
        <f>AVERAGE(data[Units])</f>
        <v>152.19999999999999</v>
      </c>
    </row>
    <row r="7" spans="1:5" x14ac:dyDescent="0.25">
      <c r="B7" s="47" t="s">
        <v>47</v>
      </c>
      <c r="C7" s="48">
        <f>MEDIAN(data[Amount])</f>
        <v>3437</v>
      </c>
      <c r="D7" s="48">
        <f>MEDIAN(data[Units])</f>
        <v>124.5</v>
      </c>
    </row>
    <row r="8" spans="1:5" x14ac:dyDescent="0.25">
      <c r="B8" s="47" t="s">
        <v>49</v>
      </c>
      <c r="C8" s="48">
        <f>MAX(data[Amount])</f>
        <v>16184</v>
      </c>
      <c r="D8" s="48">
        <f>MAX(data[Units])</f>
        <v>525</v>
      </c>
    </row>
    <row r="9" spans="1:5" x14ac:dyDescent="0.25">
      <c r="B9" s="47" t="s">
        <v>48</v>
      </c>
      <c r="C9" s="48">
        <f>MIN(data[Units])</f>
        <v>0</v>
      </c>
      <c r="D9" s="48">
        <f>MIN(data[Units])</f>
        <v>0</v>
      </c>
    </row>
    <row r="10" spans="1:5" x14ac:dyDescent="0.25">
      <c r="B10" s="47" t="s">
        <v>52</v>
      </c>
      <c r="C10" s="48">
        <f>C8-C9</f>
        <v>16184</v>
      </c>
      <c r="D10" s="48">
        <f>D8-D9</f>
        <v>525</v>
      </c>
    </row>
    <row r="11" spans="1:5" x14ac:dyDescent="0.25">
      <c r="B11" s="47"/>
      <c r="C11" s="48"/>
      <c r="D11" s="48"/>
    </row>
    <row r="12" spans="1:5" x14ac:dyDescent="0.25">
      <c r="B12" s="47" t="s">
        <v>50</v>
      </c>
      <c r="C12" s="48">
        <f>_xlfn.PERCENTILE.EXC(data[Amount],0.25)</f>
        <v>1652</v>
      </c>
      <c r="D12" s="48">
        <f>_xlfn.PERCENTILE.EXC(data[Units],0.25)</f>
        <v>54</v>
      </c>
    </row>
    <row r="13" spans="1:5" x14ac:dyDescent="0.25">
      <c r="B13" s="47" t="s">
        <v>51</v>
      </c>
      <c r="C13" s="48">
        <f>_xlfn.PERCENTILE.EXC(data[Amount],0.75)</f>
        <v>6245.75</v>
      </c>
      <c r="D13" s="48">
        <f>_xlfn.PERCENTILE.EXC(data[Units],0.75)</f>
        <v>223.5</v>
      </c>
    </row>
    <row r="15" spans="1:5" x14ac:dyDescent="0.25">
      <c r="B15" s="45" t="s">
        <v>53</v>
      </c>
      <c r="C15" s="45"/>
      <c r="D15" s="45"/>
      <c r="E15" s="46">
        <f>COUNTA(_xlfn.UNIQUE(data[Product]))</f>
        <v>22</v>
      </c>
    </row>
  </sheetData>
  <mergeCells count="1">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E1EA-E877-45BB-9F06-347330D89553}">
  <dimension ref="A1:U18"/>
  <sheetViews>
    <sheetView showGridLines="0" workbookViewId="0">
      <selection activeCell="Q11" sqref="Q11"/>
    </sheetView>
  </sheetViews>
  <sheetFormatPr defaultRowHeight="15" x14ac:dyDescent="0.25"/>
  <cols>
    <col min="1" max="1" width="2" customWidth="1"/>
    <col min="5" max="5" width="14.5703125" customWidth="1"/>
    <col min="6" max="6" width="9.140625" customWidth="1"/>
    <col min="8" max="8" width="17.5703125" customWidth="1"/>
    <col min="10" max="10" width="9.28515625" customWidth="1"/>
    <col min="11" max="11" width="6.5703125" customWidth="1"/>
    <col min="13" max="13" width="22.140625" customWidth="1"/>
    <col min="20" max="20" width="12.28515625" customWidth="1"/>
    <col min="21" max="21" width="17.42578125" customWidth="1"/>
  </cols>
  <sheetData>
    <row r="1" spans="1:21" ht="39.75" customHeight="1" x14ac:dyDescent="0.25">
      <c r="A1" s="24"/>
      <c r="B1" s="53" t="s">
        <v>81</v>
      </c>
      <c r="C1" s="53"/>
      <c r="D1" s="53"/>
      <c r="E1" s="53"/>
      <c r="F1" s="53"/>
    </row>
    <row r="3" spans="1:21" x14ac:dyDescent="0.25">
      <c r="T3" t="s">
        <v>65</v>
      </c>
    </row>
    <row r="4" spans="1:21" x14ac:dyDescent="0.25">
      <c r="C4" s="54" t="s">
        <v>64</v>
      </c>
      <c r="D4" s="54"/>
      <c r="E4" s="37" t="s">
        <v>36</v>
      </c>
      <c r="T4" t="str" cm="1">
        <f t="array" ref="T4:T9">_xlfn.UNIQUE(data[Geography])</f>
        <v>USA</v>
      </c>
      <c r="U4" t="str" cm="1">
        <f t="array" ref="U4:U13">_xlfn.UNIQUE(data[Sales Person],FALSE)</f>
        <v>Ram Mahesh</v>
      </c>
    </row>
    <row r="5" spans="1:21" x14ac:dyDescent="0.25">
      <c r="T5" t="str">
        <v>Australia</v>
      </c>
      <c r="U5" t="str">
        <v>Husein Augar</v>
      </c>
    </row>
    <row r="6" spans="1:21" ht="18.75" x14ac:dyDescent="0.3">
      <c r="C6" s="55" t="s">
        <v>66</v>
      </c>
      <c r="D6" s="55"/>
      <c r="E6" s="55"/>
      <c r="F6" s="55"/>
      <c r="H6" s="56" t="s">
        <v>72</v>
      </c>
      <c r="I6" s="56"/>
      <c r="J6" s="56"/>
      <c r="K6" s="56"/>
      <c r="L6" s="56"/>
      <c r="M6" s="56"/>
      <c r="T6" t="str">
        <v>India</v>
      </c>
      <c r="U6" t="str">
        <v>Barr Faughny</v>
      </c>
    </row>
    <row r="7" spans="1:21" x14ac:dyDescent="0.25">
      <c r="T7" t="str">
        <v>UK</v>
      </c>
      <c r="U7" t="str">
        <v>Gigi Bohling</v>
      </c>
    </row>
    <row r="8" spans="1:21" x14ac:dyDescent="0.25">
      <c r="C8" s="33" t="s">
        <v>67</v>
      </c>
      <c r="D8" s="33"/>
      <c r="E8" s="33"/>
      <c r="F8" s="33">
        <f>COUNTIF(data[Geography],E4)</f>
        <v>50</v>
      </c>
      <c r="H8" s="39"/>
      <c r="I8" s="39"/>
      <c r="J8" s="39" t="s">
        <v>1</v>
      </c>
      <c r="K8" s="39"/>
      <c r="L8" s="39" t="s">
        <v>42</v>
      </c>
      <c r="M8" s="39" t="s">
        <v>73</v>
      </c>
      <c r="P8" s="38"/>
      <c r="T8" t="str">
        <v>Canada</v>
      </c>
      <c r="U8" t="str">
        <v>Carla Molina</v>
      </c>
    </row>
    <row r="9" spans="1:21" x14ac:dyDescent="0.25">
      <c r="H9" s="40" t="str" cm="1">
        <f t="array" ref="H9:H18">_xlfn.UNIQUE(data[Sales Person],FALSE)</f>
        <v>Ram Mahesh</v>
      </c>
      <c r="I9" s="40"/>
      <c r="J9" s="41">
        <f>SUMIFS(data[Amount],data[Sales Person],H9,data[Geography],E4)</f>
        <v>23016</v>
      </c>
      <c r="K9" s="41">
        <f t="shared" ref="K9:K18" si="0">J9</f>
        <v>23016</v>
      </c>
      <c r="L9" s="42">
        <f>SUMIFS(data[Units],data[Sales Person],H9,data[Geography],E4)</f>
        <v>663</v>
      </c>
      <c r="M9" s="43">
        <f>IF(J9&gt;12000,1,-1)</f>
        <v>1</v>
      </c>
      <c r="T9" t="str">
        <v>New Zealand</v>
      </c>
      <c r="U9" t="str">
        <v>Gunar Cockshoot</v>
      </c>
    </row>
    <row r="10" spans="1:21" x14ac:dyDescent="0.25">
      <c r="C10" s="31"/>
      <c r="D10" s="31"/>
      <c r="E10" s="31" t="s">
        <v>68</v>
      </c>
      <c r="F10" s="31" t="s">
        <v>46</v>
      </c>
      <c r="H10" s="40" t="str">
        <v>Husein Augar</v>
      </c>
      <c r="I10" s="40"/>
      <c r="J10" s="41">
        <f>SUMIFS(data[Amount],data[Sales Person],H10,data[Geography],E4)</f>
        <v>25669</v>
      </c>
      <c r="K10" s="41">
        <f t="shared" si="0"/>
        <v>25669</v>
      </c>
      <c r="L10" s="42">
        <f>SUMIFS(data[Units],data[Sales Person],H10,data[Geography],E4)</f>
        <v>564</v>
      </c>
      <c r="M10" s="43">
        <f t="shared" ref="M10:M18" si="1">IF(J10&gt;12000,1,-1)</f>
        <v>1</v>
      </c>
      <c r="U10" t="str">
        <v>Oby Sorrel</v>
      </c>
    </row>
    <row r="11" spans="1:21" x14ac:dyDescent="0.25">
      <c r="C11" s="32" t="s">
        <v>69</v>
      </c>
      <c r="D11" s="33"/>
      <c r="E11" s="34">
        <f>SUMIFS(data[Amount],data[Geography],E4)</f>
        <v>237944</v>
      </c>
      <c r="F11" s="34">
        <f>AVERAGEIFS(data[Amount],data[Geography],E4)</f>
        <v>4758.88</v>
      </c>
      <c r="H11" s="40" t="str">
        <v>Barr Faughny</v>
      </c>
      <c r="I11" s="40"/>
      <c r="J11" s="41">
        <f>SUMIFS(data[Amount],data[Sales Person],H11,data[Geography],E4)</f>
        <v>23709</v>
      </c>
      <c r="K11" s="41">
        <f t="shared" si="0"/>
        <v>23709</v>
      </c>
      <c r="L11" s="42">
        <f>SUMIFS(data[Units],data[Sales Person],H11,data[Geography],E4)</f>
        <v>909</v>
      </c>
      <c r="M11" s="43">
        <f t="shared" si="1"/>
        <v>1</v>
      </c>
      <c r="U11" t="str">
        <v>Curtice Advani</v>
      </c>
    </row>
    <row r="12" spans="1:21" x14ac:dyDescent="0.25">
      <c r="C12" s="32" t="s">
        <v>62</v>
      </c>
      <c r="D12" s="33"/>
      <c r="E12" s="34">
        <f>SUMIFS(data[Cost],data[Geography],E4)</f>
        <v>68259.839999999982</v>
      </c>
      <c r="F12" s="34">
        <f>AVERAGEIFS(data[Cost],data[Geography],E4)</f>
        <v>1365.1967999999997</v>
      </c>
      <c r="H12" s="40" t="str">
        <v>Gigi Bohling</v>
      </c>
      <c r="I12" s="40"/>
      <c r="J12" s="41">
        <f>SUMIFS(data[Amount],data[Sales Person],H12,data[Geography],E4)</f>
        <v>39620</v>
      </c>
      <c r="K12" s="41">
        <f t="shared" si="0"/>
        <v>39620</v>
      </c>
      <c r="L12" s="42">
        <f>SUMIFS(data[Units],data[Sales Person],H12,data[Geography],E4)</f>
        <v>573</v>
      </c>
      <c r="M12" s="43">
        <f t="shared" si="1"/>
        <v>1</v>
      </c>
      <c r="U12" t="str">
        <v>Brien Boise</v>
      </c>
    </row>
    <row r="13" spans="1:21" x14ac:dyDescent="0.25">
      <c r="C13" s="32" t="s">
        <v>70</v>
      </c>
      <c r="D13" s="33"/>
      <c r="E13" s="34">
        <f>E11-E12</f>
        <v>169684.16000000003</v>
      </c>
      <c r="F13" s="34">
        <f>F11-F12</f>
        <v>3393.6832000000004</v>
      </c>
      <c r="H13" s="40" t="str">
        <v>Carla Molina</v>
      </c>
      <c r="I13" s="40"/>
      <c r="J13" s="41">
        <f>SUMIFS(data[Amount],data[Sales Person],H13,data[Geography],E4)</f>
        <v>39242</v>
      </c>
      <c r="K13" s="41">
        <f t="shared" si="0"/>
        <v>39242</v>
      </c>
      <c r="L13" s="42">
        <f>SUMIFS(data[Units],data[Sales Person],H13,data[Geography],E4)</f>
        <v>1482</v>
      </c>
      <c r="M13" s="43">
        <f t="shared" si="1"/>
        <v>1</v>
      </c>
      <c r="U13" t="str">
        <v>Ches Bonnell</v>
      </c>
    </row>
    <row r="14" spans="1:21" x14ac:dyDescent="0.25">
      <c r="C14" s="32" t="s">
        <v>71</v>
      </c>
      <c r="D14" s="33"/>
      <c r="E14" s="35">
        <f>SUMIFS(data[Units],data[Geography],E4)</f>
        <v>7302</v>
      </c>
      <c r="F14" s="36">
        <f>AVERAGEIFS(data[Units],data[Geography],E4)</f>
        <v>146.04</v>
      </c>
      <c r="H14" s="40" t="str">
        <v>Gunar Cockshoot</v>
      </c>
      <c r="I14" s="40"/>
      <c r="J14" s="41">
        <f>SUMIFS(data[Amount],data[Sales Person],H14,data[Geography],E4)</f>
        <v>18564</v>
      </c>
      <c r="K14" s="41">
        <f t="shared" si="0"/>
        <v>18564</v>
      </c>
      <c r="L14" s="42">
        <f>SUMIFS(data[Units],data[Sales Person],H14,data[Geography],E4)</f>
        <v>420</v>
      </c>
      <c r="M14" s="43">
        <f t="shared" si="1"/>
        <v>1</v>
      </c>
    </row>
    <row r="15" spans="1:21" x14ac:dyDescent="0.25">
      <c r="H15" s="40" t="str">
        <v>Oby Sorrel</v>
      </c>
      <c r="I15" s="40"/>
      <c r="J15" s="41">
        <f>SUMIFS(data[Amount],data[Sales Person],H15,data[Geography],E4)</f>
        <v>13797</v>
      </c>
      <c r="K15" s="41">
        <f t="shared" si="0"/>
        <v>13797</v>
      </c>
      <c r="L15" s="42">
        <f>SUMIFS(data[Units],data[Sales Person],H15,data[Geography],E4)</f>
        <v>1053</v>
      </c>
      <c r="M15" s="43">
        <f t="shared" si="1"/>
        <v>1</v>
      </c>
    </row>
    <row r="16" spans="1:21" x14ac:dyDescent="0.25">
      <c r="H16" s="40" t="str">
        <v>Curtice Advani</v>
      </c>
      <c r="I16" s="40"/>
      <c r="J16" s="41">
        <f>SUMIFS(data[Amount],data[Sales Person],H16,data[Geography],E4)</f>
        <v>27377</v>
      </c>
      <c r="K16" s="41">
        <f t="shared" si="0"/>
        <v>27377</v>
      </c>
      <c r="L16" s="42">
        <f>SUMIFS(data[Units],data[Sales Person],H16,data[Geography],E4)</f>
        <v>513</v>
      </c>
      <c r="M16" s="43">
        <f t="shared" si="1"/>
        <v>1</v>
      </c>
    </row>
    <row r="17" spans="8:13" x14ac:dyDescent="0.25">
      <c r="H17" s="40" t="str">
        <v>Brien Boise</v>
      </c>
      <c r="I17" s="40"/>
      <c r="J17" s="41">
        <f>SUMIFS(data[Amount],data[Sales Person],H17,data[Geography],E4)</f>
        <v>5019</v>
      </c>
      <c r="K17" s="41">
        <f t="shared" si="0"/>
        <v>5019</v>
      </c>
      <c r="L17" s="42">
        <f>SUMIFS(data[Units],data[Sales Person],H17,data[Geography],E4)</f>
        <v>150</v>
      </c>
      <c r="M17" s="43">
        <f t="shared" si="1"/>
        <v>-1</v>
      </c>
    </row>
    <row r="18" spans="8:13" x14ac:dyDescent="0.25">
      <c r="H18" s="40" t="str">
        <v>Ches Bonnell</v>
      </c>
      <c r="I18" s="40"/>
      <c r="J18" s="41">
        <f>SUMIFS(data[Amount],data[Sales Person],H18,data[Geography],E4)</f>
        <v>21931</v>
      </c>
      <c r="K18" s="41">
        <f t="shared" si="0"/>
        <v>21931</v>
      </c>
      <c r="L18" s="42">
        <f>SUMIFS(data[Units],data[Sales Person],H18,data[Geography],E4)</f>
        <v>975</v>
      </c>
      <c r="M18" s="43">
        <f t="shared" si="1"/>
        <v>1</v>
      </c>
    </row>
  </sheetData>
  <mergeCells count="4">
    <mergeCell ref="B1:F1"/>
    <mergeCell ref="C4:D4"/>
    <mergeCell ref="C6:F6"/>
    <mergeCell ref="H6:M6"/>
  </mergeCells>
  <conditionalFormatting sqref="K9:K18">
    <cfRule type="dataBar" priority="3">
      <dataBar showValue="0">
        <cfvo type="min"/>
        <cfvo type="max"/>
        <color theme="5" tint="0.39997558519241921"/>
      </dataBar>
      <extLst>
        <ext xmlns:x14="http://schemas.microsoft.com/office/spreadsheetml/2009/9/main" uri="{B025F937-C7B1-47D3-B67F-A62EFF666E3E}">
          <x14:id>{D342E6C4-1C94-47E6-9900-8DB70F4204FB}</x14:id>
        </ext>
      </extLst>
    </cfRule>
  </conditionalFormatting>
  <dataValidations count="1">
    <dataValidation type="list" allowBlank="1" showInputMessage="1" showErrorMessage="1" sqref="T4:T9 E4" xr:uid="{AC9714C5-3CC6-4DA1-B97E-0B8CF8D32A0A}">
      <formula1>$T$4:$T$9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342E6C4-1C94-47E6-9900-8DB70F4204FB}">
            <x14:dataBar minLength="0" maxLength="100" gradient="0">
              <x14:cfvo type="autoMin"/>
              <x14:cfvo type="autoMax"/>
              <x14:negativeFillColor rgb="FFFF0000"/>
              <x14:axisColor rgb="FF000000"/>
            </x14:dataBar>
          </x14:cfRule>
          <xm:sqref>K9:K18</xm:sqref>
        </x14:conditionalFormatting>
        <x14:conditionalFormatting xmlns:xm="http://schemas.microsoft.com/office/excel/2006/main">
          <x14:cfRule type="iconSet" priority="1" id="{0386D3B9-E771-463D-8543-AD2DA4AB95BC}">
            <x14:iconSet iconSet="3Symbols" showValue="0" custom="1">
              <x14:cfvo type="percent">
                <xm:f>0</xm:f>
              </x14:cfvo>
              <x14:cfvo type="num">
                <xm:f>0</xm:f>
              </x14:cfvo>
              <x14:cfvo type="num">
                <xm:f>1</xm:f>
              </x14:cfvo>
              <x14:cfIcon iconSet="3Symbols" iconId="0"/>
              <x14:cfIcon iconSet="NoIcons" iconId="0"/>
              <x14:cfIcon iconSet="3Symbols" iconId="2"/>
            </x14:iconSet>
          </x14:cfRule>
          <xm:sqref>M9:M18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EA636-B65A-470E-B8D2-D3C89B65289B}">
  <dimension ref="A1:E9"/>
  <sheetViews>
    <sheetView showGridLines="0" workbookViewId="0">
      <selection activeCell="F16" sqref="F16"/>
    </sheetView>
  </sheetViews>
  <sheetFormatPr defaultRowHeight="15" x14ac:dyDescent="0.25"/>
  <cols>
    <col min="1" max="1" width="2.42578125" customWidth="1"/>
    <col min="2" max="2" width="19.42578125" bestFit="1" customWidth="1"/>
    <col min="3" max="3" width="13.140625" bestFit="1" customWidth="1"/>
    <col min="4" max="5" width="12.28515625" bestFit="1" customWidth="1"/>
  </cols>
  <sheetData>
    <row r="1" spans="1:5" ht="37.5" customHeight="1" x14ac:dyDescent="0.25">
      <c r="A1" s="24"/>
      <c r="B1" s="53" t="s">
        <v>77</v>
      </c>
      <c r="C1" s="53"/>
      <c r="D1" s="53"/>
      <c r="E1" s="53"/>
    </row>
    <row r="4" spans="1:5" x14ac:dyDescent="0.25">
      <c r="B4" s="20" t="s">
        <v>0</v>
      </c>
      <c r="C4" t="s">
        <v>60</v>
      </c>
    </row>
    <row r="5" spans="1:5" x14ac:dyDescent="0.25">
      <c r="B5" s="21" t="s">
        <v>15</v>
      </c>
      <c r="C5" s="25">
        <v>44.990867579908674</v>
      </c>
    </row>
    <row r="6" spans="1:5" x14ac:dyDescent="0.25">
      <c r="B6" s="21" t="s">
        <v>33</v>
      </c>
      <c r="C6" s="25">
        <v>37.303128371089535</v>
      </c>
    </row>
    <row r="7" spans="1:5" x14ac:dyDescent="0.25">
      <c r="B7" s="21" t="s">
        <v>24</v>
      </c>
      <c r="C7" s="25">
        <v>33.88697318007663</v>
      </c>
    </row>
    <row r="8" spans="1:5" x14ac:dyDescent="0.25">
      <c r="B8" s="21" t="s">
        <v>26</v>
      </c>
      <c r="C8" s="25">
        <v>32.807189542483663</v>
      </c>
    </row>
    <row r="9" spans="1:5" x14ac:dyDescent="0.25">
      <c r="B9" s="21" t="s">
        <v>22</v>
      </c>
      <c r="C9" s="25">
        <v>32.301656920077974</v>
      </c>
    </row>
  </sheetData>
  <mergeCells count="1">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6C5A-3F38-46BA-B85A-B13B0DFCEEB7}">
  <dimension ref="A1:T304"/>
  <sheetViews>
    <sheetView showGridLines="0" workbookViewId="0">
      <selection activeCell="B1" sqref="B1:H1"/>
    </sheetView>
  </sheetViews>
  <sheetFormatPr defaultRowHeight="15" x14ac:dyDescent="0.25"/>
  <cols>
    <col min="1" max="1" width="2" customWidth="1"/>
    <col min="14" max="14" width="12.28515625" customWidth="1"/>
    <col min="15" max="15" width="11.5703125" customWidth="1"/>
    <col min="16" max="16" width="15.28515625" customWidth="1"/>
    <col min="20" max="20" width="10" customWidth="1"/>
  </cols>
  <sheetData>
    <row r="1" spans="1:20" ht="32.25" customHeight="1" x14ac:dyDescent="0.25">
      <c r="A1" s="24"/>
      <c r="B1" s="65" t="s">
        <v>78</v>
      </c>
      <c r="C1" s="65"/>
      <c r="D1" s="65"/>
      <c r="E1" s="65"/>
      <c r="F1" s="65"/>
      <c r="G1" s="65"/>
      <c r="H1" s="65"/>
    </row>
    <row r="4" spans="1:20" x14ac:dyDescent="0.25">
      <c r="P4" s="14" t="s">
        <v>11</v>
      </c>
      <c r="Q4" s="14" t="s">
        <v>12</v>
      </c>
      <c r="R4" s="14" t="s">
        <v>0</v>
      </c>
      <c r="S4" s="15" t="s">
        <v>1</v>
      </c>
      <c r="T4" s="18" t="s">
        <v>42</v>
      </c>
    </row>
    <row r="5" spans="1:20" x14ac:dyDescent="0.25">
      <c r="P5" s="8" t="s">
        <v>40</v>
      </c>
      <c r="Q5" s="8" t="s">
        <v>37</v>
      </c>
      <c r="R5" s="8" t="s">
        <v>30</v>
      </c>
      <c r="S5" s="9">
        <v>1624</v>
      </c>
      <c r="T5" s="12">
        <v>114</v>
      </c>
    </row>
    <row r="6" spans="1:20" x14ac:dyDescent="0.25">
      <c r="P6" s="10" t="s">
        <v>8</v>
      </c>
      <c r="Q6" s="10" t="s">
        <v>35</v>
      </c>
      <c r="R6" s="10" t="s">
        <v>32</v>
      </c>
      <c r="S6" s="11">
        <v>6706</v>
      </c>
      <c r="T6" s="13">
        <v>459</v>
      </c>
    </row>
    <row r="7" spans="1:20" x14ac:dyDescent="0.25">
      <c r="P7" s="8" t="s">
        <v>9</v>
      </c>
      <c r="Q7" s="8" t="s">
        <v>35</v>
      </c>
      <c r="R7" s="8" t="s">
        <v>4</v>
      </c>
      <c r="S7" s="9">
        <v>959</v>
      </c>
      <c r="T7" s="12">
        <v>147</v>
      </c>
    </row>
    <row r="8" spans="1:20" x14ac:dyDescent="0.25">
      <c r="P8" s="10" t="s">
        <v>41</v>
      </c>
      <c r="Q8" s="10" t="s">
        <v>36</v>
      </c>
      <c r="R8" s="10" t="s">
        <v>18</v>
      </c>
      <c r="S8" s="11">
        <v>9632</v>
      </c>
      <c r="T8" s="13">
        <v>288</v>
      </c>
    </row>
    <row r="9" spans="1:20" ht="15.75" x14ac:dyDescent="0.25">
      <c r="O9" s="26"/>
      <c r="P9" s="8" t="s">
        <v>6</v>
      </c>
      <c r="Q9" s="8" t="s">
        <v>39</v>
      </c>
      <c r="R9" s="8" t="s">
        <v>25</v>
      </c>
      <c r="S9" s="9">
        <v>2100</v>
      </c>
      <c r="T9" s="12">
        <v>414</v>
      </c>
    </row>
    <row r="10" spans="1:20" x14ac:dyDescent="0.25">
      <c r="P10" s="10" t="s">
        <v>40</v>
      </c>
      <c r="Q10" s="10" t="s">
        <v>35</v>
      </c>
      <c r="R10" s="10" t="s">
        <v>33</v>
      </c>
      <c r="S10" s="11">
        <v>8869</v>
      </c>
      <c r="T10" s="13">
        <v>432</v>
      </c>
    </row>
    <row r="11" spans="1:20" x14ac:dyDescent="0.25">
      <c r="P11" s="8" t="s">
        <v>6</v>
      </c>
      <c r="Q11" s="8" t="s">
        <v>38</v>
      </c>
      <c r="R11" s="8" t="s">
        <v>31</v>
      </c>
      <c r="S11" s="9">
        <v>2681</v>
      </c>
      <c r="T11" s="12">
        <v>54</v>
      </c>
    </row>
    <row r="12" spans="1:20" x14ac:dyDescent="0.25">
      <c r="P12" s="10" t="s">
        <v>8</v>
      </c>
      <c r="Q12" s="10" t="s">
        <v>35</v>
      </c>
      <c r="R12" s="10" t="s">
        <v>22</v>
      </c>
      <c r="S12" s="11">
        <v>5012</v>
      </c>
      <c r="T12" s="13">
        <v>210</v>
      </c>
    </row>
    <row r="13" spans="1:20" x14ac:dyDescent="0.25">
      <c r="P13" s="8" t="s">
        <v>7</v>
      </c>
      <c r="Q13" s="8" t="s">
        <v>38</v>
      </c>
      <c r="R13" s="8" t="s">
        <v>14</v>
      </c>
      <c r="S13" s="9">
        <v>1281</v>
      </c>
      <c r="T13" s="12">
        <v>75</v>
      </c>
    </row>
    <row r="14" spans="1:20" x14ac:dyDescent="0.25">
      <c r="P14" s="10" t="s">
        <v>5</v>
      </c>
      <c r="Q14" s="10" t="s">
        <v>37</v>
      </c>
      <c r="R14" s="10" t="s">
        <v>14</v>
      </c>
      <c r="S14" s="11">
        <v>4991</v>
      </c>
      <c r="T14" s="13">
        <v>12</v>
      </c>
    </row>
    <row r="15" spans="1:20" x14ac:dyDescent="0.25">
      <c r="P15" s="8" t="s">
        <v>2</v>
      </c>
      <c r="Q15" s="8" t="s">
        <v>39</v>
      </c>
      <c r="R15" s="8" t="s">
        <v>25</v>
      </c>
      <c r="S15" s="9">
        <v>1785</v>
      </c>
      <c r="T15" s="12">
        <v>462</v>
      </c>
    </row>
    <row r="16" spans="1:20" x14ac:dyDescent="0.25">
      <c r="P16" s="10" t="s">
        <v>3</v>
      </c>
      <c r="Q16" s="10" t="s">
        <v>37</v>
      </c>
      <c r="R16" s="10" t="s">
        <v>17</v>
      </c>
      <c r="S16" s="11">
        <v>3983</v>
      </c>
      <c r="T16" s="13">
        <v>144</v>
      </c>
    </row>
    <row r="17" spans="16:20" x14ac:dyDescent="0.25">
      <c r="P17" s="8" t="s">
        <v>9</v>
      </c>
      <c r="Q17" s="8" t="s">
        <v>38</v>
      </c>
      <c r="R17" s="8" t="s">
        <v>16</v>
      </c>
      <c r="S17" s="9">
        <v>2646</v>
      </c>
      <c r="T17" s="12">
        <v>120</v>
      </c>
    </row>
    <row r="18" spans="16:20" x14ac:dyDescent="0.25">
      <c r="P18" s="10" t="s">
        <v>2</v>
      </c>
      <c r="Q18" s="10" t="s">
        <v>34</v>
      </c>
      <c r="R18" s="10" t="s">
        <v>13</v>
      </c>
      <c r="S18" s="11">
        <v>252</v>
      </c>
      <c r="T18" s="13">
        <v>54</v>
      </c>
    </row>
    <row r="19" spans="16:20" x14ac:dyDescent="0.25">
      <c r="P19" s="8" t="s">
        <v>3</v>
      </c>
      <c r="Q19" s="8" t="s">
        <v>35</v>
      </c>
      <c r="R19" s="8" t="s">
        <v>25</v>
      </c>
      <c r="S19" s="9">
        <v>2464</v>
      </c>
      <c r="T19" s="12">
        <v>234</v>
      </c>
    </row>
    <row r="20" spans="16:20" x14ac:dyDescent="0.25">
      <c r="P20" s="10" t="s">
        <v>3</v>
      </c>
      <c r="Q20" s="10" t="s">
        <v>35</v>
      </c>
      <c r="R20" s="10" t="s">
        <v>29</v>
      </c>
      <c r="S20" s="11">
        <v>2114</v>
      </c>
      <c r="T20" s="13">
        <v>66</v>
      </c>
    </row>
    <row r="21" spans="16:20" x14ac:dyDescent="0.25">
      <c r="P21" s="8" t="s">
        <v>6</v>
      </c>
      <c r="Q21" s="8" t="s">
        <v>37</v>
      </c>
      <c r="R21" s="8" t="s">
        <v>31</v>
      </c>
      <c r="S21" s="9">
        <v>7693</v>
      </c>
      <c r="T21" s="12">
        <v>87</v>
      </c>
    </row>
    <row r="22" spans="16:20" x14ac:dyDescent="0.25">
      <c r="P22" s="10" t="s">
        <v>5</v>
      </c>
      <c r="Q22" s="10" t="s">
        <v>34</v>
      </c>
      <c r="R22" s="10" t="s">
        <v>20</v>
      </c>
      <c r="S22" s="11">
        <v>15610</v>
      </c>
      <c r="T22" s="13">
        <v>339</v>
      </c>
    </row>
    <row r="23" spans="16:20" x14ac:dyDescent="0.25">
      <c r="P23" s="8" t="s">
        <v>41</v>
      </c>
      <c r="Q23" s="8" t="s">
        <v>34</v>
      </c>
      <c r="R23" s="8" t="s">
        <v>22</v>
      </c>
      <c r="S23" s="9">
        <v>336</v>
      </c>
      <c r="T23" s="12">
        <v>144</v>
      </c>
    </row>
    <row r="24" spans="16:20" x14ac:dyDescent="0.25">
      <c r="P24" s="10" t="s">
        <v>2</v>
      </c>
      <c r="Q24" s="10" t="s">
        <v>39</v>
      </c>
      <c r="R24" s="10" t="s">
        <v>20</v>
      </c>
      <c r="S24" s="11">
        <v>9443</v>
      </c>
      <c r="T24" s="13">
        <v>162</v>
      </c>
    </row>
    <row r="25" spans="16:20" x14ac:dyDescent="0.25">
      <c r="P25" s="8" t="s">
        <v>9</v>
      </c>
      <c r="Q25" s="8" t="s">
        <v>34</v>
      </c>
      <c r="R25" s="8" t="s">
        <v>23</v>
      </c>
      <c r="S25" s="9">
        <v>8155</v>
      </c>
      <c r="T25" s="12">
        <v>90</v>
      </c>
    </row>
    <row r="26" spans="16:20" x14ac:dyDescent="0.25">
      <c r="P26" s="10" t="s">
        <v>8</v>
      </c>
      <c r="Q26" s="10" t="s">
        <v>38</v>
      </c>
      <c r="R26" s="10" t="s">
        <v>23</v>
      </c>
      <c r="S26" s="11">
        <v>1701</v>
      </c>
      <c r="T26" s="13">
        <v>234</v>
      </c>
    </row>
    <row r="27" spans="16:20" x14ac:dyDescent="0.25">
      <c r="P27" s="8" t="s">
        <v>10</v>
      </c>
      <c r="Q27" s="8" t="s">
        <v>38</v>
      </c>
      <c r="R27" s="8" t="s">
        <v>22</v>
      </c>
      <c r="S27" s="9">
        <v>2205</v>
      </c>
      <c r="T27" s="12">
        <v>141</v>
      </c>
    </row>
    <row r="28" spans="16:20" x14ac:dyDescent="0.25">
      <c r="P28" s="10" t="s">
        <v>8</v>
      </c>
      <c r="Q28" s="10" t="s">
        <v>37</v>
      </c>
      <c r="R28" s="10" t="s">
        <v>19</v>
      </c>
      <c r="S28" s="11">
        <v>1771</v>
      </c>
      <c r="T28" s="13">
        <v>204</v>
      </c>
    </row>
    <row r="29" spans="16:20" x14ac:dyDescent="0.25">
      <c r="P29" s="8" t="s">
        <v>41</v>
      </c>
      <c r="Q29" s="8" t="s">
        <v>35</v>
      </c>
      <c r="R29" s="8" t="s">
        <v>15</v>
      </c>
      <c r="S29" s="9">
        <v>2114</v>
      </c>
      <c r="T29" s="12">
        <v>186</v>
      </c>
    </row>
    <row r="30" spans="16:20" x14ac:dyDescent="0.25">
      <c r="P30" s="10" t="s">
        <v>41</v>
      </c>
      <c r="Q30" s="10" t="s">
        <v>36</v>
      </c>
      <c r="R30" s="10" t="s">
        <v>13</v>
      </c>
      <c r="S30" s="11">
        <v>10311</v>
      </c>
      <c r="T30" s="13">
        <v>231</v>
      </c>
    </row>
    <row r="31" spans="16:20" x14ac:dyDescent="0.25">
      <c r="P31" s="8" t="s">
        <v>3</v>
      </c>
      <c r="Q31" s="8" t="s">
        <v>39</v>
      </c>
      <c r="R31" s="8" t="s">
        <v>16</v>
      </c>
      <c r="S31" s="9">
        <v>21</v>
      </c>
      <c r="T31" s="12">
        <v>168</v>
      </c>
    </row>
    <row r="32" spans="16:20" x14ac:dyDescent="0.25">
      <c r="P32" s="10" t="s">
        <v>10</v>
      </c>
      <c r="Q32" s="10" t="s">
        <v>35</v>
      </c>
      <c r="R32" s="10" t="s">
        <v>20</v>
      </c>
      <c r="S32" s="11">
        <v>1974</v>
      </c>
      <c r="T32" s="13">
        <v>195</v>
      </c>
    </row>
    <row r="33" spans="16:20" x14ac:dyDescent="0.25">
      <c r="P33" s="8" t="s">
        <v>5</v>
      </c>
      <c r="Q33" s="8" t="s">
        <v>36</v>
      </c>
      <c r="R33" s="8" t="s">
        <v>23</v>
      </c>
      <c r="S33" s="9">
        <v>6314</v>
      </c>
      <c r="T33" s="12">
        <v>15</v>
      </c>
    </row>
    <row r="34" spans="16:20" x14ac:dyDescent="0.25">
      <c r="P34" s="10" t="s">
        <v>10</v>
      </c>
      <c r="Q34" s="10" t="s">
        <v>37</v>
      </c>
      <c r="R34" s="10" t="s">
        <v>23</v>
      </c>
      <c r="S34" s="11">
        <v>4683</v>
      </c>
      <c r="T34" s="13">
        <v>30</v>
      </c>
    </row>
    <row r="35" spans="16:20" x14ac:dyDescent="0.25">
      <c r="P35" s="8" t="s">
        <v>41</v>
      </c>
      <c r="Q35" s="8" t="s">
        <v>37</v>
      </c>
      <c r="R35" s="8" t="s">
        <v>24</v>
      </c>
      <c r="S35" s="9">
        <v>6398</v>
      </c>
      <c r="T35" s="12">
        <v>102</v>
      </c>
    </row>
    <row r="36" spans="16:20" x14ac:dyDescent="0.25">
      <c r="P36" s="10" t="s">
        <v>2</v>
      </c>
      <c r="Q36" s="10" t="s">
        <v>35</v>
      </c>
      <c r="R36" s="10" t="s">
        <v>19</v>
      </c>
      <c r="S36" s="11">
        <v>553</v>
      </c>
      <c r="T36" s="13">
        <v>15</v>
      </c>
    </row>
    <row r="37" spans="16:20" x14ac:dyDescent="0.25">
      <c r="P37" s="8" t="s">
        <v>8</v>
      </c>
      <c r="Q37" s="8" t="s">
        <v>39</v>
      </c>
      <c r="R37" s="8" t="s">
        <v>30</v>
      </c>
      <c r="S37" s="9">
        <v>7021</v>
      </c>
      <c r="T37" s="12">
        <v>183</v>
      </c>
    </row>
    <row r="38" spans="16:20" x14ac:dyDescent="0.25">
      <c r="P38" s="10" t="s">
        <v>40</v>
      </c>
      <c r="Q38" s="10" t="s">
        <v>39</v>
      </c>
      <c r="R38" s="10" t="s">
        <v>22</v>
      </c>
      <c r="S38" s="11">
        <v>5817</v>
      </c>
      <c r="T38" s="13">
        <v>12</v>
      </c>
    </row>
    <row r="39" spans="16:20" x14ac:dyDescent="0.25">
      <c r="P39" s="8" t="s">
        <v>41</v>
      </c>
      <c r="Q39" s="8" t="s">
        <v>39</v>
      </c>
      <c r="R39" s="8" t="s">
        <v>14</v>
      </c>
      <c r="S39" s="9">
        <v>3976</v>
      </c>
      <c r="T39" s="12">
        <v>72</v>
      </c>
    </row>
    <row r="40" spans="16:20" x14ac:dyDescent="0.25">
      <c r="P40" s="10" t="s">
        <v>6</v>
      </c>
      <c r="Q40" s="10" t="s">
        <v>38</v>
      </c>
      <c r="R40" s="10" t="s">
        <v>27</v>
      </c>
      <c r="S40" s="11">
        <v>1134</v>
      </c>
      <c r="T40" s="13">
        <v>282</v>
      </c>
    </row>
    <row r="41" spans="16:20" x14ac:dyDescent="0.25">
      <c r="P41" s="8" t="s">
        <v>2</v>
      </c>
      <c r="Q41" s="8" t="s">
        <v>39</v>
      </c>
      <c r="R41" s="8" t="s">
        <v>28</v>
      </c>
      <c r="S41" s="9">
        <v>6027</v>
      </c>
      <c r="T41" s="12">
        <v>144</v>
      </c>
    </row>
    <row r="42" spans="16:20" x14ac:dyDescent="0.25">
      <c r="P42" s="10" t="s">
        <v>6</v>
      </c>
      <c r="Q42" s="10" t="s">
        <v>37</v>
      </c>
      <c r="R42" s="10" t="s">
        <v>16</v>
      </c>
      <c r="S42" s="11">
        <v>1904</v>
      </c>
      <c r="T42" s="13">
        <v>405</v>
      </c>
    </row>
    <row r="43" spans="16:20" x14ac:dyDescent="0.25">
      <c r="P43" s="8" t="s">
        <v>7</v>
      </c>
      <c r="Q43" s="8" t="s">
        <v>34</v>
      </c>
      <c r="R43" s="8" t="s">
        <v>32</v>
      </c>
      <c r="S43" s="9">
        <v>3262</v>
      </c>
      <c r="T43" s="12">
        <v>75</v>
      </c>
    </row>
    <row r="44" spans="16:20" x14ac:dyDescent="0.25">
      <c r="P44" s="10" t="s">
        <v>40</v>
      </c>
      <c r="Q44" s="10" t="s">
        <v>34</v>
      </c>
      <c r="R44" s="10" t="s">
        <v>27</v>
      </c>
      <c r="S44" s="11">
        <v>2289</v>
      </c>
      <c r="T44" s="13">
        <v>135</v>
      </c>
    </row>
    <row r="45" spans="16:20" x14ac:dyDescent="0.25">
      <c r="P45" s="8" t="s">
        <v>5</v>
      </c>
      <c r="Q45" s="8" t="s">
        <v>34</v>
      </c>
      <c r="R45" s="8" t="s">
        <v>27</v>
      </c>
      <c r="S45" s="9">
        <v>6986</v>
      </c>
      <c r="T45" s="12">
        <v>21</v>
      </c>
    </row>
    <row r="46" spans="16:20" x14ac:dyDescent="0.25">
      <c r="P46" s="10" t="s">
        <v>2</v>
      </c>
      <c r="Q46" s="10" t="s">
        <v>38</v>
      </c>
      <c r="R46" s="10" t="s">
        <v>23</v>
      </c>
      <c r="S46" s="11">
        <v>4417</v>
      </c>
      <c r="T46" s="13">
        <v>153</v>
      </c>
    </row>
    <row r="47" spans="16:20" x14ac:dyDescent="0.25">
      <c r="P47" s="8" t="s">
        <v>6</v>
      </c>
      <c r="Q47" s="8" t="s">
        <v>34</v>
      </c>
      <c r="R47" s="8" t="s">
        <v>15</v>
      </c>
      <c r="S47" s="9">
        <v>1442</v>
      </c>
      <c r="T47" s="12">
        <v>15</v>
      </c>
    </row>
    <row r="48" spans="16:20" x14ac:dyDescent="0.25">
      <c r="P48" s="10" t="s">
        <v>3</v>
      </c>
      <c r="Q48" s="10" t="s">
        <v>35</v>
      </c>
      <c r="R48" s="10" t="s">
        <v>14</v>
      </c>
      <c r="S48" s="11">
        <v>2415</v>
      </c>
      <c r="T48" s="13">
        <v>255</v>
      </c>
    </row>
    <row r="49" spans="16:20" x14ac:dyDescent="0.25">
      <c r="P49" s="8" t="s">
        <v>2</v>
      </c>
      <c r="Q49" s="8" t="s">
        <v>37</v>
      </c>
      <c r="R49" s="8" t="s">
        <v>19</v>
      </c>
      <c r="S49" s="9">
        <v>238</v>
      </c>
      <c r="T49" s="12">
        <v>18</v>
      </c>
    </row>
    <row r="50" spans="16:20" x14ac:dyDescent="0.25">
      <c r="P50" s="10" t="s">
        <v>6</v>
      </c>
      <c r="Q50" s="10" t="s">
        <v>37</v>
      </c>
      <c r="R50" s="10" t="s">
        <v>23</v>
      </c>
      <c r="S50" s="11">
        <v>4949</v>
      </c>
      <c r="T50" s="13">
        <v>189</v>
      </c>
    </row>
    <row r="51" spans="16:20" x14ac:dyDescent="0.25">
      <c r="P51" s="8" t="s">
        <v>5</v>
      </c>
      <c r="Q51" s="8" t="s">
        <v>38</v>
      </c>
      <c r="R51" s="8" t="s">
        <v>32</v>
      </c>
      <c r="S51" s="9">
        <v>5075</v>
      </c>
      <c r="T51" s="12">
        <v>21</v>
      </c>
    </row>
    <row r="52" spans="16:20" x14ac:dyDescent="0.25">
      <c r="P52" s="10" t="s">
        <v>3</v>
      </c>
      <c r="Q52" s="10" t="s">
        <v>36</v>
      </c>
      <c r="R52" s="10" t="s">
        <v>16</v>
      </c>
      <c r="S52" s="11">
        <v>9198</v>
      </c>
      <c r="T52" s="13">
        <v>36</v>
      </c>
    </row>
    <row r="53" spans="16:20" x14ac:dyDescent="0.25">
      <c r="P53" s="8" t="s">
        <v>6</v>
      </c>
      <c r="Q53" s="8" t="s">
        <v>34</v>
      </c>
      <c r="R53" s="8" t="s">
        <v>29</v>
      </c>
      <c r="S53" s="9">
        <v>3339</v>
      </c>
      <c r="T53" s="12">
        <v>75</v>
      </c>
    </row>
    <row r="54" spans="16:20" x14ac:dyDescent="0.25">
      <c r="P54" s="10" t="s">
        <v>40</v>
      </c>
      <c r="Q54" s="10" t="s">
        <v>34</v>
      </c>
      <c r="R54" s="10" t="s">
        <v>17</v>
      </c>
      <c r="S54" s="11">
        <v>5019</v>
      </c>
      <c r="T54" s="13">
        <v>156</v>
      </c>
    </row>
    <row r="55" spans="16:20" x14ac:dyDescent="0.25">
      <c r="P55" s="8" t="s">
        <v>5</v>
      </c>
      <c r="Q55" s="8" t="s">
        <v>36</v>
      </c>
      <c r="R55" s="8" t="s">
        <v>16</v>
      </c>
      <c r="S55" s="9">
        <v>16184</v>
      </c>
      <c r="T55" s="12">
        <v>39</v>
      </c>
    </row>
    <row r="56" spans="16:20" x14ac:dyDescent="0.25">
      <c r="P56" s="10" t="s">
        <v>6</v>
      </c>
      <c r="Q56" s="10" t="s">
        <v>36</v>
      </c>
      <c r="R56" s="10" t="s">
        <v>21</v>
      </c>
      <c r="S56" s="11">
        <v>497</v>
      </c>
      <c r="T56" s="13">
        <v>63</v>
      </c>
    </row>
    <row r="57" spans="16:20" x14ac:dyDescent="0.25">
      <c r="P57" s="8" t="s">
        <v>2</v>
      </c>
      <c r="Q57" s="8" t="s">
        <v>36</v>
      </c>
      <c r="R57" s="8" t="s">
        <v>29</v>
      </c>
      <c r="S57" s="9">
        <v>8211</v>
      </c>
      <c r="T57" s="12">
        <v>75</v>
      </c>
    </row>
    <row r="58" spans="16:20" x14ac:dyDescent="0.25">
      <c r="P58" s="10" t="s">
        <v>2</v>
      </c>
      <c r="Q58" s="10" t="s">
        <v>38</v>
      </c>
      <c r="R58" s="10" t="s">
        <v>28</v>
      </c>
      <c r="S58" s="11">
        <v>6580</v>
      </c>
      <c r="T58" s="13">
        <v>183</v>
      </c>
    </row>
    <row r="59" spans="16:20" x14ac:dyDescent="0.25">
      <c r="P59" s="8" t="s">
        <v>41</v>
      </c>
      <c r="Q59" s="8" t="s">
        <v>35</v>
      </c>
      <c r="R59" s="8" t="s">
        <v>13</v>
      </c>
      <c r="S59" s="9">
        <v>4760</v>
      </c>
      <c r="T59" s="12">
        <v>69</v>
      </c>
    </row>
    <row r="60" spans="16:20" x14ac:dyDescent="0.25">
      <c r="P60" s="10" t="s">
        <v>40</v>
      </c>
      <c r="Q60" s="10" t="s">
        <v>36</v>
      </c>
      <c r="R60" s="10" t="s">
        <v>25</v>
      </c>
      <c r="S60" s="11">
        <v>5439</v>
      </c>
      <c r="T60" s="13">
        <v>30</v>
      </c>
    </row>
    <row r="61" spans="16:20" x14ac:dyDescent="0.25">
      <c r="P61" s="8" t="s">
        <v>41</v>
      </c>
      <c r="Q61" s="8" t="s">
        <v>34</v>
      </c>
      <c r="R61" s="8" t="s">
        <v>17</v>
      </c>
      <c r="S61" s="9">
        <v>1463</v>
      </c>
      <c r="T61" s="12">
        <v>39</v>
      </c>
    </row>
    <row r="62" spans="16:20" x14ac:dyDescent="0.25">
      <c r="P62" s="10" t="s">
        <v>3</v>
      </c>
      <c r="Q62" s="10" t="s">
        <v>34</v>
      </c>
      <c r="R62" s="10" t="s">
        <v>32</v>
      </c>
      <c r="S62" s="11">
        <v>7777</v>
      </c>
      <c r="T62" s="13">
        <v>504</v>
      </c>
    </row>
    <row r="63" spans="16:20" x14ac:dyDescent="0.25">
      <c r="P63" s="8" t="s">
        <v>9</v>
      </c>
      <c r="Q63" s="8" t="s">
        <v>37</v>
      </c>
      <c r="R63" s="8" t="s">
        <v>29</v>
      </c>
      <c r="S63" s="9">
        <v>1085</v>
      </c>
      <c r="T63" s="12">
        <v>273</v>
      </c>
    </row>
    <row r="64" spans="16:20" x14ac:dyDescent="0.25">
      <c r="P64" s="10" t="s">
        <v>5</v>
      </c>
      <c r="Q64" s="10" t="s">
        <v>37</v>
      </c>
      <c r="R64" s="10" t="s">
        <v>31</v>
      </c>
      <c r="S64" s="11">
        <v>182</v>
      </c>
      <c r="T64" s="13">
        <v>48</v>
      </c>
    </row>
    <row r="65" spans="16:20" x14ac:dyDescent="0.25">
      <c r="P65" s="8" t="s">
        <v>6</v>
      </c>
      <c r="Q65" s="8" t="s">
        <v>34</v>
      </c>
      <c r="R65" s="8" t="s">
        <v>27</v>
      </c>
      <c r="S65" s="9">
        <v>4242</v>
      </c>
      <c r="T65" s="12">
        <v>207</v>
      </c>
    </row>
    <row r="66" spans="16:20" x14ac:dyDescent="0.25">
      <c r="P66" s="10" t="s">
        <v>6</v>
      </c>
      <c r="Q66" s="10" t="s">
        <v>36</v>
      </c>
      <c r="R66" s="10" t="s">
        <v>32</v>
      </c>
      <c r="S66" s="11">
        <v>6118</v>
      </c>
      <c r="T66" s="13">
        <v>9</v>
      </c>
    </row>
    <row r="67" spans="16:20" x14ac:dyDescent="0.25">
      <c r="P67" s="8" t="s">
        <v>10</v>
      </c>
      <c r="Q67" s="8" t="s">
        <v>36</v>
      </c>
      <c r="R67" s="8" t="s">
        <v>23</v>
      </c>
      <c r="S67" s="9">
        <v>2317</v>
      </c>
      <c r="T67" s="12">
        <v>261</v>
      </c>
    </row>
    <row r="68" spans="16:20" x14ac:dyDescent="0.25">
      <c r="P68" s="10" t="s">
        <v>6</v>
      </c>
      <c r="Q68" s="10" t="s">
        <v>38</v>
      </c>
      <c r="R68" s="10" t="s">
        <v>16</v>
      </c>
      <c r="S68" s="11">
        <v>938</v>
      </c>
      <c r="T68" s="13">
        <v>6</v>
      </c>
    </row>
    <row r="69" spans="16:20" x14ac:dyDescent="0.25">
      <c r="P69" s="8" t="s">
        <v>8</v>
      </c>
      <c r="Q69" s="8" t="s">
        <v>37</v>
      </c>
      <c r="R69" s="8" t="s">
        <v>15</v>
      </c>
      <c r="S69" s="9">
        <v>9709</v>
      </c>
      <c r="T69" s="12">
        <v>30</v>
      </c>
    </row>
    <row r="70" spans="16:20" x14ac:dyDescent="0.25">
      <c r="P70" s="10" t="s">
        <v>7</v>
      </c>
      <c r="Q70" s="10" t="s">
        <v>34</v>
      </c>
      <c r="R70" s="10" t="s">
        <v>20</v>
      </c>
      <c r="S70" s="11">
        <v>2205</v>
      </c>
      <c r="T70" s="13">
        <v>138</v>
      </c>
    </row>
    <row r="71" spans="16:20" x14ac:dyDescent="0.25">
      <c r="P71" s="8" t="s">
        <v>7</v>
      </c>
      <c r="Q71" s="8" t="s">
        <v>37</v>
      </c>
      <c r="R71" s="8" t="s">
        <v>17</v>
      </c>
      <c r="S71" s="9">
        <v>4487</v>
      </c>
      <c r="T71" s="12">
        <v>111</v>
      </c>
    </row>
    <row r="72" spans="16:20" x14ac:dyDescent="0.25">
      <c r="P72" s="10" t="s">
        <v>5</v>
      </c>
      <c r="Q72" s="10" t="s">
        <v>35</v>
      </c>
      <c r="R72" s="10" t="s">
        <v>18</v>
      </c>
      <c r="S72" s="11">
        <v>2415</v>
      </c>
      <c r="T72" s="13">
        <v>15</v>
      </c>
    </row>
    <row r="73" spans="16:20" x14ac:dyDescent="0.25">
      <c r="P73" s="8" t="s">
        <v>40</v>
      </c>
      <c r="Q73" s="8" t="s">
        <v>34</v>
      </c>
      <c r="R73" s="8" t="s">
        <v>19</v>
      </c>
      <c r="S73" s="9">
        <v>4018</v>
      </c>
      <c r="T73" s="12">
        <v>162</v>
      </c>
    </row>
    <row r="74" spans="16:20" x14ac:dyDescent="0.25">
      <c r="P74" s="10" t="s">
        <v>5</v>
      </c>
      <c r="Q74" s="10" t="s">
        <v>34</v>
      </c>
      <c r="R74" s="10" t="s">
        <v>19</v>
      </c>
      <c r="S74" s="11">
        <v>861</v>
      </c>
      <c r="T74" s="13">
        <v>195</v>
      </c>
    </row>
    <row r="75" spans="16:20" x14ac:dyDescent="0.25">
      <c r="P75" s="8" t="s">
        <v>10</v>
      </c>
      <c r="Q75" s="8" t="s">
        <v>38</v>
      </c>
      <c r="R75" s="8" t="s">
        <v>14</v>
      </c>
      <c r="S75" s="9">
        <v>5586</v>
      </c>
      <c r="T75" s="12">
        <v>525</v>
      </c>
    </row>
    <row r="76" spans="16:20" x14ac:dyDescent="0.25">
      <c r="P76" s="10" t="s">
        <v>7</v>
      </c>
      <c r="Q76" s="10" t="s">
        <v>34</v>
      </c>
      <c r="R76" s="10" t="s">
        <v>33</v>
      </c>
      <c r="S76" s="11">
        <v>2226</v>
      </c>
      <c r="T76" s="13">
        <v>48</v>
      </c>
    </row>
    <row r="77" spans="16:20" x14ac:dyDescent="0.25">
      <c r="P77" s="8" t="s">
        <v>9</v>
      </c>
      <c r="Q77" s="8" t="s">
        <v>34</v>
      </c>
      <c r="R77" s="8" t="s">
        <v>28</v>
      </c>
      <c r="S77" s="9">
        <v>14329</v>
      </c>
      <c r="T77" s="12">
        <v>150</v>
      </c>
    </row>
    <row r="78" spans="16:20" x14ac:dyDescent="0.25">
      <c r="P78" s="10" t="s">
        <v>9</v>
      </c>
      <c r="Q78" s="10" t="s">
        <v>34</v>
      </c>
      <c r="R78" s="10" t="s">
        <v>20</v>
      </c>
      <c r="S78" s="11">
        <v>8463</v>
      </c>
      <c r="T78" s="13">
        <v>492</v>
      </c>
    </row>
    <row r="79" spans="16:20" x14ac:dyDescent="0.25">
      <c r="P79" s="8" t="s">
        <v>5</v>
      </c>
      <c r="Q79" s="8" t="s">
        <v>34</v>
      </c>
      <c r="R79" s="8" t="s">
        <v>29</v>
      </c>
      <c r="S79" s="9">
        <v>2891</v>
      </c>
      <c r="T79" s="12">
        <v>102</v>
      </c>
    </row>
    <row r="80" spans="16:20" x14ac:dyDescent="0.25">
      <c r="P80" s="10" t="s">
        <v>3</v>
      </c>
      <c r="Q80" s="10" t="s">
        <v>36</v>
      </c>
      <c r="R80" s="10" t="s">
        <v>23</v>
      </c>
      <c r="S80" s="11">
        <v>3773</v>
      </c>
      <c r="T80" s="13">
        <v>165</v>
      </c>
    </row>
    <row r="81" spans="16:20" x14ac:dyDescent="0.25">
      <c r="P81" s="8" t="s">
        <v>41</v>
      </c>
      <c r="Q81" s="8" t="s">
        <v>36</v>
      </c>
      <c r="R81" s="8" t="s">
        <v>28</v>
      </c>
      <c r="S81" s="9">
        <v>854</v>
      </c>
      <c r="T81" s="12">
        <v>309</v>
      </c>
    </row>
    <row r="82" spans="16:20" x14ac:dyDescent="0.25">
      <c r="P82" s="10" t="s">
        <v>6</v>
      </c>
      <c r="Q82" s="10" t="s">
        <v>36</v>
      </c>
      <c r="R82" s="10" t="s">
        <v>17</v>
      </c>
      <c r="S82" s="11">
        <v>4970</v>
      </c>
      <c r="T82" s="13">
        <v>156</v>
      </c>
    </row>
    <row r="83" spans="16:20" x14ac:dyDescent="0.25">
      <c r="P83" s="8" t="s">
        <v>9</v>
      </c>
      <c r="Q83" s="8" t="s">
        <v>35</v>
      </c>
      <c r="R83" s="8" t="s">
        <v>26</v>
      </c>
      <c r="S83" s="9">
        <v>98</v>
      </c>
      <c r="T83" s="12">
        <v>159</v>
      </c>
    </row>
    <row r="84" spans="16:20" x14ac:dyDescent="0.25">
      <c r="P84" s="10" t="s">
        <v>5</v>
      </c>
      <c r="Q84" s="10" t="s">
        <v>35</v>
      </c>
      <c r="R84" s="10" t="s">
        <v>15</v>
      </c>
      <c r="S84" s="11">
        <v>13391</v>
      </c>
      <c r="T84" s="13">
        <v>201</v>
      </c>
    </row>
    <row r="85" spans="16:20" x14ac:dyDescent="0.25">
      <c r="P85" s="8" t="s">
        <v>8</v>
      </c>
      <c r="Q85" s="8" t="s">
        <v>39</v>
      </c>
      <c r="R85" s="8" t="s">
        <v>31</v>
      </c>
      <c r="S85" s="9">
        <v>8890</v>
      </c>
      <c r="T85" s="12">
        <v>210</v>
      </c>
    </row>
    <row r="86" spans="16:20" x14ac:dyDescent="0.25">
      <c r="P86" s="10" t="s">
        <v>2</v>
      </c>
      <c r="Q86" s="10" t="s">
        <v>38</v>
      </c>
      <c r="R86" s="10" t="s">
        <v>13</v>
      </c>
      <c r="S86" s="11">
        <v>56</v>
      </c>
      <c r="T86" s="13">
        <v>51</v>
      </c>
    </row>
    <row r="87" spans="16:20" x14ac:dyDescent="0.25">
      <c r="P87" s="8" t="s">
        <v>3</v>
      </c>
      <c r="Q87" s="8" t="s">
        <v>36</v>
      </c>
      <c r="R87" s="8" t="s">
        <v>25</v>
      </c>
      <c r="S87" s="9">
        <v>3339</v>
      </c>
      <c r="T87" s="12">
        <v>39</v>
      </c>
    </row>
    <row r="88" spans="16:20" x14ac:dyDescent="0.25">
      <c r="P88" s="10" t="s">
        <v>10</v>
      </c>
      <c r="Q88" s="10" t="s">
        <v>35</v>
      </c>
      <c r="R88" s="10" t="s">
        <v>18</v>
      </c>
      <c r="S88" s="11">
        <v>3808</v>
      </c>
      <c r="T88" s="13">
        <v>279</v>
      </c>
    </row>
    <row r="89" spans="16:20" x14ac:dyDescent="0.25">
      <c r="P89" s="8" t="s">
        <v>10</v>
      </c>
      <c r="Q89" s="8" t="s">
        <v>38</v>
      </c>
      <c r="R89" s="8" t="s">
        <v>13</v>
      </c>
      <c r="S89" s="9">
        <v>63</v>
      </c>
      <c r="T89" s="12">
        <v>123</v>
      </c>
    </row>
    <row r="90" spans="16:20" x14ac:dyDescent="0.25">
      <c r="P90" s="10" t="s">
        <v>2</v>
      </c>
      <c r="Q90" s="10" t="s">
        <v>39</v>
      </c>
      <c r="R90" s="10" t="s">
        <v>27</v>
      </c>
      <c r="S90" s="11">
        <v>7812</v>
      </c>
      <c r="T90" s="13">
        <v>81</v>
      </c>
    </row>
    <row r="91" spans="16:20" x14ac:dyDescent="0.25">
      <c r="P91" s="8" t="s">
        <v>40</v>
      </c>
      <c r="Q91" s="8" t="s">
        <v>37</v>
      </c>
      <c r="R91" s="8" t="s">
        <v>19</v>
      </c>
      <c r="S91" s="9">
        <v>7693</v>
      </c>
      <c r="T91" s="12">
        <v>21</v>
      </c>
    </row>
    <row r="92" spans="16:20" x14ac:dyDescent="0.25">
      <c r="P92" s="10" t="s">
        <v>3</v>
      </c>
      <c r="Q92" s="10" t="s">
        <v>36</v>
      </c>
      <c r="R92" s="10" t="s">
        <v>28</v>
      </c>
      <c r="S92" s="11">
        <v>973</v>
      </c>
      <c r="T92" s="13">
        <v>162</v>
      </c>
    </row>
    <row r="93" spans="16:20" x14ac:dyDescent="0.25">
      <c r="P93" s="8" t="s">
        <v>10</v>
      </c>
      <c r="Q93" s="8" t="s">
        <v>35</v>
      </c>
      <c r="R93" s="8" t="s">
        <v>21</v>
      </c>
      <c r="S93" s="9">
        <v>567</v>
      </c>
      <c r="T93" s="12">
        <v>228</v>
      </c>
    </row>
    <row r="94" spans="16:20" x14ac:dyDescent="0.25">
      <c r="P94" s="10" t="s">
        <v>10</v>
      </c>
      <c r="Q94" s="10" t="s">
        <v>36</v>
      </c>
      <c r="R94" s="10" t="s">
        <v>29</v>
      </c>
      <c r="S94" s="11">
        <v>2471</v>
      </c>
      <c r="T94" s="13">
        <v>342</v>
      </c>
    </row>
    <row r="95" spans="16:20" x14ac:dyDescent="0.25">
      <c r="P95" s="8" t="s">
        <v>5</v>
      </c>
      <c r="Q95" s="8" t="s">
        <v>38</v>
      </c>
      <c r="R95" s="8" t="s">
        <v>13</v>
      </c>
      <c r="S95" s="9">
        <v>7189</v>
      </c>
      <c r="T95" s="12">
        <v>54</v>
      </c>
    </row>
    <row r="96" spans="16:20" x14ac:dyDescent="0.25">
      <c r="P96" s="10" t="s">
        <v>41</v>
      </c>
      <c r="Q96" s="10" t="s">
        <v>35</v>
      </c>
      <c r="R96" s="10" t="s">
        <v>28</v>
      </c>
      <c r="S96" s="11">
        <v>7455</v>
      </c>
      <c r="T96" s="13">
        <v>216</v>
      </c>
    </row>
    <row r="97" spans="16:20" x14ac:dyDescent="0.25">
      <c r="P97" s="8" t="s">
        <v>3</v>
      </c>
      <c r="Q97" s="8" t="s">
        <v>34</v>
      </c>
      <c r="R97" s="8" t="s">
        <v>26</v>
      </c>
      <c r="S97" s="9">
        <v>3108</v>
      </c>
      <c r="T97" s="12">
        <v>54</v>
      </c>
    </row>
    <row r="98" spans="16:20" x14ac:dyDescent="0.25">
      <c r="P98" s="10" t="s">
        <v>6</v>
      </c>
      <c r="Q98" s="10" t="s">
        <v>38</v>
      </c>
      <c r="R98" s="10" t="s">
        <v>25</v>
      </c>
      <c r="S98" s="11">
        <v>469</v>
      </c>
      <c r="T98" s="13">
        <v>75</v>
      </c>
    </row>
    <row r="99" spans="16:20" x14ac:dyDescent="0.25">
      <c r="P99" s="8" t="s">
        <v>9</v>
      </c>
      <c r="Q99" s="8" t="s">
        <v>37</v>
      </c>
      <c r="R99" s="8" t="s">
        <v>23</v>
      </c>
      <c r="S99" s="9">
        <v>2737</v>
      </c>
      <c r="T99" s="12">
        <v>93</v>
      </c>
    </row>
    <row r="100" spans="16:20" x14ac:dyDescent="0.25">
      <c r="P100" s="10" t="s">
        <v>9</v>
      </c>
      <c r="Q100" s="10" t="s">
        <v>37</v>
      </c>
      <c r="R100" s="10" t="s">
        <v>25</v>
      </c>
      <c r="S100" s="11">
        <v>4305</v>
      </c>
      <c r="T100" s="13">
        <v>156</v>
      </c>
    </row>
    <row r="101" spans="16:20" x14ac:dyDescent="0.25">
      <c r="P101" s="8" t="s">
        <v>9</v>
      </c>
      <c r="Q101" s="8" t="s">
        <v>38</v>
      </c>
      <c r="R101" s="8" t="s">
        <v>17</v>
      </c>
      <c r="S101" s="9">
        <v>2408</v>
      </c>
      <c r="T101" s="12">
        <v>9</v>
      </c>
    </row>
    <row r="102" spans="16:20" x14ac:dyDescent="0.25">
      <c r="P102" s="10" t="s">
        <v>3</v>
      </c>
      <c r="Q102" s="10" t="s">
        <v>36</v>
      </c>
      <c r="R102" s="10" t="s">
        <v>19</v>
      </c>
      <c r="S102" s="11">
        <v>1281</v>
      </c>
      <c r="T102" s="13">
        <v>18</v>
      </c>
    </row>
    <row r="103" spans="16:20" x14ac:dyDescent="0.25">
      <c r="P103" s="8" t="s">
        <v>40</v>
      </c>
      <c r="Q103" s="8" t="s">
        <v>35</v>
      </c>
      <c r="R103" s="8" t="s">
        <v>32</v>
      </c>
      <c r="S103" s="9">
        <v>12348</v>
      </c>
      <c r="T103" s="12">
        <v>234</v>
      </c>
    </row>
    <row r="104" spans="16:20" x14ac:dyDescent="0.25">
      <c r="P104" s="10" t="s">
        <v>3</v>
      </c>
      <c r="Q104" s="10" t="s">
        <v>34</v>
      </c>
      <c r="R104" s="10" t="s">
        <v>28</v>
      </c>
      <c r="S104" s="11">
        <v>3689</v>
      </c>
      <c r="T104" s="13">
        <v>312</v>
      </c>
    </row>
    <row r="105" spans="16:20" x14ac:dyDescent="0.25">
      <c r="P105" s="8" t="s">
        <v>7</v>
      </c>
      <c r="Q105" s="8" t="s">
        <v>36</v>
      </c>
      <c r="R105" s="8" t="s">
        <v>19</v>
      </c>
      <c r="S105" s="9">
        <v>2870</v>
      </c>
      <c r="T105" s="12">
        <v>300</v>
      </c>
    </row>
    <row r="106" spans="16:20" x14ac:dyDescent="0.25">
      <c r="P106" s="10" t="s">
        <v>2</v>
      </c>
      <c r="Q106" s="10" t="s">
        <v>36</v>
      </c>
      <c r="R106" s="10" t="s">
        <v>27</v>
      </c>
      <c r="S106" s="11">
        <v>798</v>
      </c>
      <c r="T106" s="13">
        <v>519</v>
      </c>
    </row>
    <row r="107" spans="16:20" x14ac:dyDescent="0.25">
      <c r="P107" s="8" t="s">
        <v>41</v>
      </c>
      <c r="Q107" s="8" t="s">
        <v>37</v>
      </c>
      <c r="R107" s="8" t="s">
        <v>21</v>
      </c>
      <c r="S107" s="9">
        <v>2933</v>
      </c>
      <c r="T107" s="12">
        <v>9</v>
      </c>
    </row>
    <row r="108" spans="16:20" x14ac:dyDescent="0.25">
      <c r="P108" s="10" t="s">
        <v>5</v>
      </c>
      <c r="Q108" s="10" t="s">
        <v>35</v>
      </c>
      <c r="R108" s="10" t="s">
        <v>4</v>
      </c>
      <c r="S108" s="11">
        <v>2744</v>
      </c>
      <c r="T108" s="13">
        <v>9</v>
      </c>
    </row>
    <row r="109" spans="16:20" x14ac:dyDescent="0.25">
      <c r="P109" s="8" t="s">
        <v>40</v>
      </c>
      <c r="Q109" s="8" t="s">
        <v>36</v>
      </c>
      <c r="R109" s="8" t="s">
        <v>33</v>
      </c>
      <c r="S109" s="9">
        <v>9772</v>
      </c>
      <c r="T109" s="12">
        <v>90</v>
      </c>
    </row>
    <row r="110" spans="16:20" x14ac:dyDescent="0.25">
      <c r="P110" s="10" t="s">
        <v>7</v>
      </c>
      <c r="Q110" s="10" t="s">
        <v>34</v>
      </c>
      <c r="R110" s="10" t="s">
        <v>25</v>
      </c>
      <c r="S110" s="11">
        <v>1568</v>
      </c>
      <c r="T110" s="13">
        <v>96</v>
      </c>
    </row>
    <row r="111" spans="16:20" x14ac:dyDescent="0.25">
      <c r="P111" s="8" t="s">
        <v>2</v>
      </c>
      <c r="Q111" s="8" t="s">
        <v>36</v>
      </c>
      <c r="R111" s="8" t="s">
        <v>16</v>
      </c>
      <c r="S111" s="9">
        <v>11417</v>
      </c>
      <c r="T111" s="12">
        <v>21</v>
      </c>
    </row>
    <row r="112" spans="16:20" x14ac:dyDescent="0.25">
      <c r="P112" s="10" t="s">
        <v>40</v>
      </c>
      <c r="Q112" s="10" t="s">
        <v>34</v>
      </c>
      <c r="R112" s="10" t="s">
        <v>26</v>
      </c>
      <c r="S112" s="11">
        <v>6748</v>
      </c>
      <c r="T112" s="13">
        <v>48</v>
      </c>
    </row>
    <row r="113" spans="16:20" x14ac:dyDescent="0.25">
      <c r="P113" s="8" t="s">
        <v>10</v>
      </c>
      <c r="Q113" s="8" t="s">
        <v>36</v>
      </c>
      <c r="R113" s="8" t="s">
        <v>27</v>
      </c>
      <c r="S113" s="9">
        <v>1407</v>
      </c>
      <c r="T113" s="12">
        <v>72</v>
      </c>
    </row>
    <row r="114" spans="16:20" x14ac:dyDescent="0.25">
      <c r="P114" s="10" t="s">
        <v>8</v>
      </c>
      <c r="Q114" s="10" t="s">
        <v>35</v>
      </c>
      <c r="R114" s="10" t="s">
        <v>29</v>
      </c>
      <c r="S114" s="11">
        <v>2023</v>
      </c>
      <c r="T114" s="13">
        <v>168</v>
      </c>
    </row>
    <row r="115" spans="16:20" x14ac:dyDescent="0.25">
      <c r="P115" s="8" t="s">
        <v>5</v>
      </c>
      <c r="Q115" s="8" t="s">
        <v>39</v>
      </c>
      <c r="R115" s="8" t="s">
        <v>26</v>
      </c>
      <c r="S115" s="9">
        <v>5236</v>
      </c>
      <c r="T115" s="12">
        <v>51</v>
      </c>
    </row>
    <row r="116" spans="16:20" x14ac:dyDescent="0.25">
      <c r="P116" s="10" t="s">
        <v>41</v>
      </c>
      <c r="Q116" s="10" t="s">
        <v>36</v>
      </c>
      <c r="R116" s="10" t="s">
        <v>19</v>
      </c>
      <c r="S116" s="11">
        <v>1925</v>
      </c>
      <c r="T116" s="13">
        <v>192</v>
      </c>
    </row>
    <row r="117" spans="16:20" x14ac:dyDescent="0.25">
      <c r="P117" s="8" t="s">
        <v>7</v>
      </c>
      <c r="Q117" s="8" t="s">
        <v>37</v>
      </c>
      <c r="R117" s="8" t="s">
        <v>14</v>
      </c>
      <c r="S117" s="9">
        <v>6608</v>
      </c>
      <c r="T117" s="12">
        <v>225</v>
      </c>
    </row>
    <row r="118" spans="16:20" x14ac:dyDescent="0.25">
      <c r="P118" s="10" t="s">
        <v>6</v>
      </c>
      <c r="Q118" s="10" t="s">
        <v>34</v>
      </c>
      <c r="R118" s="10" t="s">
        <v>26</v>
      </c>
      <c r="S118" s="11">
        <v>8008</v>
      </c>
      <c r="T118" s="13">
        <v>456</v>
      </c>
    </row>
    <row r="119" spans="16:20" x14ac:dyDescent="0.25">
      <c r="P119" s="8" t="s">
        <v>10</v>
      </c>
      <c r="Q119" s="8" t="s">
        <v>34</v>
      </c>
      <c r="R119" s="8" t="s">
        <v>25</v>
      </c>
      <c r="S119" s="9">
        <v>1428</v>
      </c>
      <c r="T119" s="12">
        <v>93</v>
      </c>
    </row>
    <row r="120" spans="16:20" x14ac:dyDescent="0.25">
      <c r="P120" s="10" t="s">
        <v>6</v>
      </c>
      <c r="Q120" s="10" t="s">
        <v>34</v>
      </c>
      <c r="R120" s="10" t="s">
        <v>4</v>
      </c>
      <c r="S120" s="11">
        <v>525</v>
      </c>
      <c r="T120" s="13">
        <v>48</v>
      </c>
    </row>
    <row r="121" spans="16:20" x14ac:dyDescent="0.25">
      <c r="P121" s="8" t="s">
        <v>6</v>
      </c>
      <c r="Q121" s="8" t="s">
        <v>37</v>
      </c>
      <c r="R121" s="8" t="s">
        <v>18</v>
      </c>
      <c r="S121" s="9">
        <v>1505</v>
      </c>
      <c r="T121" s="12">
        <v>102</v>
      </c>
    </row>
    <row r="122" spans="16:20" x14ac:dyDescent="0.25">
      <c r="P122" s="10" t="s">
        <v>7</v>
      </c>
      <c r="Q122" s="10" t="s">
        <v>35</v>
      </c>
      <c r="R122" s="10" t="s">
        <v>30</v>
      </c>
      <c r="S122" s="11">
        <v>6755</v>
      </c>
      <c r="T122" s="13">
        <v>252</v>
      </c>
    </row>
    <row r="123" spans="16:20" x14ac:dyDescent="0.25">
      <c r="P123" s="8" t="s">
        <v>2</v>
      </c>
      <c r="Q123" s="8" t="s">
        <v>37</v>
      </c>
      <c r="R123" s="8" t="s">
        <v>18</v>
      </c>
      <c r="S123" s="9">
        <v>11571</v>
      </c>
      <c r="T123" s="12">
        <v>138</v>
      </c>
    </row>
    <row r="124" spans="16:20" x14ac:dyDescent="0.25">
      <c r="P124" s="10" t="s">
        <v>40</v>
      </c>
      <c r="Q124" s="10" t="s">
        <v>38</v>
      </c>
      <c r="R124" s="10" t="s">
        <v>25</v>
      </c>
      <c r="S124" s="11">
        <v>2541</v>
      </c>
      <c r="T124" s="13">
        <v>90</v>
      </c>
    </row>
    <row r="125" spans="16:20" x14ac:dyDescent="0.25">
      <c r="P125" s="8" t="s">
        <v>41</v>
      </c>
      <c r="Q125" s="8" t="s">
        <v>37</v>
      </c>
      <c r="R125" s="8" t="s">
        <v>30</v>
      </c>
      <c r="S125" s="9">
        <v>1526</v>
      </c>
      <c r="T125" s="12">
        <v>240</v>
      </c>
    </row>
    <row r="126" spans="16:20" x14ac:dyDescent="0.25">
      <c r="P126" s="10" t="s">
        <v>40</v>
      </c>
      <c r="Q126" s="10" t="s">
        <v>38</v>
      </c>
      <c r="R126" s="10" t="s">
        <v>4</v>
      </c>
      <c r="S126" s="11">
        <v>6125</v>
      </c>
      <c r="T126" s="13">
        <v>102</v>
      </c>
    </row>
    <row r="127" spans="16:20" x14ac:dyDescent="0.25">
      <c r="P127" s="8" t="s">
        <v>41</v>
      </c>
      <c r="Q127" s="8" t="s">
        <v>35</v>
      </c>
      <c r="R127" s="8" t="s">
        <v>27</v>
      </c>
      <c r="S127" s="9">
        <v>847</v>
      </c>
      <c r="T127" s="12">
        <v>129</v>
      </c>
    </row>
    <row r="128" spans="16:20" x14ac:dyDescent="0.25">
      <c r="P128" s="10" t="s">
        <v>8</v>
      </c>
      <c r="Q128" s="10" t="s">
        <v>35</v>
      </c>
      <c r="R128" s="10" t="s">
        <v>27</v>
      </c>
      <c r="S128" s="11">
        <v>4753</v>
      </c>
      <c r="T128" s="13">
        <v>300</v>
      </c>
    </row>
    <row r="129" spans="16:20" x14ac:dyDescent="0.25">
      <c r="P129" s="8" t="s">
        <v>6</v>
      </c>
      <c r="Q129" s="8" t="s">
        <v>38</v>
      </c>
      <c r="R129" s="8" t="s">
        <v>33</v>
      </c>
      <c r="S129" s="9">
        <v>959</v>
      </c>
      <c r="T129" s="12">
        <v>135</v>
      </c>
    </row>
    <row r="130" spans="16:20" x14ac:dyDescent="0.25">
      <c r="P130" s="10" t="s">
        <v>7</v>
      </c>
      <c r="Q130" s="10" t="s">
        <v>35</v>
      </c>
      <c r="R130" s="10" t="s">
        <v>24</v>
      </c>
      <c r="S130" s="11">
        <v>2793</v>
      </c>
      <c r="T130" s="13">
        <v>114</v>
      </c>
    </row>
    <row r="131" spans="16:20" x14ac:dyDescent="0.25">
      <c r="P131" s="8" t="s">
        <v>7</v>
      </c>
      <c r="Q131" s="8" t="s">
        <v>35</v>
      </c>
      <c r="R131" s="8" t="s">
        <v>14</v>
      </c>
      <c r="S131" s="9">
        <v>4606</v>
      </c>
      <c r="T131" s="12">
        <v>63</v>
      </c>
    </row>
    <row r="132" spans="16:20" x14ac:dyDescent="0.25">
      <c r="P132" s="10" t="s">
        <v>7</v>
      </c>
      <c r="Q132" s="10" t="s">
        <v>36</v>
      </c>
      <c r="R132" s="10" t="s">
        <v>29</v>
      </c>
      <c r="S132" s="11">
        <v>5551</v>
      </c>
      <c r="T132" s="13">
        <v>252</v>
      </c>
    </row>
    <row r="133" spans="16:20" x14ac:dyDescent="0.25">
      <c r="P133" s="8" t="s">
        <v>10</v>
      </c>
      <c r="Q133" s="8" t="s">
        <v>36</v>
      </c>
      <c r="R133" s="8" t="s">
        <v>32</v>
      </c>
      <c r="S133" s="9">
        <v>6657</v>
      </c>
      <c r="T133" s="12">
        <v>303</v>
      </c>
    </row>
    <row r="134" spans="16:20" x14ac:dyDescent="0.25">
      <c r="P134" s="10" t="s">
        <v>7</v>
      </c>
      <c r="Q134" s="10" t="s">
        <v>39</v>
      </c>
      <c r="R134" s="10" t="s">
        <v>17</v>
      </c>
      <c r="S134" s="11">
        <v>4438</v>
      </c>
      <c r="T134" s="13">
        <v>246</v>
      </c>
    </row>
    <row r="135" spans="16:20" x14ac:dyDescent="0.25">
      <c r="P135" s="8" t="s">
        <v>8</v>
      </c>
      <c r="Q135" s="8" t="s">
        <v>38</v>
      </c>
      <c r="R135" s="8" t="s">
        <v>22</v>
      </c>
      <c r="S135" s="9">
        <v>168</v>
      </c>
      <c r="T135" s="12">
        <v>84</v>
      </c>
    </row>
    <row r="136" spans="16:20" x14ac:dyDescent="0.25">
      <c r="P136" s="10" t="s">
        <v>7</v>
      </c>
      <c r="Q136" s="10" t="s">
        <v>34</v>
      </c>
      <c r="R136" s="10" t="s">
        <v>17</v>
      </c>
      <c r="S136" s="11">
        <v>7777</v>
      </c>
      <c r="T136" s="13">
        <v>39</v>
      </c>
    </row>
    <row r="137" spans="16:20" x14ac:dyDescent="0.25">
      <c r="P137" s="8" t="s">
        <v>5</v>
      </c>
      <c r="Q137" s="8" t="s">
        <v>36</v>
      </c>
      <c r="R137" s="8" t="s">
        <v>17</v>
      </c>
      <c r="S137" s="9">
        <v>3339</v>
      </c>
      <c r="T137" s="12">
        <v>348</v>
      </c>
    </row>
    <row r="138" spans="16:20" x14ac:dyDescent="0.25">
      <c r="P138" s="10" t="s">
        <v>7</v>
      </c>
      <c r="Q138" s="10" t="s">
        <v>37</v>
      </c>
      <c r="R138" s="10" t="s">
        <v>33</v>
      </c>
      <c r="S138" s="11">
        <v>6391</v>
      </c>
      <c r="T138" s="13">
        <v>48</v>
      </c>
    </row>
    <row r="139" spans="16:20" x14ac:dyDescent="0.25">
      <c r="P139" s="8" t="s">
        <v>5</v>
      </c>
      <c r="Q139" s="8" t="s">
        <v>37</v>
      </c>
      <c r="R139" s="8" t="s">
        <v>22</v>
      </c>
      <c r="S139" s="9">
        <v>518</v>
      </c>
      <c r="T139" s="12">
        <v>75</v>
      </c>
    </row>
    <row r="140" spans="16:20" x14ac:dyDescent="0.25">
      <c r="P140" s="10" t="s">
        <v>7</v>
      </c>
      <c r="Q140" s="10" t="s">
        <v>38</v>
      </c>
      <c r="R140" s="10" t="s">
        <v>28</v>
      </c>
      <c r="S140" s="11">
        <v>5677</v>
      </c>
      <c r="T140" s="13">
        <v>258</v>
      </c>
    </row>
    <row r="141" spans="16:20" x14ac:dyDescent="0.25">
      <c r="P141" s="8" t="s">
        <v>6</v>
      </c>
      <c r="Q141" s="8" t="s">
        <v>39</v>
      </c>
      <c r="R141" s="8" t="s">
        <v>17</v>
      </c>
      <c r="S141" s="9">
        <v>6048</v>
      </c>
      <c r="T141" s="12">
        <v>27</v>
      </c>
    </row>
    <row r="142" spans="16:20" x14ac:dyDescent="0.25">
      <c r="P142" s="10" t="s">
        <v>8</v>
      </c>
      <c r="Q142" s="10" t="s">
        <v>38</v>
      </c>
      <c r="R142" s="10" t="s">
        <v>32</v>
      </c>
      <c r="S142" s="11">
        <v>3752</v>
      </c>
      <c r="T142" s="13">
        <v>213</v>
      </c>
    </row>
    <row r="143" spans="16:20" x14ac:dyDescent="0.25">
      <c r="P143" s="8" t="s">
        <v>5</v>
      </c>
      <c r="Q143" s="8" t="s">
        <v>35</v>
      </c>
      <c r="R143" s="8" t="s">
        <v>29</v>
      </c>
      <c r="S143" s="9">
        <v>4480</v>
      </c>
      <c r="T143" s="12">
        <v>357</v>
      </c>
    </row>
    <row r="144" spans="16:20" x14ac:dyDescent="0.25">
      <c r="P144" s="10" t="s">
        <v>9</v>
      </c>
      <c r="Q144" s="10" t="s">
        <v>37</v>
      </c>
      <c r="R144" s="10" t="s">
        <v>4</v>
      </c>
      <c r="S144" s="11">
        <v>259</v>
      </c>
      <c r="T144" s="13">
        <v>207</v>
      </c>
    </row>
    <row r="145" spans="16:20" x14ac:dyDescent="0.25">
      <c r="P145" s="8" t="s">
        <v>8</v>
      </c>
      <c r="Q145" s="8" t="s">
        <v>37</v>
      </c>
      <c r="R145" s="8" t="s">
        <v>30</v>
      </c>
      <c r="S145" s="9">
        <v>42</v>
      </c>
      <c r="T145" s="12">
        <v>150</v>
      </c>
    </row>
    <row r="146" spans="16:20" x14ac:dyDescent="0.25">
      <c r="P146" s="10" t="s">
        <v>41</v>
      </c>
      <c r="Q146" s="10" t="s">
        <v>36</v>
      </c>
      <c r="R146" s="10" t="s">
        <v>26</v>
      </c>
      <c r="S146" s="11">
        <v>98</v>
      </c>
      <c r="T146" s="13">
        <v>204</v>
      </c>
    </row>
    <row r="147" spans="16:20" x14ac:dyDescent="0.25">
      <c r="P147" s="8" t="s">
        <v>7</v>
      </c>
      <c r="Q147" s="8" t="s">
        <v>35</v>
      </c>
      <c r="R147" s="8" t="s">
        <v>27</v>
      </c>
      <c r="S147" s="9">
        <v>2478</v>
      </c>
      <c r="T147" s="12">
        <v>21</v>
      </c>
    </row>
    <row r="148" spans="16:20" x14ac:dyDescent="0.25">
      <c r="P148" s="10" t="s">
        <v>41</v>
      </c>
      <c r="Q148" s="10" t="s">
        <v>34</v>
      </c>
      <c r="R148" s="10" t="s">
        <v>33</v>
      </c>
      <c r="S148" s="11">
        <v>7847</v>
      </c>
      <c r="T148" s="13">
        <v>174</v>
      </c>
    </row>
    <row r="149" spans="16:20" x14ac:dyDescent="0.25">
      <c r="P149" s="8" t="s">
        <v>2</v>
      </c>
      <c r="Q149" s="8" t="s">
        <v>37</v>
      </c>
      <c r="R149" s="8" t="s">
        <v>17</v>
      </c>
      <c r="S149" s="9">
        <v>9926</v>
      </c>
      <c r="T149" s="12">
        <v>201</v>
      </c>
    </row>
    <row r="150" spans="16:20" x14ac:dyDescent="0.25">
      <c r="P150" s="10" t="s">
        <v>8</v>
      </c>
      <c r="Q150" s="10" t="s">
        <v>38</v>
      </c>
      <c r="R150" s="10" t="s">
        <v>13</v>
      </c>
      <c r="S150" s="11">
        <v>819</v>
      </c>
      <c r="T150" s="13">
        <v>510</v>
      </c>
    </row>
    <row r="151" spans="16:20" x14ac:dyDescent="0.25">
      <c r="P151" s="8" t="s">
        <v>6</v>
      </c>
      <c r="Q151" s="8" t="s">
        <v>39</v>
      </c>
      <c r="R151" s="8" t="s">
        <v>29</v>
      </c>
      <c r="S151" s="9">
        <v>3052</v>
      </c>
      <c r="T151" s="12">
        <v>378</v>
      </c>
    </row>
    <row r="152" spans="16:20" x14ac:dyDescent="0.25">
      <c r="P152" s="10" t="s">
        <v>9</v>
      </c>
      <c r="Q152" s="10" t="s">
        <v>34</v>
      </c>
      <c r="R152" s="10" t="s">
        <v>21</v>
      </c>
      <c r="S152" s="11">
        <v>6832</v>
      </c>
      <c r="T152" s="13">
        <v>27</v>
      </c>
    </row>
    <row r="153" spans="16:20" x14ac:dyDescent="0.25">
      <c r="P153" s="8" t="s">
        <v>2</v>
      </c>
      <c r="Q153" s="8" t="s">
        <v>39</v>
      </c>
      <c r="R153" s="8" t="s">
        <v>16</v>
      </c>
      <c r="S153" s="9">
        <v>2016</v>
      </c>
      <c r="T153" s="12">
        <v>117</v>
      </c>
    </row>
    <row r="154" spans="16:20" x14ac:dyDescent="0.25">
      <c r="P154" s="10" t="s">
        <v>6</v>
      </c>
      <c r="Q154" s="10" t="s">
        <v>38</v>
      </c>
      <c r="R154" s="10" t="s">
        <v>21</v>
      </c>
      <c r="S154" s="11">
        <v>7322</v>
      </c>
      <c r="T154" s="13">
        <v>36</v>
      </c>
    </row>
    <row r="155" spans="16:20" x14ac:dyDescent="0.25">
      <c r="P155" s="8" t="s">
        <v>8</v>
      </c>
      <c r="Q155" s="8" t="s">
        <v>35</v>
      </c>
      <c r="R155" s="8" t="s">
        <v>33</v>
      </c>
      <c r="S155" s="9">
        <v>357</v>
      </c>
      <c r="T155" s="12">
        <v>126</v>
      </c>
    </row>
    <row r="156" spans="16:20" x14ac:dyDescent="0.25">
      <c r="P156" s="10" t="s">
        <v>9</v>
      </c>
      <c r="Q156" s="10" t="s">
        <v>39</v>
      </c>
      <c r="R156" s="10" t="s">
        <v>25</v>
      </c>
      <c r="S156" s="11">
        <v>3192</v>
      </c>
      <c r="T156" s="13">
        <v>72</v>
      </c>
    </row>
    <row r="157" spans="16:20" x14ac:dyDescent="0.25">
      <c r="P157" s="8" t="s">
        <v>7</v>
      </c>
      <c r="Q157" s="8" t="s">
        <v>36</v>
      </c>
      <c r="R157" s="8" t="s">
        <v>22</v>
      </c>
      <c r="S157" s="9">
        <v>8435</v>
      </c>
      <c r="T157" s="12">
        <v>42</v>
      </c>
    </row>
    <row r="158" spans="16:20" x14ac:dyDescent="0.25">
      <c r="P158" s="10" t="s">
        <v>40</v>
      </c>
      <c r="Q158" s="10" t="s">
        <v>39</v>
      </c>
      <c r="R158" s="10" t="s">
        <v>29</v>
      </c>
      <c r="S158" s="11">
        <v>0</v>
      </c>
      <c r="T158" s="13">
        <v>135</v>
      </c>
    </row>
    <row r="159" spans="16:20" x14ac:dyDescent="0.25">
      <c r="P159" s="8" t="s">
        <v>7</v>
      </c>
      <c r="Q159" s="8" t="s">
        <v>34</v>
      </c>
      <c r="R159" s="8" t="s">
        <v>24</v>
      </c>
      <c r="S159" s="9">
        <v>8862</v>
      </c>
      <c r="T159" s="12">
        <v>189</v>
      </c>
    </row>
    <row r="160" spans="16:20" x14ac:dyDescent="0.25">
      <c r="P160" s="10" t="s">
        <v>6</v>
      </c>
      <c r="Q160" s="10" t="s">
        <v>37</v>
      </c>
      <c r="R160" s="10" t="s">
        <v>28</v>
      </c>
      <c r="S160" s="11">
        <v>3556</v>
      </c>
      <c r="T160" s="13">
        <v>459</v>
      </c>
    </row>
    <row r="161" spans="16:20" x14ac:dyDescent="0.25">
      <c r="P161" s="8" t="s">
        <v>5</v>
      </c>
      <c r="Q161" s="8" t="s">
        <v>34</v>
      </c>
      <c r="R161" s="8" t="s">
        <v>15</v>
      </c>
      <c r="S161" s="9">
        <v>7280</v>
      </c>
      <c r="T161" s="12">
        <v>201</v>
      </c>
    </row>
    <row r="162" spans="16:20" x14ac:dyDescent="0.25">
      <c r="P162" s="10" t="s">
        <v>6</v>
      </c>
      <c r="Q162" s="10" t="s">
        <v>34</v>
      </c>
      <c r="R162" s="10" t="s">
        <v>30</v>
      </c>
      <c r="S162" s="11">
        <v>3402</v>
      </c>
      <c r="T162" s="13">
        <v>366</v>
      </c>
    </row>
    <row r="163" spans="16:20" x14ac:dyDescent="0.25">
      <c r="P163" s="8" t="s">
        <v>3</v>
      </c>
      <c r="Q163" s="8" t="s">
        <v>37</v>
      </c>
      <c r="R163" s="8" t="s">
        <v>29</v>
      </c>
      <c r="S163" s="9">
        <v>4592</v>
      </c>
      <c r="T163" s="12">
        <v>324</v>
      </c>
    </row>
    <row r="164" spans="16:20" x14ac:dyDescent="0.25">
      <c r="P164" s="10" t="s">
        <v>9</v>
      </c>
      <c r="Q164" s="10" t="s">
        <v>35</v>
      </c>
      <c r="R164" s="10" t="s">
        <v>15</v>
      </c>
      <c r="S164" s="11">
        <v>7833</v>
      </c>
      <c r="T164" s="13">
        <v>243</v>
      </c>
    </row>
    <row r="165" spans="16:20" x14ac:dyDescent="0.25">
      <c r="P165" s="8" t="s">
        <v>2</v>
      </c>
      <c r="Q165" s="8" t="s">
        <v>39</v>
      </c>
      <c r="R165" s="8" t="s">
        <v>21</v>
      </c>
      <c r="S165" s="9">
        <v>7651</v>
      </c>
      <c r="T165" s="12">
        <v>213</v>
      </c>
    </row>
    <row r="166" spans="16:20" x14ac:dyDescent="0.25">
      <c r="P166" s="10" t="s">
        <v>40</v>
      </c>
      <c r="Q166" s="10" t="s">
        <v>35</v>
      </c>
      <c r="R166" s="10" t="s">
        <v>30</v>
      </c>
      <c r="S166" s="11">
        <v>2275</v>
      </c>
      <c r="T166" s="13">
        <v>447</v>
      </c>
    </row>
    <row r="167" spans="16:20" x14ac:dyDescent="0.25">
      <c r="P167" s="8" t="s">
        <v>40</v>
      </c>
      <c r="Q167" s="8" t="s">
        <v>38</v>
      </c>
      <c r="R167" s="8" t="s">
        <v>13</v>
      </c>
      <c r="S167" s="9">
        <v>5670</v>
      </c>
      <c r="T167" s="12">
        <v>297</v>
      </c>
    </row>
    <row r="168" spans="16:20" x14ac:dyDescent="0.25">
      <c r="P168" s="10" t="s">
        <v>7</v>
      </c>
      <c r="Q168" s="10" t="s">
        <v>35</v>
      </c>
      <c r="R168" s="10" t="s">
        <v>16</v>
      </c>
      <c r="S168" s="11">
        <v>2135</v>
      </c>
      <c r="T168" s="13">
        <v>27</v>
      </c>
    </row>
    <row r="169" spans="16:20" x14ac:dyDescent="0.25">
      <c r="P169" s="8" t="s">
        <v>40</v>
      </c>
      <c r="Q169" s="8" t="s">
        <v>34</v>
      </c>
      <c r="R169" s="8" t="s">
        <v>23</v>
      </c>
      <c r="S169" s="9">
        <v>2779</v>
      </c>
      <c r="T169" s="12">
        <v>75</v>
      </c>
    </row>
    <row r="170" spans="16:20" x14ac:dyDescent="0.25">
      <c r="P170" s="10" t="s">
        <v>10</v>
      </c>
      <c r="Q170" s="10" t="s">
        <v>39</v>
      </c>
      <c r="R170" s="10" t="s">
        <v>33</v>
      </c>
      <c r="S170" s="11">
        <v>12950</v>
      </c>
      <c r="T170" s="13">
        <v>30</v>
      </c>
    </row>
    <row r="171" spans="16:20" x14ac:dyDescent="0.25">
      <c r="P171" s="8" t="s">
        <v>7</v>
      </c>
      <c r="Q171" s="8" t="s">
        <v>36</v>
      </c>
      <c r="R171" s="8" t="s">
        <v>18</v>
      </c>
      <c r="S171" s="9">
        <v>2646</v>
      </c>
      <c r="T171" s="12">
        <v>177</v>
      </c>
    </row>
    <row r="172" spans="16:20" x14ac:dyDescent="0.25">
      <c r="P172" s="10" t="s">
        <v>40</v>
      </c>
      <c r="Q172" s="10" t="s">
        <v>34</v>
      </c>
      <c r="R172" s="10" t="s">
        <v>33</v>
      </c>
      <c r="S172" s="11">
        <v>3794</v>
      </c>
      <c r="T172" s="13">
        <v>159</v>
      </c>
    </row>
    <row r="173" spans="16:20" x14ac:dyDescent="0.25">
      <c r="P173" s="8" t="s">
        <v>3</v>
      </c>
      <c r="Q173" s="8" t="s">
        <v>35</v>
      </c>
      <c r="R173" s="8" t="s">
        <v>33</v>
      </c>
      <c r="S173" s="9">
        <v>819</v>
      </c>
      <c r="T173" s="12">
        <v>306</v>
      </c>
    </row>
    <row r="174" spans="16:20" x14ac:dyDescent="0.25">
      <c r="P174" s="10" t="s">
        <v>3</v>
      </c>
      <c r="Q174" s="10" t="s">
        <v>34</v>
      </c>
      <c r="R174" s="10" t="s">
        <v>20</v>
      </c>
      <c r="S174" s="11">
        <v>2583</v>
      </c>
      <c r="T174" s="13">
        <v>18</v>
      </c>
    </row>
    <row r="175" spans="16:20" x14ac:dyDescent="0.25">
      <c r="P175" s="8" t="s">
        <v>7</v>
      </c>
      <c r="Q175" s="8" t="s">
        <v>35</v>
      </c>
      <c r="R175" s="8" t="s">
        <v>19</v>
      </c>
      <c r="S175" s="9">
        <v>4585</v>
      </c>
      <c r="T175" s="12">
        <v>240</v>
      </c>
    </row>
    <row r="176" spans="16:20" x14ac:dyDescent="0.25">
      <c r="P176" s="10" t="s">
        <v>5</v>
      </c>
      <c r="Q176" s="10" t="s">
        <v>34</v>
      </c>
      <c r="R176" s="10" t="s">
        <v>33</v>
      </c>
      <c r="S176" s="11">
        <v>1652</v>
      </c>
      <c r="T176" s="13">
        <v>93</v>
      </c>
    </row>
    <row r="177" spans="16:20" x14ac:dyDescent="0.25">
      <c r="P177" s="8" t="s">
        <v>10</v>
      </c>
      <c r="Q177" s="8" t="s">
        <v>34</v>
      </c>
      <c r="R177" s="8" t="s">
        <v>26</v>
      </c>
      <c r="S177" s="9">
        <v>4991</v>
      </c>
      <c r="T177" s="12">
        <v>9</v>
      </c>
    </row>
    <row r="178" spans="16:20" x14ac:dyDescent="0.25">
      <c r="P178" s="10" t="s">
        <v>8</v>
      </c>
      <c r="Q178" s="10" t="s">
        <v>34</v>
      </c>
      <c r="R178" s="10" t="s">
        <v>16</v>
      </c>
      <c r="S178" s="11">
        <v>2009</v>
      </c>
      <c r="T178" s="13">
        <v>219</v>
      </c>
    </row>
    <row r="179" spans="16:20" x14ac:dyDescent="0.25">
      <c r="P179" s="8" t="s">
        <v>2</v>
      </c>
      <c r="Q179" s="8" t="s">
        <v>39</v>
      </c>
      <c r="R179" s="8" t="s">
        <v>22</v>
      </c>
      <c r="S179" s="9">
        <v>1568</v>
      </c>
      <c r="T179" s="12">
        <v>141</v>
      </c>
    </row>
    <row r="180" spans="16:20" x14ac:dyDescent="0.25">
      <c r="P180" s="10" t="s">
        <v>41</v>
      </c>
      <c r="Q180" s="10" t="s">
        <v>37</v>
      </c>
      <c r="R180" s="10" t="s">
        <v>20</v>
      </c>
      <c r="S180" s="11">
        <v>3388</v>
      </c>
      <c r="T180" s="13">
        <v>123</v>
      </c>
    </row>
    <row r="181" spans="16:20" x14ac:dyDescent="0.25">
      <c r="P181" s="8" t="s">
        <v>40</v>
      </c>
      <c r="Q181" s="8" t="s">
        <v>38</v>
      </c>
      <c r="R181" s="8" t="s">
        <v>24</v>
      </c>
      <c r="S181" s="9">
        <v>623</v>
      </c>
      <c r="T181" s="12">
        <v>51</v>
      </c>
    </row>
    <row r="182" spans="16:20" x14ac:dyDescent="0.25">
      <c r="P182" s="10" t="s">
        <v>6</v>
      </c>
      <c r="Q182" s="10" t="s">
        <v>36</v>
      </c>
      <c r="R182" s="10" t="s">
        <v>4</v>
      </c>
      <c r="S182" s="11">
        <v>10073</v>
      </c>
      <c r="T182" s="13">
        <v>120</v>
      </c>
    </row>
    <row r="183" spans="16:20" x14ac:dyDescent="0.25">
      <c r="P183" s="8" t="s">
        <v>8</v>
      </c>
      <c r="Q183" s="8" t="s">
        <v>39</v>
      </c>
      <c r="R183" s="8" t="s">
        <v>26</v>
      </c>
      <c r="S183" s="9">
        <v>1561</v>
      </c>
      <c r="T183" s="12">
        <v>27</v>
      </c>
    </row>
    <row r="184" spans="16:20" x14ac:dyDescent="0.25">
      <c r="P184" s="10" t="s">
        <v>9</v>
      </c>
      <c r="Q184" s="10" t="s">
        <v>36</v>
      </c>
      <c r="R184" s="10" t="s">
        <v>27</v>
      </c>
      <c r="S184" s="11">
        <v>11522</v>
      </c>
      <c r="T184" s="13">
        <v>204</v>
      </c>
    </row>
    <row r="185" spans="16:20" x14ac:dyDescent="0.25">
      <c r="P185" s="8" t="s">
        <v>6</v>
      </c>
      <c r="Q185" s="8" t="s">
        <v>38</v>
      </c>
      <c r="R185" s="8" t="s">
        <v>13</v>
      </c>
      <c r="S185" s="9">
        <v>2317</v>
      </c>
      <c r="T185" s="12">
        <v>123</v>
      </c>
    </row>
    <row r="186" spans="16:20" x14ac:dyDescent="0.25">
      <c r="P186" s="10" t="s">
        <v>10</v>
      </c>
      <c r="Q186" s="10" t="s">
        <v>37</v>
      </c>
      <c r="R186" s="10" t="s">
        <v>28</v>
      </c>
      <c r="S186" s="11">
        <v>3059</v>
      </c>
      <c r="T186" s="13">
        <v>27</v>
      </c>
    </row>
    <row r="187" spans="16:20" x14ac:dyDescent="0.25">
      <c r="P187" s="8" t="s">
        <v>41</v>
      </c>
      <c r="Q187" s="8" t="s">
        <v>37</v>
      </c>
      <c r="R187" s="8" t="s">
        <v>26</v>
      </c>
      <c r="S187" s="9">
        <v>2324</v>
      </c>
      <c r="T187" s="12">
        <v>177</v>
      </c>
    </row>
    <row r="188" spans="16:20" x14ac:dyDescent="0.25">
      <c r="P188" s="10" t="s">
        <v>3</v>
      </c>
      <c r="Q188" s="10" t="s">
        <v>39</v>
      </c>
      <c r="R188" s="10" t="s">
        <v>26</v>
      </c>
      <c r="S188" s="11">
        <v>4956</v>
      </c>
      <c r="T188" s="13">
        <v>171</v>
      </c>
    </row>
    <row r="189" spans="16:20" x14ac:dyDescent="0.25">
      <c r="P189" s="8" t="s">
        <v>10</v>
      </c>
      <c r="Q189" s="8" t="s">
        <v>34</v>
      </c>
      <c r="R189" s="8" t="s">
        <v>19</v>
      </c>
      <c r="S189" s="9">
        <v>5355</v>
      </c>
      <c r="T189" s="12">
        <v>204</v>
      </c>
    </row>
    <row r="190" spans="16:20" x14ac:dyDescent="0.25">
      <c r="P190" s="10" t="s">
        <v>3</v>
      </c>
      <c r="Q190" s="10" t="s">
        <v>34</v>
      </c>
      <c r="R190" s="10" t="s">
        <v>14</v>
      </c>
      <c r="S190" s="11">
        <v>7259</v>
      </c>
      <c r="T190" s="13">
        <v>276</v>
      </c>
    </row>
    <row r="191" spans="16:20" x14ac:dyDescent="0.25">
      <c r="P191" s="8" t="s">
        <v>8</v>
      </c>
      <c r="Q191" s="8" t="s">
        <v>37</v>
      </c>
      <c r="R191" s="8" t="s">
        <v>26</v>
      </c>
      <c r="S191" s="9">
        <v>6279</v>
      </c>
      <c r="T191" s="12">
        <v>45</v>
      </c>
    </row>
    <row r="192" spans="16:20" x14ac:dyDescent="0.25">
      <c r="P192" s="10" t="s">
        <v>40</v>
      </c>
      <c r="Q192" s="10" t="s">
        <v>38</v>
      </c>
      <c r="R192" s="10" t="s">
        <v>29</v>
      </c>
      <c r="S192" s="11">
        <v>2541</v>
      </c>
      <c r="T192" s="13">
        <v>45</v>
      </c>
    </row>
    <row r="193" spans="16:20" x14ac:dyDescent="0.25">
      <c r="P193" s="8" t="s">
        <v>6</v>
      </c>
      <c r="Q193" s="8" t="s">
        <v>35</v>
      </c>
      <c r="R193" s="8" t="s">
        <v>27</v>
      </c>
      <c r="S193" s="9">
        <v>3864</v>
      </c>
      <c r="T193" s="12">
        <v>177</v>
      </c>
    </row>
    <row r="194" spans="16:20" x14ac:dyDescent="0.25">
      <c r="P194" s="10" t="s">
        <v>5</v>
      </c>
      <c r="Q194" s="10" t="s">
        <v>36</v>
      </c>
      <c r="R194" s="10" t="s">
        <v>13</v>
      </c>
      <c r="S194" s="11">
        <v>6146</v>
      </c>
      <c r="T194" s="13">
        <v>63</v>
      </c>
    </row>
    <row r="195" spans="16:20" x14ac:dyDescent="0.25">
      <c r="P195" s="8" t="s">
        <v>9</v>
      </c>
      <c r="Q195" s="8" t="s">
        <v>39</v>
      </c>
      <c r="R195" s="8" t="s">
        <v>18</v>
      </c>
      <c r="S195" s="9">
        <v>2639</v>
      </c>
      <c r="T195" s="12">
        <v>204</v>
      </c>
    </row>
    <row r="196" spans="16:20" x14ac:dyDescent="0.25">
      <c r="P196" s="10" t="s">
        <v>8</v>
      </c>
      <c r="Q196" s="10" t="s">
        <v>37</v>
      </c>
      <c r="R196" s="10" t="s">
        <v>22</v>
      </c>
      <c r="S196" s="11">
        <v>1890</v>
      </c>
      <c r="T196" s="13">
        <v>195</v>
      </c>
    </row>
    <row r="197" spans="16:20" x14ac:dyDescent="0.25">
      <c r="P197" s="8" t="s">
        <v>7</v>
      </c>
      <c r="Q197" s="8" t="s">
        <v>34</v>
      </c>
      <c r="R197" s="8" t="s">
        <v>14</v>
      </c>
      <c r="S197" s="9">
        <v>1932</v>
      </c>
      <c r="T197" s="12">
        <v>369</v>
      </c>
    </row>
    <row r="198" spans="16:20" x14ac:dyDescent="0.25">
      <c r="P198" s="10" t="s">
        <v>3</v>
      </c>
      <c r="Q198" s="10" t="s">
        <v>34</v>
      </c>
      <c r="R198" s="10" t="s">
        <v>25</v>
      </c>
      <c r="S198" s="11">
        <v>6300</v>
      </c>
      <c r="T198" s="13">
        <v>42</v>
      </c>
    </row>
    <row r="199" spans="16:20" x14ac:dyDescent="0.25">
      <c r="P199" s="8" t="s">
        <v>6</v>
      </c>
      <c r="Q199" s="8" t="s">
        <v>37</v>
      </c>
      <c r="R199" s="8" t="s">
        <v>30</v>
      </c>
      <c r="S199" s="9">
        <v>560</v>
      </c>
      <c r="T199" s="12">
        <v>81</v>
      </c>
    </row>
    <row r="200" spans="16:20" x14ac:dyDescent="0.25">
      <c r="P200" s="10" t="s">
        <v>9</v>
      </c>
      <c r="Q200" s="10" t="s">
        <v>37</v>
      </c>
      <c r="R200" s="10" t="s">
        <v>26</v>
      </c>
      <c r="S200" s="11">
        <v>2856</v>
      </c>
      <c r="T200" s="13">
        <v>246</v>
      </c>
    </row>
    <row r="201" spans="16:20" x14ac:dyDescent="0.25">
      <c r="P201" s="8" t="s">
        <v>9</v>
      </c>
      <c r="Q201" s="8" t="s">
        <v>34</v>
      </c>
      <c r="R201" s="8" t="s">
        <v>17</v>
      </c>
      <c r="S201" s="9">
        <v>707</v>
      </c>
      <c r="T201" s="12">
        <v>174</v>
      </c>
    </row>
    <row r="202" spans="16:20" x14ac:dyDescent="0.25">
      <c r="P202" s="10" t="s">
        <v>8</v>
      </c>
      <c r="Q202" s="10" t="s">
        <v>35</v>
      </c>
      <c r="R202" s="10" t="s">
        <v>30</v>
      </c>
      <c r="S202" s="11">
        <v>3598</v>
      </c>
      <c r="T202" s="13">
        <v>81</v>
      </c>
    </row>
    <row r="203" spans="16:20" x14ac:dyDescent="0.25">
      <c r="P203" s="8" t="s">
        <v>40</v>
      </c>
      <c r="Q203" s="8" t="s">
        <v>35</v>
      </c>
      <c r="R203" s="8" t="s">
        <v>22</v>
      </c>
      <c r="S203" s="9">
        <v>6853</v>
      </c>
      <c r="T203" s="12">
        <v>372</v>
      </c>
    </row>
    <row r="204" spans="16:20" x14ac:dyDescent="0.25">
      <c r="P204" s="10" t="s">
        <v>40</v>
      </c>
      <c r="Q204" s="10" t="s">
        <v>35</v>
      </c>
      <c r="R204" s="10" t="s">
        <v>16</v>
      </c>
      <c r="S204" s="11">
        <v>4725</v>
      </c>
      <c r="T204" s="13">
        <v>174</v>
      </c>
    </row>
    <row r="205" spans="16:20" x14ac:dyDescent="0.25">
      <c r="P205" s="8" t="s">
        <v>41</v>
      </c>
      <c r="Q205" s="8" t="s">
        <v>36</v>
      </c>
      <c r="R205" s="8" t="s">
        <v>32</v>
      </c>
      <c r="S205" s="9">
        <v>10304</v>
      </c>
      <c r="T205" s="12">
        <v>84</v>
      </c>
    </row>
    <row r="206" spans="16:20" x14ac:dyDescent="0.25">
      <c r="P206" s="10" t="s">
        <v>41</v>
      </c>
      <c r="Q206" s="10" t="s">
        <v>34</v>
      </c>
      <c r="R206" s="10" t="s">
        <v>16</v>
      </c>
      <c r="S206" s="11">
        <v>1274</v>
      </c>
      <c r="T206" s="13">
        <v>225</v>
      </c>
    </row>
    <row r="207" spans="16:20" x14ac:dyDescent="0.25">
      <c r="P207" s="8" t="s">
        <v>5</v>
      </c>
      <c r="Q207" s="8" t="s">
        <v>36</v>
      </c>
      <c r="R207" s="8" t="s">
        <v>30</v>
      </c>
      <c r="S207" s="9">
        <v>1526</v>
      </c>
      <c r="T207" s="12">
        <v>105</v>
      </c>
    </row>
    <row r="208" spans="16:20" x14ac:dyDescent="0.25">
      <c r="P208" s="10" t="s">
        <v>40</v>
      </c>
      <c r="Q208" s="10" t="s">
        <v>39</v>
      </c>
      <c r="R208" s="10" t="s">
        <v>28</v>
      </c>
      <c r="S208" s="11">
        <v>3101</v>
      </c>
      <c r="T208" s="13">
        <v>225</v>
      </c>
    </row>
    <row r="209" spans="16:20" x14ac:dyDescent="0.25">
      <c r="P209" s="8" t="s">
        <v>2</v>
      </c>
      <c r="Q209" s="8" t="s">
        <v>37</v>
      </c>
      <c r="R209" s="8" t="s">
        <v>14</v>
      </c>
      <c r="S209" s="9">
        <v>1057</v>
      </c>
      <c r="T209" s="12">
        <v>54</v>
      </c>
    </row>
    <row r="210" spans="16:20" x14ac:dyDescent="0.25">
      <c r="P210" s="10" t="s">
        <v>7</v>
      </c>
      <c r="Q210" s="10" t="s">
        <v>37</v>
      </c>
      <c r="R210" s="10" t="s">
        <v>26</v>
      </c>
      <c r="S210" s="11">
        <v>5306</v>
      </c>
      <c r="T210" s="13">
        <v>0</v>
      </c>
    </row>
    <row r="211" spans="16:20" x14ac:dyDescent="0.25">
      <c r="P211" s="8" t="s">
        <v>5</v>
      </c>
      <c r="Q211" s="8" t="s">
        <v>39</v>
      </c>
      <c r="R211" s="8" t="s">
        <v>24</v>
      </c>
      <c r="S211" s="9">
        <v>4018</v>
      </c>
      <c r="T211" s="12">
        <v>171</v>
      </c>
    </row>
    <row r="212" spans="16:20" x14ac:dyDescent="0.25">
      <c r="P212" s="10" t="s">
        <v>9</v>
      </c>
      <c r="Q212" s="10" t="s">
        <v>34</v>
      </c>
      <c r="R212" s="10" t="s">
        <v>16</v>
      </c>
      <c r="S212" s="11">
        <v>938</v>
      </c>
      <c r="T212" s="13">
        <v>189</v>
      </c>
    </row>
    <row r="213" spans="16:20" x14ac:dyDescent="0.25">
      <c r="P213" s="8" t="s">
        <v>7</v>
      </c>
      <c r="Q213" s="8" t="s">
        <v>38</v>
      </c>
      <c r="R213" s="8" t="s">
        <v>18</v>
      </c>
      <c r="S213" s="9">
        <v>1778</v>
      </c>
      <c r="T213" s="12">
        <v>270</v>
      </c>
    </row>
    <row r="214" spans="16:20" x14ac:dyDescent="0.25">
      <c r="P214" s="10" t="s">
        <v>6</v>
      </c>
      <c r="Q214" s="10" t="s">
        <v>39</v>
      </c>
      <c r="R214" s="10" t="s">
        <v>30</v>
      </c>
      <c r="S214" s="11">
        <v>1638</v>
      </c>
      <c r="T214" s="13">
        <v>63</v>
      </c>
    </row>
    <row r="215" spans="16:20" x14ac:dyDescent="0.25">
      <c r="P215" s="8" t="s">
        <v>41</v>
      </c>
      <c r="Q215" s="8" t="s">
        <v>38</v>
      </c>
      <c r="R215" s="8" t="s">
        <v>25</v>
      </c>
      <c r="S215" s="9">
        <v>154</v>
      </c>
      <c r="T215" s="12">
        <v>21</v>
      </c>
    </row>
    <row r="216" spans="16:20" x14ac:dyDescent="0.25">
      <c r="P216" s="10" t="s">
        <v>7</v>
      </c>
      <c r="Q216" s="10" t="s">
        <v>37</v>
      </c>
      <c r="R216" s="10" t="s">
        <v>22</v>
      </c>
      <c r="S216" s="11">
        <v>9835</v>
      </c>
      <c r="T216" s="13">
        <v>207</v>
      </c>
    </row>
    <row r="217" spans="16:20" x14ac:dyDescent="0.25">
      <c r="P217" s="8" t="s">
        <v>9</v>
      </c>
      <c r="Q217" s="8" t="s">
        <v>37</v>
      </c>
      <c r="R217" s="8" t="s">
        <v>20</v>
      </c>
      <c r="S217" s="9">
        <v>7273</v>
      </c>
      <c r="T217" s="12">
        <v>96</v>
      </c>
    </row>
    <row r="218" spans="16:20" x14ac:dyDescent="0.25">
      <c r="P218" s="10" t="s">
        <v>5</v>
      </c>
      <c r="Q218" s="10" t="s">
        <v>39</v>
      </c>
      <c r="R218" s="10" t="s">
        <v>22</v>
      </c>
      <c r="S218" s="11">
        <v>6909</v>
      </c>
      <c r="T218" s="13">
        <v>81</v>
      </c>
    </row>
    <row r="219" spans="16:20" x14ac:dyDescent="0.25">
      <c r="P219" s="8" t="s">
        <v>9</v>
      </c>
      <c r="Q219" s="8" t="s">
        <v>39</v>
      </c>
      <c r="R219" s="8" t="s">
        <v>24</v>
      </c>
      <c r="S219" s="9">
        <v>3920</v>
      </c>
      <c r="T219" s="12">
        <v>306</v>
      </c>
    </row>
    <row r="220" spans="16:20" x14ac:dyDescent="0.25">
      <c r="P220" s="10" t="s">
        <v>10</v>
      </c>
      <c r="Q220" s="10" t="s">
        <v>39</v>
      </c>
      <c r="R220" s="10" t="s">
        <v>21</v>
      </c>
      <c r="S220" s="11">
        <v>4858</v>
      </c>
      <c r="T220" s="13">
        <v>279</v>
      </c>
    </row>
    <row r="221" spans="16:20" x14ac:dyDescent="0.25">
      <c r="P221" s="8" t="s">
        <v>2</v>
      </c>
      <c r="Q221" s="8" t="s">
        <v>38</v>
      </c>
      <c r="R221" s="8" t="s">
        <v>4</v>
      </c>
      <c r="S221" s="9">
        <v>3549</v>
      </c>
      <c r="T221" s="12">
        <v>3</v>
      </c>
    </row>
    <row r="222" spans="16:20" x14ac:dyDescent="0.25">
      <c r="P222" s="10" t="s">
        <v>7</v>
      </c>
      <c r="Q222" s="10" t="s">
        <v>39</v>
      </c>
      <c r="R222" s="10" t="s">
        <v>27</v>
      </c>
      <c r="S222" s="11">
        <v>966</v>
      </c>
      <c r="T222" s="13">
        <v>198</v>
      </c>
    </row>
    <row r="223" spans="16:20" x14ac:dyDescent="0.25">
      <c r="P223" s="8" t="s">
        <v>5</v>
      </c>
      <c r="Q223" s="8" t="s">
        <v>39</v>
      </c>
      <c r="R223" s="8" t="s">
        <v>18</v>
      </c>
      <c r="S223" s="9">
        <v>385</v>
      </c>
      <c r="T223" s="12">
        <v>249</v>
      </c>
    </row>
    <row r="224" spans="16:20" x14ac:dyDescent="0.25">
      <c r="P224" s="10" t="s">
        <v>6</v>
      </c>
      <c r="Q224" s="10" t="s">
        <v>34</v>
      </c>
      <c r="R224" s="10" t="s">
        <v>16</v>
      </c>
      <c r="S224" s="11">
        <v>2219</v>
      </c>
      <c r="T224" s="13">
        <v>75</v>
      </c>
    </row>
    <row r="225" spans="16:20" x14ac:dyDescent="0.25">
      <c r="P225" s="8" t="s">
        <v>9</v>
      </c>
      <c r="Q225" s="8" t="s">
        <v>36</v>
      </c>
      <c r="R225" s="8" t="s">
        <v>32</v>
      </c>
      <c r="S225" s="9">
        <v>2954</v>
      </c>
      <c r="T225" s="12">
        <v>189</v>
      </c>
    </row>
    <row r="226" spans="16:20" x14ac:dyDescent="0.25">
      <c r="P226" s="10" t="s">
        <v>7</v>
      </c>
      <c r="Q226" s="10" t="s">
        <v>36</v>
      </c>
      <c r="R226" s="10" t="s">
        <v>32</v>
      </c>
      <c r="S226" s="11">
        <v>280</v>
      </c>
      <c r="T226" s="13">
        <v>87</v>
      </c>
    </row>
    <row r="227" spans="16:20" x14ac:dyDescent="0.25">
      <c r="P227" s="8" t="s">
        <v>41</v>
      </c>
      <c r="Q227" s="8" t="s">
        <v>36</v>
      </c>
      <c r="R227" s="8" t="s">
        <v>30</v>
      </c>
      <c r="S227" s="9">
        <v>6118</v>
      </c>
      <c r="T227" s="12">
        <v>174</v>
      </c>
    </row>
    <row r="228" spans="16:20" x14ac:dyDescent="0.25">
      <c r="P228" s="10" t="s">
        <v>2</v>
      </c>
      <c r="Q228" s="10" t="s">
        <v>39</v>
      </c>
      <c r="R228" s="10" t="s">
        <v>15</v>
      </c>
      <c r="S228" s="11">
        <v>4802</v>
      </c>
      <c r="T228" s="13">
        <v>36</v>
      </c>
    </row>
    <row r="229" spans="16:20" x14ac:dyDescent="0.25">
      <c r="P229" s="8" t="s">
        <v>9</v>
      </c>
      <c r="Q229" s="8" t="s">
        <v>38</v>
      </c>
      <c r="R229" s="8" t="s">
        <v>24</v>
      </c>
      <c r="S229" s="9">
        <v>4137</v>
      </c>
      <c r="T229" s="12">
        <v>60</v>
      </c>
    </row>
    <row r="230" spans="16:20" x14ac:dyDescent="0.25">
      <c r="P230" s="10" t="s">
        <v>3</v>
      </c>
      <c r="Q230" s="10" t="s">
        <v>35</v>
      </c>
      <c r="R230" s="10" t="s">
        <v>23</v>
      </c>
      <c r="S230" s="11">
        <v>2023</v>
      </c>
      <c r="T230" s="13">
        <v>78</v>
      </c>
    </row>
    <row r="231" spans="16:20" x14ac:dyDescent="0.25">
      <c r="P231" s="8" t="s">
        <v>9</v>
      </c>
      <c r="Q231" s="8" t="s">
        <v>36</v>
      </c>
      <c r="R231" s="8" t="s">
        <v>30</v>
      </c>
      <c r="S231" s="9">
        <v>9051</v>
      </c>
      <c r="T231" s="12">
        <v>57</v>
      </c>
    </row>
    <row r="232" spans="16:20" x14ac:dyDescent="0.25">
      <c r="P232" s="10" t="s">
        <v>9</v>
      </c>
      <c r="Q232" s="10" t="s">
        <v>37</v>
      </c>
      <c r="R232" s="10" t="s">
        <v>28</v>
      </c>
      <c r="S232" s="11">
        <v>2919</v>
      </c>
      <c r="T232" s="13">
        <v>45</v>
      </c>
    </row>
    <row r="233" spans="16:20" x14ac:dyDescent="0.25">
      <c r="P233" s="8" t="s">
        <v>41</v>
      </c>
      <c r="Q233" s="8" t="s">
        <v>38</v>
      </c>
      <c r="R233" s="8" t="s">
        <v>22</v>
      </c>
      <c r="S233" s="9">
        <v>5915</v>
      </c>
      <c r="T233" s="12">
        <v>3</v>
      </c>
    </row>
    <row r="234" spans="16:20" x14ac:dyDescent="0.25">
      <c r="P234" s="10" t="s">
        <v>10</v>
      </c>
      <c r="Q234" s="10" t="s">
        <v>35</v>
      </c>
      <c r="R234" s="10" t="s">
        <v>15</v>
      </c>
      <c r="S234" s="11">
        <v>2562</v>
      </c>
      <c r="T234" s="13">
        <v>6</v>
      </c>
    </row>
    <row r="235" spans="16:20" x14ac:dyDescent="0.25">
      <c r="P235" s="8" t="s">
        <v>5</v>
      </c>
      <c r="Q235" s="8" t="s">
        <v>37</v>
      </c>
      <c r="R235" s="8" t="s">
        <v>25</v>
      </c>
      <c r="S235" s="9">
        <v>8813</v>
      </c>
      <c r="T235" s="12">
        <v>21</v>
      </c>
    </row>
    <row r="236" spans="16:20" x14ac:dyDescent="0.25">
      <c r="P236" s="10" t="s">
        <v>5</v>
      </c>
      <c r="Q236" s="10" t="s">
        <v>36</v>
      </c>
      <c r="R236" s="10" t="s">
        <v>18</v>
      </c>
      <c r="S236" s="11">
        <v>6111</v>
      </c>
      <c r="T236" s="13">
        <v>3</v>
      </c>
    </row>
    <row r="237" spans="16:20" x14ac:dyDescent="0.25">
      <c r="P237" s="8" t="s">
        <v>8</v>
      </c>
      <c r="Q237" s="8" t="s">
        <v>34</v>
      </c>
      <c r="R237" s="8" t="s">
        <v>31</v>
      </c>
      <c r="S237" s="9">
        <v>3507</v>
      </c>
      <c r="T237" s="12">
        <v>288</v>
      </c>
    </row>
    <row r="238" spans="16:20" x14ac:dyDescent="0.25">
      <c r="P238" s="10" t="s">
        <v>6</v>
      </c>
      <c r="Q238" s="10" t="s">
        <v>36</v>
      </c>
      <c r="R238" s="10" t="s">
        <v>13</v>
      </c>
      <c r="S238" s="11">
        <v>4319</v>
      </c>
      <c r="T238" s="13">
        <v>30</v>
      </c>
    </row>
    <row r="239" spans="16:20" x14ac:dyDescent="0.25">
      <c r="P239" s="8" t="s">
        <v>40</v>
      </c>
      <c r="Q239" s="8" t="s">
        <v>38</v>
      </c>
      <c r="R239" s="8" t="s">
        <v>26</v>
      </c>
      <c r="S239" s="9">
        <v>609</v>
      </c>
      <c r="T239" s="12">
        <v>87</v>
      </c>
    </row>
    <row r="240" spans="16:20" x14ac:dyDescent="0.25">
      <c r="P240" s="10" t="s">
        <v>40</v>
      </c>
      <c r="Q240" s="10" t="s">
        <v>39</v>
      </c>
      <c r="R240" s="10" t="s">
        <v>27</v>
      </c>
      <c r="S240" s="11">
        <v>6370</v>
      </c>
      <c r="T240" s="13">
        <v>30</v>
      </c>
    </row>
    <row r="241" spans="16:20" x14ac:dyDescent="0.25">
      <c r="P241" s="8" t="s">
        <v>5</v>
      </c>
      <c r="Q241" s="8" t="s">
        <v>38</v>
      </c>
      <c r="R241" s="8" t="s">
        <v>19</v>
      </c>
      <c r="S241" s="9">
        <v>5474</v>
      </c>
      <c r="T241" s="12">
        <v>168</v>
      </c>
    </row>
    <row r="242" spans="16:20" x14ac:dyDescent="0.25">
      <c r="P242" s="10" t="s">
        <v>40</v>
      </c>
      <c r="Q242" s="10" t="s">
        <v>36</v>
      </c>
      <c r="R242" s="10" t="s">
        <v>27</v>
      </c>
      <c r="S242" s="11">
        <v>3164</v>
      </c>
      <c r="T242" s="13">
        <v>306</v>
      </c>
    </row>
    <row r="243" spans="16:20" x14ac:dyDescent="0.25">
      <c r="P243" s="8" t="s">
        <v>6</v>
      </c>
      <c r="Q243" s="8" t="s">
        <v>35</v>
      </c>
      <c r="R243" s="8" t="s">
        <v>4</v>
      </c>
      <c r="S243" s="9">
        <v>1302</v>
      </c>
      <c r="T243" s="12">
        <v>402</v>
      </c>
    </row>
    <row r="244" spans="16:20" x14ac:dyDescent="0.25">
      <c r="P244" s="10" t="s">
        <v>3</v>
      </c>
      <c r="Q244" s="10" t="s">
        <v>37</v>
      </c>
      <c r="R244" s="10" t="s">
        <v>28</v>
      </c>
      <c r="S244" s="11">
        <v>7308</v>
      </c>
      <c r="T244" s="13">
        <v>327</v>
      </c>
    </row>
    <row r="245" spans="16:20" x14ac:dyDescent="0.25">
      <c r="P245" s="8" t="s">
        <v>40</v>
      </c>
      <c r="Q245" s="8" t="s">
        <v>37</v>
      </c>
      <c r="R245" s="8" t="s">
        <v>27</v>
      </c>
      <c r="S245" s="9">
        <v>6132</v>
      </c>
      <c r="T245" s="12">
        <v>93</v>
      </c>
    </row>
    <row r="246" spans="16:20" x14ac:dyDescent="0.25">
      <c r="P246" s="10" t="s">
        <v>10</v>
      </c>
      <c r="Q246" s="10" t="s">
        <v>35</v>
      </c>
      <c r="R246" s="10" t="s">
        <v>14</v>
      </c>
      <c r="S246" s="11">
        <v>3472</v>
      </c>
      <c r="T246" s="13">
        <v>96</v>
      </c>
    </row>
    <row r="247" spans="16:20" x14ac:dyDescent="0.25">
      <c r="P247" s="8" t="s">
        <v>8</v>
      </c>
      <c r="Q247" s="8" t="s">
        <v>39</v>
      </c>
      <c r="R247" s="8" t="s">
        <v>18</v>
      </c>
      <c r="S247" s="9">
        <v>9660</v>
      </c>
      <c r="T247" s="12">
        <v>27</v>
      </c>
    </row>
    <row r="248" spans="16:20" x14ac:dyDescent="0.25">
      <c r="P248" s="10" t="s">
        <v>9</v>
      </c>
      <c r="Q248" s="10" t="s">
        <v>38</v>
      </c>
      <c r="R248" s="10" t="s">
        <v>26</v>
      </c>
      <c r="S248" s="11">
        <v>2436</v>
      </c>
      <c r="T248" s="13">
        <v>99</v>
      </c>
    </row>
    <row r="249" spans="16:20" x14ac:dyDescent="0.25">
      <c r="P249" s="8" t="s">
        <v>9</v>
      </c>
      <c r="Q249" s="8" t="s">
        <v>38</v>
      </c>
      <c r="R249" s="8" t="s">
        <v>33</v>
      </c>
      <c r="S249" s="9">
        <v>9506</v>
      </c>
      <c r="T249" s="12">
        <v>87</v>
      </c>
    </row>
    <row r="250" spans="16:20" x14ac:dyDescent="0.25">
      <c r="P250" s="10" t="s">
        <v>10</v>
      </c>
      <c r="Q250" s="10" t="s">
        <v>37</v>
      </c>
      <c r="R250" s="10" t="s">
        <v>21</v>
      </c>
      <c r="S250" s="11">
        <v>245</v>
      </c>
      <c r="T250" s="13">
        <v>288</v>
      </c>
    </row>
    <row r="251" spans="16:20" x14ac:dyDescent="0.25">
      <c r="P251" s="8" t="s">
        <v>8</v>
      </c>
      <c r="Q251" s="8" t="s">
        <v>35</v>
      </c>
      <c r="R251" s="8" t="s">
        <v>20</v>
      </c>
      <c r="S251" s="9">
        <v>2702</v>
      </c>
      <c r="T251" s="12">
        <v>363</v>
      </c>
    </row>
    <row r="252" spans="16:20" x14ac:dyDescent="0.25">
      <c r="P252" s="10" t="s">
        <v>10</v>
      </c>
      <c r="Q252" s="10" t="s">
        <v>34</v>
      </c>
      <c r="R252" s="10" t="s">
        <v>17</v>
      </c>
      <c r="S252" s="11">
        <v>700</v>
      </c>
      <c r="T252" s="13">
        <v>87</v>
      </c>
    </row>
    <row r="253" spans="16:20" x14ac:dyDescent="0.25">
      <c r="P253" s="8" t="s">
        <v>6</v>
      </c>
      <c r="Q253" s="8" t="s">
        <v>34</v>
      </c>
      <c r="R253" s="8" t="s">
        <v>17</v>
      </c>
      <c r="S253" s="9">
        <v>3759</v>
      </c>
      <c r="T253" s="12">
        <v>150</v>
      </c>
    </row>
    <row r="254" spans="16:20" x14ac:dyDescent="0.25">
      <c r="P254" s="10" t="s">
        <v>2</v>
      </c>
      <c r="Q254" s="10" t="s">
        <v>35</v>
      </c>
      <c r="R254" s="10" t="s">
        <v>17</v>
      </c>
      <c r="S254" s="11">
        <v>1589</v>
      </c>
      <c r="T254" s="13">
        <v>303</v>
      </c>
    </row>
    <row r="255" spans="16:20" x14ac:dyDescent="0.25">
      <c r="P255" s="8" t="s">
        <v>7</v>
      </c>
      <c r="Q255" s="8" t="s">
        <v>35</v>
      </c>
      <c r="R255" s="8" t="s">
        <v>28</v>
      </c>
      <c r="S255" s="9">
        <v>5194</v>
      </c>
      <c r="T255" s="12">
        <v>288</v>
      </c>
    </row>
    <row r="256" spans="16:20" x14ac:dyDescent="0.25">
      <c r="P256" s="10" t="s">
        <v>10</v>
      </c>
      <c r="Q256" s="10" t="s">
        <v>36</v>
      </c>
      <c r="R256" s="10" t="s">
        <v>13</v>
      </c>
      <c r="S256" s="11">
        <v>945</v>
      </c>
      <c r="T256" s="13">
        <v>75</v>
      </c>
    </row>
    <row r="257" spans="16:20" x14ac:dyDescent="0.25">
      <c r="P257" s="8" t="s">
        <v>40</v>
      </c>
      <c r="Q257" s="8" t="s">
        <v>38</v>
      </c>
      <c r="R257" s="8" t="s">
        <v>31</v>
      </c>
      <c r="S257" s="9">
        <v>1988</v>
      </c>
      <c r="T257" s="12">
        <v>39</v>
      </c>
    </row>
    <row r="258" spans="16:20" x14ac:dyDescent="0.25">
      <c r="P258" s="10" t="s">
        <v>6</v>
      </c>
      <c r="Q258" s="10" t="s">
        <v>34</v>
      </c>
      <c r="R258" s="10" t="s">
        <v>32</v>
      </c>
      <c r="S258" s="11">
        <v>6734</v>
      </c>
      <c r="T258" s="13">
        <v>123</v>
      </c>
    </row>
    <row r="259" spans="16:20" x14ac:dyDescent="0.25">
      <c r="P259" s="8" t="s">
        <v>40</v>
      </c>
      <c r="Q259" s="8" t="s">
        <v>36</v>
      </c>
      <c r="R259" s="8" t="s">
        <v>4</v>
      </c>
      <c r="S259" s="9">
        <v>217</v>
      </c>
      <c r="T259" s="12">
        <v>36</v>
      </c>
    </row>
    <row r="260" spans="16:20" x14ac:dyDescent="0.25">
      <c r="P260" s="10" t="s">
        <v>5</v>
      </c>
      <c r="Q260" s="10" t="s">
        <v>34</v>
      </c>
      <c r="R260" s="10" t="s">
        <v>22</v>
      </c>
      <c r="S260" s="11">
        <v>6279</v>
      </c>
      <c r="T260" s="13">
        <v>237</v>
      </c>
    </row>
    <row r="261" spans="16:20" x14ac:dyDescent="0.25">
      <c r="P261" s="8" t="s">
        <v>40</v>
      </c>
      <c r="Q261" s="8" t="s">
        <v>36</v>
      </c>
      <c r="R261" s="8" t="s">
        <v>13</v>
      </c>
      <c r="S261" s="9">
        <v>4424</v>
      </c>
      <c r="T261" s="12">
        <v>201</v>
      </c>
    </row>
    <row r="262" spans="16:20" x14ac:dyDescent="0.25">
      <c r="P262" s="10" t="s">
        <v>2</v>
      </c>
      <c r="Q262" s="10" t="s">
        <v>36</v>
      </c>
      <c r="R262" s="10" t="s">
        <v>17</v>
      </c>
      <c r="S262" s="11">
        <v>189</v>
      </c>
      <c r="T262" s="13">
        <v>48</v>
      </c>
    </row>
    <row r="263" spans="16:20" x14ac:dyDescent="0.25">
      <c r="P263" s="8" t="s">
        <v>5</v>
      </c>
      <c r="Q263" s="8" t="s">
        <v>35</v>
      </c>
      <c r="R263" s="8" t="s">
        <v>22</v>
      </c>
      <c r="S263" s="9">
        <v>490</v>
      </c>
      <c r="T263" s="12">
        <v>84</v>
      </c>
    </row>
    <row r="264" spans="16:20" x14ac:dyDescent="0.25">
      <c r="P264" s="10" t="s">
        <v>8</v>
      </c>
      <c r="Q264" s="10" t="s">
        <v>37</v>
      </c>
      <c r="R264" s="10" t="s">
        <v>21</v>
      </c>
      <c r="S264" s="11">
        <v>434</v>
      </c>
      <c r="T264" s="13">
        <v>87</v>
      </c>
    </row>
    <row r="265" spans="16:20" x14ac:dyDescent="0.25">
      <c r="P265" s="8" t="s">
        <v>7</v>
      </c>
      <c r="Q265" s="8" t="s">
        <v>38</v>
      </c>
      <c r="R265" s="8" t="s">
        <v>30</v>
      </c>
      <c r="S265" s="9">
        <v>10129</v>
      </c>
      <c r="T265" s="12">
        <v>312</v>
      </c>
    </row>
    <row r="266" spans="16:20" x14ac:dyDescent="0.25">
      <c r="P266" s="10" t="s">
        <v>3</v>
      </c>
      <c r="Q266" s="10" t="s">
        <v>39</v>
      </c>
      <c r="R266" s="10" t="s">
        <v>28</v>
      </c>
      <c r="S266" s="11">
        <v>1652</v>
      </c>
      <c r="T266" s="13">
        <v>102</v>
      </c>
    </row>
    <row r="267" spans="16:20" x14ac:dyDescent="0.25">
      <c r="P267" s="8" t="s">
        <v>8</v>
      </c>
      <c r="Q267" s="8" t="s">
        <v>38</v>
      </c>
      <c r="R267" s="8" t="s">
        <v>21</v>
      </c>
      <c r="S267" s="9">
        <v>6433</v>
      </c>
      <c r="T267" s="12">
        <v>78</v>
      </c>
    </row>
    <row r="268" spans="16:20" x14ac:dyDescent="0.25">
      <c r="P268" s="10" t="s">
        <v>3</v>
      </c>
      <c r="Q268" s="10" t="s">
        <v>34</v>
      </c>
      <c r="R268" s="10" t="s">
        <v>23</v>
      </c>
      <c r="S268" s="11">
        <v>2212</v>
      </c>
      <c r="T268" s="13">
        <v>117</v>
      </c>
    </row>
    <row r="269" spans="16:20" x14ac:dyDescent="0.25">
      <c r="P269" s="8" t="s">
        <v>41</v>
      </c>
      <c r="Q269" s="8" t="s">
        <v>35</v>
      </c>
      <c r="R269" s="8" t="s">
        <v>19</v>
      </c>
      <c r="S269" s="9">
        <v>609</v>
      </c>
      <c r="T269" s="12">
        <v>99</v>
      </c>
    </row>
    <row r="270" spans="16:20" x14ac:dyDescent="0.25">
      <c r="P270" s="10" t="s">
        <v>40</v>
      </c>
      <c r="Q270" s="10" t="s">
        <v>35</v>
      </c>
      <c r="R270" s="10" t="s">
        <v>24</v>
      </c>
      <c r="S270" s="11">
        <v>1638</v>
      </c>
      <c r="T270" s="13">
        <v>48</v>
      </c>
    </row>
    <row r="271" spans="16:20" x14ac:dyDescent="0.25">
      <c r="P271" s="8" t="s">
        <v>7</v>
      </c>
      <c r="Q271" s="8" t="s">
        <v>34</v>
      </c>
      <c r="R271" s="8" t="s">
        <v>15</v>
      </c>
      <c r="S271" s="9">
        <v>3829</v>
      </c>
      <c r="T271" s="12">
        <v>24</v>
      </c>
    </row>
    <row r="272" spans="16:20" x14ac:dyDescent="0.25">
      <c r="P272" s="10" t="s">
        <v>40</v>
      </c>
      <c r="Q272" s="10" t="s">
        <v>39</v>
      </c>
      <c r="R272" s="10" t="s">
        <v>15</v>
      </c>
      <c r="S272" s="11">
        <v>5775</v>
      </c>
      <c r="T272" s="13">
        <v>42</v>
      </c>
    </row>
    <row r="273" spans="16:20" x14ac:dyDescent="0.25">
      <c r="P273" s="8" t="s">
        <v>6</v>
      </c>
      <c r="Q273" s="8" t="s">
        <v>35</v>
      </c>
      <c r="R273" s="8" t="s">
        <v>20</v>
      </c>
      <c r="S273" s="9">
        <v>1071</v>
      </c>
      <c r="T273" s="12">
        <v>270</v>
      </c>
    </row>
    <row r="274" spans="16:20" x14ac:dyDescent="0.25">
      <c r="P274" s="10" t="s">
        <v>8</v>
      </c>
      <c r="Q274" s="10" t="s">
        <v>36</v>
      </c>
      <c r="R274" s="10" t="s">
        <v>23</v>
      </c>
      <c r="S274" s="11">
        <v>5019</v>
      </c>
      <c r="T274" s="13">
        <v>150</v>
      </c>
    </row>
    <row r="275" spans="16:20" x14ac:dyDescent="0.25">
      <c r="P275" s="8" t="s">
        <v>2</v>
      </c>
      <c r="Q275" s="8" t="s">
        <v>37</v>
      </c>
      <c r="R275" s="8" t="s">
        <v>15</v>
      </c>
      <c r="S275" s="9">
        <v>2863</v>
      </c>
      <c r="T275" s="12">
        <v>42</v>
      </c>
    </row>
    <row r="276" spans="16:20" x14ac:dyDescent="0.25">
      <c r="P276" s="10" t="s">
        <v>40</v>
      </c>
      <c r="Q276" s="10" t="s">
        <v>35</v>
      </c>
      <c r="R276" s="10" t="s">
        <v>29</v>
      </c>
      <c r="S276" s="11">
        <v>1617</v>
      </c>
      <c r="T276" s="13">
        <v>126</v>
      </c>
    </row>
    <row r="277" spans="16:20" x14ac:dyDescent="0.25">
      <c r="P277" s="8" t="s">
        <v>6</v>
      </c>
      <c r="Q277" s="8" t="s">
        <v>37</v>
      </c>
      <c r="R277" s="8" t="s">
        <v>26</v>
      </c>
      <c r="S277" s="9">
        <v>6818</v>
      </c>
      <c r="T277" s="12">
        <v>6</v>
      </c>
    </row>
    <row r="278" spans="16:20" x14ac:dyDescent="0.25">
      <c r="P278" s="10" t="s">
        <v>3</v>
      </c>
      <c r="Q278" s="10" t="s">
        <v>35</v>
      </c>
      <c r="R278" s="10" t="s">
        <v>15</v>
      </c>
      <c r="S278" s="11">
        <v>6657</v>
      </c>
      <c r="T278" s="13">
        <v>276</v>
      </c>
    </row>
    <row r="279" spans="16:20" x14ac:dyDescent="0.25">
      <c r="P279" s="8" t="s">
        <v>3</v>
      </c>
      <c r="Q279" s="8" t="s">
        <v>34</v>
      </c>
      <c r="R279" s="8" t="s">
        <v>17</v>
      </c>
      <c r="S279" s="9">
        <v>2919</v>
      </c>
      <c r="T279" s="12">
        <v>93</v>
      </c>
    </row>
    <row r="280" spans="16:20" x14ac:dyDescent="0.25">
      <c r="P280" s="10" t="s">
        <v>2</v>
      </c>
      <c r="Q280" s="10" t="s">
        <v>36</v>
      </c>
      <c r="R280" s="10" t="s">
        <v>31</v>
      </c>
      <c r="S280" s="11">
        <v>3094</v>
      </c>
      <c r="T280" s="13">
        <v>246</v>
      </c>
    </row>
    <row r="281" spans="16:20" x14ac:dyDescent="0.25">
      <c r="P281" s="8" t="s">
        <v>6</v>
      </c>
      <c r="Q281" s="8" t="s">
        <v>39</v>
      </c>
      <c r="R281" s="8" t="s">
        <v>24</v>
      </c>
      <c r="S281" s="9">
        <v>2989</v>
      </c>
      <c r="T281" s="12">
        <v>3</v>
      </c>
    </row>
    <row r="282" spans="16:20" x14ac:dyDescent="0.25">
      <c r="P282" s="10" t="s">
        <v>8</v>
      </c>
      <c r="Q282" s="10" t="s">
        <v>38</v>
      </c>
      <c r="R282" s="10" t="s">
        <v>27</v>
      </c>
      <c r="S282" s="11">
        <v>2268</v>
      </c>
      <c r="T282" s="13">
        <v>63</v>
      </c>
    </row>
    <row r="283" spans="16:20" x14ac:dyDescent="0.25">
      <c r="P283" s="8" t="s">
        <v>5</v>
      </c>
      <c r="Q283" s="8" t="s">
        <v>35</v>
      </c>
      <c r="R283" s="8" t="s">
        <v>31</v>
      </c>
      <c r="S283" s="9">
        <v>4753</v>
      </c>
      <c r="T283" s="12">
        <v>246</v>
      </c>
    </row>
    <row r="284" spans="16:20" x14ac:dyDescent="0.25">
      <c r="P284" s="10" t="s">
        <v>2</v>
      </c>
      <c r="Q284" s="10" t="s">
        <v>34</v>
      </c>
      <c r="R284" s="10" t="s">
        <v>19</v>
      </c>
      <c r="S284" s="11">
        <v>7511</v>
      </c>
      <c r="T284" s="13">
        <v>120</v>
      </c>
    </row>
    <row r="285" spans="16:20" x14ac:dyDescent="0.25">
      <c r="P285" s="8" t="s">
        <v>2</v>
      </c>
      <c r="Q285" s="8" t="s">
        <v>38</v>
      </c>
      <c r="R285" s="8" t="s">
        <v>31</v>
      </c>
      <c r="S285" s="9">
        <v>4326</v>
      </c>
      <c r="T285" s="12">
        <v>348</v>
      </c>
    </row>
    <row r="286" spans="16:20" x14ac:dyDescent="0.25">
      <c r="P286" s="10" t="s">
        <v>41</v>
      </c>
      <c r="Q286" s="10" t="s">
        <v>34</v>
      </c>
      <c r="R286" s="10" t="s">
        <v>23</v>
      </c>
      <c r="S286" s="11">
        <v>4935</v>
      </c>
      <c r="T286" s="13">
        <v>126</v>
      </c>
    </row>
    <row r="287" spans="16:20" x14ac:dyDescent="0.25">
      <c r="P287" s="8" t="s">
        <v>6</v>
      </c>
      <c r="Q287" s="8" t="s">
        <v>35</v>
      </c>
      <c r="R287" s="8" t="s">
        <v>30</v>
      </c>
      <c r="S287" s="9">
        <v>4781</v>
      </c>
      <c r="T287" s="12">
        <v>123</v>
      </c>
    </row>
    <row r="288" spans="16:20" x14ac:dyDescent="0.25">
      <c r="P288" s="10" t="s">
        <v>5</v>
      </c>
      <c r="Q288" s="10" t="s">
        <v>38</v>
      </c>
      <c r="R288" s="10" t="s">
        <v>25</v>
      </c>
      <c r="S288" s="11">
        <v>7483</v>
      </c>
      <c r="T288" s="13">
        <v>45</v>
      </c>
    </row>
    <row r="289" spans="16:20" x14ac:dyDescent="0.25">
      <c r="P289" s="8" t="s">
        <v>10</v>
      </c>
      <c r="Q289" s="8" t="s">
        <v>38</v>
      </c>
      <c r="R289" s="8" t="s">
        <v>4</v>
      </c>
      <c r="S289" s="9">
        <v>6860</v>
      </c>
      <c r="T289" s="12">
        <v>126</v>
      </c>
    </row>
    <row r="290" spans="16:20" x14ac:dyDescent="0.25">
      <c r="P290" s="10" t="s">
        <v>40</v>
      </c>
      <c r="Q290" s="10" t="s">
        <v>37</v>
      </c>
      <c r="R290" s="10" t="s">
        <v>29</v>
      </c>
      <c r="S290" s="11">
        <v>9002</v>
      </c>
      <c r="T290" s="13">
        <v>72</v>
      </c>
    </row>
    <row r="291" spans="16:20" x14ac:dyDescent="0.25">
      <c r="P291" s="8" t="s">
        <v>6</v>
      </c>
      <c r="Q291" s="8" t="s">
        <v>36</v>
      </c>
      <c r="R291" s="8" t="s">
        <v>29</v>
      </c>
      <c r="S291" s="9">
        <v>1400</v>
      </c>
      <c r="T291" s="12">
        <v>135</v>
      </c>
    </row>
    <row r="292" spans="16:20" x14ac:dyDescent="0.25">
      <c r="P292" s="10" t="s">
        <v>10</v>
      </c>
      <c r="Q292" s="10" t="s">
        <v>34</v>
      </c>
      <c r="R292" s="10" t="s">
        <v>22</v>
      </c>
      <c r="S292" s="11">
        <v>4053</v>
      </c>
      <c r="T292" s="13">
        <v>24</v>
      </c>
    </row>
    <row r="293" spans="16:20" x14ac:dyDescent="0.25">
      <c r="P293" s="8" t="s">
        <v>7</v>
      </c>
      <c r="Q293" s="8" t="s">
        <v>36</v>
      </c>
      <c r="R293" s="8" t="s">
        <v>31</v>
      </c>
      <c r="S293" s="9">
        <v>2149</v>
      </c>
      <c r="T293" s="12">
        <v>117</v>
      </c>
    </row>
    <row r="294" spans="16:20" x14ac:dyDescent="0.25">
      <c r="P294" s="10" t="s">
        <v>3</v>
      </c>
      <c r="Q294" s="10" t="s">
        <v>39</v>
      </c>
      <c r="R294" s="10" t="s">
        <v>29</v>
      </c>
      <c r="S294" s="11">
        <v>3640</v>
      </c>
      <c r="T294" s="13">
        <v>51</v>
      </c>
    </row>
    <row r="295" spans="16:20" x14ac:dyDescent="0.25">
      <c r="P295" s="8" t="s">
        <v>2</v>
      </c>
      <c r="Q295" s="8" t="s">
        <v>39</v>
      </c>
      <c r="R295" s="8" t="s">
        <v>23</v>
      </c>
      <c r="S295" s="9">
        <v>630</v>
      </c>
      <c r="T295" s="12">
        <v>36</v>
      </c>
    </row>
    <row r="296" spans="16:20" x14ac:dyDescent="0.25">
      <c r="P296" s="10" t="s">
        <v>9</v>
      </c>
      <c r="Q296" s="10" t="s">
        <v>35</v>
      </c>
      <c r="R296" s="10" t="s">
        <v>27</v>
      </c>
      <c r="S296" s="11">
        <v>2429</v>
      </c>
      <c r="T296" s="13">
        <v>144</v>
      </c>
    </row>
    <row r="297" spans="16:20" x14ac:dyDescent="0.25">
      <c r="P297" s="8" t="s">
        <v>9</v>
      </c>
      <c r="Q297" s="8" t="s">
        <v>36</v>
      </c>
      <c r="R297" s="8" t="s">
        <v>25</v>
      </c>
      <c r="S297" s="9">
        <v>2142</v>
      </c>
      <c r="T297" s="12">
        <v>114</v>
      </c>
    </row>
    <row r="298" spans="16:20" x14ac:dyDescent="0.25">
      <c r="P298" s="10" t="s">
        <v>7</v>
      </c>
      <c r="Q298" s="10" t="s">
        <v>37</v>
      </c>
      <c r="R298" s="10" t="s">
        <v>30</v>
      </c>
      <c r="S298" s="11">
        <v>6454</v>
      </c>
      <c r="T298" s="13">
        <v>54</v>
      </c>
    </row>
    <row r="299" spans="16:20" x14ac:dyDescent="0.25">
      <c r="P299" s="8" t="s">
        <v>7</v>
      </c>
      <c r="Q299" s="8" t="s">
        <v>37</v>
      </c>
      <c r="R299" s="8" t="s">
        <v>16</v>
      </c>
      <c r="S299" s="9">
        <v>4487</v>
      </c>
      <c r="T299" s="12">
        <v>333</v>
      </c>
    </row>
    <row r="300" spans="16:20" x14ac:dyDescent="0.25">
      <c r="P300" s="10" t="s">
        <v>3</v>
      </c>
      <c r="Q300" s="10" t="s">
        <v>37</v>
      </c>
      <c r="R300" s="10" t="s">
        <v>4</v>
      </c>
      <c r="S300" s="11">
        <v>938</v>
      </c>
      <c r="T300" s="13">
        <v>366</v>
      </c>
    </row>
    <row r="301" spans="16:20" x14ac:dyDescent="0.25">
      <c r="P301" s="8" t="s">
        <v>3</v>
      </c>
      <c r="Q301" s="8" t="s">
        <v>38</v>
      </c>
      <c r="R301" s="8" t="s">
        <v>26</v>
      </c>
      <c r="S301" s="9">
        <v>8841</v>
      </c>
      <c r="T301" s="12">
        <v>303</v>
      </c>
    </row>
    <row r="302" spans="16:20" x14ac:dyDescent="0.25">
      <c r="P302" s="10" t="s">
        <v>2</v>
      </c>
      <c r="Q302" s="10" t="s">
        <v>39</v>
      </c>
      <c r="R302" s="10" t="s">
        <v>33</v>
      </c>
      <c r="S302" s="11">
        <v>4018</v>
      </c>
      <c r="T302" s="13">
        <v>126</v>
      </c>
    </row>
    <row r="303" spans="16:20" x14ac:dyDescent="0.25">
      <c r="P303" s="8" t="s">
        <v>41</v>
      </c>
      <c r="Q303" s="8" t="s">
        <v>37</v>
      </c>
      <c r="R303" s="8" t="s">
        <v>15</v>
      </c>
      <c r="S303" s="9">
        <v>714</v>
      </c>
      <c r="T303" s="12">
        <v>231</v>
      </c>
    </row>
    <row r="304" spans="16:20" x14ac:dyDescent="0.25">
      <c r="P304" s="10" t="s">
        <v>9</v>
      </c>
      <c r="Q304" s="10" t="s">
        <v>38</v>
      </c>
      <c r="R304" s="10" t="s">
        <v>25</v>
      </c>
      <c r="S304" s="11">
        <v>3850</v>
      </c>
      <c r="T304" s="13">
        <v>102</v>
      </c>
    </row>
  </sheetData>
  <mergeCells count="1">
    <mergeCell ref="B1:H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7276-C7F8-4DCB-8F01-4ACECBD9D2CB}">
  <dimension ref="A1:F16"/>
  <sheetViews>
    <sheetView showGridLines="0" workbookViewId="0">
      <selection activeCell="H8" sqref="H8"/>
    </sheetView>
  </sheetViews>
  <sheetFormatPr defaultRowHeight="15" x14ac:dyDescent="0.25"/>
  <cols>
    <col min="1" max="1" width="2" customWidth="1"/>
    <col min="2" max="2" width="16.42578125" bestFit="1" customWidth="1"/>
    <col min="3" max="4" width="14.85546875" bestFit="1" customWidth="1"/>
    <col min="5" max="5" width="10.5703125" customWidth="1"/>
  </cols>
  <sheetData>
    <row r="1" spans="1:6" ht="29.25" customHeight="1" x14ac:dyDescent="0.25">
      <c r="A1" s="24"/>
      <c r="B1" s="53" t="s">
        <v>79</v>
      </c>
      <c r="C1" s="57"/>
      <c r="D1" s="57"/>
      <c r="E1" s="57"/>
      <c r="F1" s="57"/>
    </row>
    <row r="4" spans="1:6" x14ac:dyDescent="0.25">
      <c r="B4" s="20" t="s">
        <v>56</v>
      </c>
      <c r="C4" t="s">
        <v>57</v>
      </c>
    </row>
    <row r="5" spans="1:6" x14ac:dyDescent="0.25">
      <c r="B5" s="21" t="s">
        <v>38</v>
      </c>
      <c r="C5" s="22"/>
    </row>
    <row r="6" spans="1:6" x14ac:dyDescent="0.25">
      <c r="B6" s="27" t="s">
        <v>5</v>
      </c>
      <c r="C6" s="22">
        <v>25221</v>
      </c>
    </row>
    <row r="7" spans="1:6" x14ac:dyDescent="0.25">
      <c r="B7" s="21" t="s">
        <v>36</v>
      </c>
      <c r="C7" s="22"/>
    </row>
    <row r="8" spans="1:6" x14ac:dyDescent="0.25">
      <c r="B8" s="27" t="s">
        <v>5</v>
      </c>
      <c r="C8" s="22">
        <v>39620</v>
      </c>
    </row>
    <row r="9" spans="1:6" x14ac:dyDescent="0.25">
      <c r="B9" s="21" t="s">
        <v>34</v>
      </c>
      <c r="C9" s="22"/>
    </row>
    <row r="10" spans="1:6" x14ac:dyDescent="0.25">
      <c r="B10" s="27" t="s">
        <v>5</v>
      </c>
      <c r="C10" s="22">
        <v>41559</v>
      </c>
    </row>
    <row r="11" spans="1:6" x14ac:dyDescent="0.25">
      <c r="B11" s="21" t="s">
        <v>37</v>
      </c>
      <c r="C11" s="22"/>
    </row>
    <row r="12" spans="1:6" x14ac:dyDescent="0.25">
      <c r="B12" s="27" t="s">
        <v>7</v>
      </c>
      <c r="C12" s="22">
        <v>43568</v>
      </c>
    </row>
    <row r="13" spans="1:6" x14ac:dyDescent="0.25">
      <c r="B13" s="21" t="s">
        <v>39</v>
      </c>
      <c r="C13" s="22"/>
    </row>
    <row r="14" spans="1:6" x14ac:dyDescent="0.25">
      <c r="B14" s="27" t="s">
        <v>2</v>
      </c>
      <c r="C14" s="22">
        <v>45752</v>
      </c>
    </row>
    <row r="15" spans="1:6" x14ac:dyDescent="0.25">
      <c r="B15" s="21" t="s">
        <v>35</v>
      </c>
      <c r="C15" s="22"/>
    </row>
    <row r="16" spans="1:6" x14ac:dyDescent="0.25">
      <c r="B16" s="27" t="s">
        <v>40</v>
      </c>
      <c r="C16" s="22">
        <v>38325</v>
      </c>
    </row>
  </sheetData>
  <mergeCells count="1">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00421-DA0E-4D63-B77B-F440FC8B6C30}">
  <dimension ref="A1:F304"/>
  <sheetViews>
    <sheetView showGridLines="0" zoomScale="86" zoomScaleNormal="86" workbookViewId="0">
      <selection activeCell="B1" sqref="B1:E1"/>
    </sheetView>
  </sheetViews>
  <sheetFormatPr defaultRowHeight="15" x14ac:dyDescent="0.25"/>
  <cols>
    <col min="1" max="1" width="2.28515625" customWidth="1"/>
    <col min="2" max="2" width="17.28515625" customWidth="1"/>
    <col min="3" max="3" width="12.42578125" customWidth="1"/>
    <col min="4" max="4" width="19" customWidth="1"/>
    <col min="5" max="5" width="14.85546875" customWidth="1"/>
    <col min="6" max="6" width="8.42578125" customWidth="1"/>
  </cols>
  <sheetData>
    <row r="1" spans="1:6" ht="39" customHeight="1" x14ac:dyDescent="0.25">
      <c r="A1" s="24"/>
      <c r="B1" s="58" t="s">
        <v>54</v>
      </c>
      <c r="C1" s="58"/>
      <c r="D1" s="58"/>
      <c r="E1" s="58"/>
    </row>
    <row r="4" spans="1:6" x14ac:dyDescent="0.25">
      <c r="B4" s="14" t="s">
        <v>11</v>
      </c>
      <c r="C4" s="14" t="s">
        <v>12</v>
      </c>
      <c r="D4" s="14" t="s">
        <v>0</v>
      </c>
      <c r="E4" s="18" t="s">
        <v>1</v>
      </c>
      <c r="F4" s="18" t="s">
        <v>42</v>
      </c>
    </row>
    <row r="5" spans="1:6" x14ac:dyDescent="0.25">
      <c r="B5" s="8" t="s">
        <v>5</v>
      </c>
      <c r="C5" s="8" t="s">
        <v>36</v>
      </c>
      <c r="D5" s="8" t="s">
        <v>16</v>
      </c>
      <c r="E5" s="9">
        <v>16184</v>
      </c>
      <c r="F5" s="12">
        <v>39</v>
      </c>
    </row>
    <row r="6" spans="1:6" x14ac:dyDescent="0.25">
      <c r="B6" s="10" t="s">
        <v>5</v>
      </c>
      <c r="C6" s="10" t="s">
        <v>34</v>
      </c>
      <c r="D6" s="10" t="s">
        <v>20</v>
      </c>
      <c r="E6" s="11">
        <v>15610</v>
      </c>
      <c r="F6" s="13">
        <v>339</v>
      </c>
    </row>
    <row r="7" spans="1:6" x14ac:dyDescent="0.25">
      <c r="B7" s="8" t="s">
        <v>9</v>
      </c>
      <c r="C7" s="8" t="s">
        <v>34</v>
      </c>
      <c r="D7" s="8" t="s">
        <v>28</v>
      </c>
      <c r="E7" s="9">
        <v>14329</v>
      </c>
      <c r="F7" s="12">
        <v>150</v>
      </c>
    </row>
    <row r="8" spans="1:6" x14ac:dyDescent="0.25">
      <c r="B8" s="10" t="s">
        <v>5</v>
      </c>
      <c r="C8" s="10" t="s">
        <v>35</v>
      </c>
      <c r="D8" s="10" t="s">
        <v>15</v>
      </c>
      <c r="E8" s="11">
        <v>13391</v>
      </c>
      <c r="F8" s="13">
        <v>201</v>
      </c>
    </row>
    <row r="9" spans="1:6" x14ac:dyDescent="0.25">
      <c r="B9" s="10" t="s">
        <v>10</v>
      </c>
      <c r="C9" s="10" t="s">
        <v>39</v>
      </c>
      <c r="D9" s="10" t="s">
        <v>33</v>
      </c>
      <c r="E9" s="11">
        <v>12950</v>
      </c>
      <c r="F9" s="13">
        <v>30</v>
      </c>
    </row>
    <row r="10" spans="1:6" x14ac:dyDescent="0.25">
      <c r="B10" s="8" t="s">
        <v>40</v>
      </c>
      <c r="C10" s="8" t="s">
        <v>35</v>
      </c>
      <c r="D10" s="8" t="s">
        <v>32</v>
      </c>
      <c r="E10" s="9">
        <v>12348</v>
      </c>
      <c r="F10" s="12">
        <v>234</v>
      </c>
    </row>
    <row r="11" spans="1:6" x14ac:dyDescent="0.25">
      <c r="B11" s="8" t="s">
        <v>2</v>
      </c>
      <c r="C11" s="8" t="s">
        <v>37</v>
      </c>
      <c r="D11" s="8" t="s">
        <v>18</v>
      </c>
      <c r="E11" s="9">
        <v>11571</v>
      </c>
      <c r="F11" s="12">
        <v>138</v>
      </c>
    </row>
    <row r="12" spans="1:6" x14ac:dyDescent="0.25">
      <c r="B12" s="10" t="s">
        <v>9</v>
      </c>
      <c r="C12" s="10" t="s">
        <v>36</v>
      </c>
      <c r="D12" s="10" t="s">
        <v>27</v>
      </c>
      <c r="E12" s="11">
        <v>11522</v>
      </c>
      <c r="F12" s="13">
        <v>204</v>
      </c>
    </row>
    <row r="13" spans="1:6" x14ac:dyDescent="0.25">
      <c r="B13" s="8" t="s">
        <v>2</v>
      </c>
      <c r="C13" s="8" t="s">
        <v>36</v>
      </c>
      <c r="D13" s="8" t="s">
        <v>16</v>
      </c>
      <c r="E13" s="9">
        <v>11417</v>
      </c>
      <c r="F13" s="12">
        <v>21</v>
      </c>
    </row>
    <row r="14" spans="1:6" x14ac:dyDescent="0.25">
      <c r="B14" s="10" t="s">
        <v>41</v>
      </c>
      <c r="C14" s="10" t="s">
        <v>36</v>
      </c>
      <c r="D14" s="10" t="s">
        <v>13</v>
      </c>
      <c r="E14" s="11">
        <v>10311</v>
      </c>
      <c r="F14" s="13">
        <v>231</v>
      </c>
    </row>
    <row r="15" spans="1:6" x14ac:dyDescent="0.25">
      <c r="B15" s="8" t="s">
        <v>41</v>
      </c>
      <c r="C15" s="8" t="s">
        <v>36</v>
      </c>
      <c r="D15" s="8" t="s">
        <v>32</v>
      </c>
      <c r="E15" s="9">
        <v>10304</v>
      </c>
      <c r="F15" s="12">
        <v>84</v>
      </c>
    </row>
    <row r="16" spans="1:6" x14ac:dyDescent="0.25">
      <c r="B16" s="8" t="s">
        <v>7</v>
      </c>
      <c r="C16" s="8" t="s">
        <v>38</v>
      </c>
      <c r="D16" s="8" t="s">
        <v>30</v>
      </c>
      <c r="E16" s="9">
        <v>10129</v>
      </c>
      <c r="F16" s="12">
        <v>312</v>
      </c>
    </row>
    <row r="17" spans="2:6" x14ac:dyDescent="0.25">
      <c r="B17" s="10" t="s">
        <v>6</v>
      </c>
      <c r="C17" s="10" t="s">
        <v>36</v>
      </c>
      <c r="D17" s="10" t="s">
        <v>4</v>
      </c>
      <c r="E17" s="11">
        <v>10073</v>
      </c>
      <c r="F17" s="13">
        <v>120</v>
      </c>
    </row>
    <row r="18" spans="2:6" x14ac:dyDescent="0.25">
      <c r="B18" s="8" t="s">
        <v>2</v>
      </c>
      <c r="C18" s="8" t="s">
        <v>37</v>
      </c>
      <c r="D18" s="8" t="s">
        <v>17</v>
      </c>
      <c r="E18" s="9">
        <v>9926</v>
      </c>
      <c r="F18" s="12">
        <v>201</v>
      </c>
    </row>
    <row r="19" spans="2:6" x14ac:dyDescent="0.25">
      <c r="B19" s="10" t="s">
        <v>7</v>
      </c>
      <c r="C19" s="10" t="s">
        <v>37</v>
      </c>
      <c r="D19" s="10" t="s">
        <v>22</v>
      </c>
      <c r="E19" s="11">
        <v>9835</v>
      </c>
      <c r="F19" s="13">
        <v>207</v>
      </c>
    </row>
    <row r="20" spans="2:6" x14ac:dyDescent="0.25">
      <c r="B20" s="8" t="s">
        <v>40</v>
      </c>
      <c r="C20" s="8" t="s">
        <v>36</v>
      </c>
      <c r="D20" s="8" t="s">
        <v>33</v>
      </c>
      <c r="E20" s="9">
        <v>9772</v>
      </c>
      <c r="F20" s="12">
        <v>90</v>
      </c>
    </row>
    <row r="21" spans="2:6" x14ac:dyDescent="0.25">
      <c r="B21" s="8" t="s">
        <v>8</v>
      </c>
      <c r="C21" s="8" t="s">
        <v>37</v>
      </c>
      <c r="D21" s="8" t="s">
        <v>15</v>
      </c>
      <c r="E21" s="9">
        <v>9709</v>
      </c>
      <c r="F21" s="12">
        <v>30</v>
      </c>
    </row>
    <row r="22" spans="2:6" x14ac:dyDescent="0.25">
      <c r="B22" s="8" t="s">
        <v>8</v>
      </c>
      <c r="C22" s="8" t="s">
        <v>39</v>
      </c>
      <c r="D22" s="8" t="s">
        <v>18</v>
      </c>
      <c r="E22" s="9">
        <v>9660</v>
      </c>
      <c r="F22" s="12">
        <v>27</v>
      </c>
    </row>
    <row r="23" spans="2:6" x14ac:dyDescent="0.25">
      <c r="B23" s="10" t="s">
        <v>41</v>
      </c>
      <c r="C23" s="10" t="s">
        <v>36</v>
      </c>
      <c r="D23" s="10" t="s">
        <v>18</v>
      </c>
      <c r="E23" s="11">
        <v>9632</v>
      </c>
      <c r="F23" s="13">
        <v>288</v>
      </c>
    </row>
    <row r="24" spans="2:6" x14ac:dyDescent="0.25">
      <c r="B24" s="8" t="s">
        <v>9</v>
      </c>
      <c r="C24" s="8" t="s">
        <v>38</v>
      </c>
      <c r="D24" s="8" t="s">
        <v>33</v>
      </c>
      <c r="E24" s="9">
        <v>9506</v>
      </c>
      <c r="F24" s="12">
        <v>87</v>
      </c>
    </row>
    <row r="25" spans="2:6" x14ac:dyDescent="0.25">
      <c r="B25" s="10" t="s">
        <v>2</v>
      </c>
      <c r="C25" s="10" t="s">
        <v>39</v>
      </c>
      <c r="D25" s="10" t="s">
        <v>20</v>
      </c>
      <c r="E25" s="11">
        <v>9443</v>
      </c>
      <c r="F25" s="13">
        <v>162</v>
      </c>
    </row>
    <row r="26" spans="2:6" x14ac:dyDescent="0.25">
      <c r="B26" s="10" t="s">
        <v>3</v>
      </c>
      <c r="C26" s="10" t="s">
        <v>36</v>
      </c>
      <c r="D26" s="10" t="s">
        <v>16</v>
      </c>
      <c r="E26" s="11">
        <v>9198</v>
      </c>
      <c r="F26" s="13">
        <v>36</v>
      </c>
    </row>
    <row r="27" spans="2:6" x14ac:dyDescent="0.25">
      <c r="B27" s="8" t="s">
        <v>9</v>
      </c>
      <c r="C27" s="8" t="s">
        <v>36</v>
      </c>
      <c r="D27" s="8" t="s">
        <v>30</v>
      </c>
      <c r="E27" s="9">
        <v>9051</v>
      </c>
      <c r="F27" s="12">
        <v>57</v>
      </c>
    </row>
    <row r="28" spans="2:6" x14ac:dyDescent="0.25">
      <c r="B28" s="10" t="s">
        <v>40</v>
      </c>
      <c r="C28" s="10" t="s">
        <v>37</v>
      </c>
      <c r="D28" s="10" t="s">
        <v>29</v>
      </c>
      <c r="E28" s="11">
        <v>9002</v>
      </c>
      <c r="F28" s="13">
        <v>72</v>
      </c>
    </row>
    <row r="29" spans="2:6" x14ac:dyDescent="0.25">
      <c r="B29" s="8" t="s">
        <v>8</v>
      </c>
      <c r="C29" s="8" t="s">
        <v>39</v>
      </c>
      <c r="D29" s="8" t="s">
        <v>31</v>
      </c>
      <c r="E29" s="9">
        <v>8890</v>
      </c>
      <c r="F29" s="12">
        <v>210</v>
      </c>
    </row>
    <row r="30" spans="2:6" x14ac:dyDescent="0.25">
      <c r="B30" s="10" t="s">
        <v>40</v>
      </c>
      <c r="C30" s="10" t="s">
        <v>35</v>
      </c>
      <c r="D30" s="10" t="s">
        <v>33</v>
      </c>
      <c r="E30" s="11">
        <v>8869</v>
      </c>
      <c r="F30" s="13">
        <v>432</v>
      </c>
    </row>
    <row r="31" spans="2:6" x14ac:dyDescent="0.25">
      <c r="B31" s="8" t="s">
        <v>7</v>
      </c>
      <c r="C31" s="8" t="s">
        <v>34</v>
      </c>
      <c r="D31" s="8" t="s">
        <v>24</v>
      </c>
      <c r="E31" s="9">
        <v>8862</v>
      </c>
      <c r="F31" s="12">
        <v>189</v>
      </c>
    </row>
    <row r="32" spans="2:6" x14ac:dyDescent="0.25">
      <c r="B32" s="8" t="s">
        <v>3</v>
      </c>
      <c r="C32" s="8" t="s">
        <v>38</v>
      </c>
      <c r="D32" s="8" t="s">
        <v>26</v>
      </c>
      <c r="E32" s="9">
        <v>8841</v>
      </c>
      <c r="F32" s="12">
        <v>303</v>
      </c>
    </row>
    <row r="33" spans="2:6" x14ac:dyDescent="0.25">
      <c r="B33" s="8" t="s">
        <v>5</v>
      </c>
      <c r="C33" s="8" t="s">
        <v>37</v>
      </c>
      <c r="D33" s="8" t="s">
        <v>25</v>
      </c>
      <c r="E33" s="9">
        <v>8813</v>
      </c>
      <c r="F33" s="12">
        <v>21</v>
      </c>
    </row>
    <row r="34" spans="2:6" x14ac:dyDescent="0.25">
      <c r="B34" s="10" t="s">
        <v>9</v>
      </c>
      <c r="C34" s="10" t="s">
        <v>34</v>
      </c>
      <c r="D34" s="10" t="s">
        <v>20</v>
      </c>
      <c r="E34" s="11">
        <v>8463</v>
      </c>
      <c r="F34" s="13">
        <v>492</v>
      </c>
    </row>
    <row r="35" spans="2:6" x14ac:dyDescent="0.25">
      <c r="B35" s="8" t="s">
        <v>7</v>
      </c>
      <c r="C35" s="8" t="s">
        <v>36</v>
      </c>
      <c r="D35" s="8" t="s">
        <v>22</v>
      </c>
      <c r="E35" s="9">
        <v>8435</v>
      </c>
      <c r="F35" s="12">
        <v>42</v>
      </c>
    </row>
    <row r="36" spans="2:6" x14ac:dyDescent="0.25">
      <c r="B36" s="8" t="s">
        <v>2</v>
      </c>
      <c r="C36" s="8" t="s">
        <v>36</v>
      </c>
      <c r="D36" s="8" t="s">
        <v>29</v>
      </c>
      <c r="E36" s="9">
        <v>8211</v>
      </c>
      <c r="F36" s="12">
        <v>75</v>
      </c>
    </row>
    <row r="37" spans="2:6" x14ac:dyDescent="0.25">
      <c r="B37" s="8" t="s">
        <v>9</v>
      </c>
      <c r="C37" s="8" t="s">
        <v>34</v>
      </c>
      <c r="D37" s="8" t="s">
        <v>23</v>
      </c>
      <c r="E37" s="9">
        <v>8155</v>
      </c>
      <c r="F37" s="12">
        <v>90</v>
      </c>
    </row>
    <row r="38" spans="2:6" x14ac:dyDescent="0.25">
      <c r="B38" s="10" t="s">
        <v>6</v>
      </c>
      <c r="C38" s="10" t="s">
        <v>34</v>
      </c>
      <c r="D38" s="10" t="s">
        <v>26</v>
      </c>
      <c r="E38" s="11">
        <v>8008</v>
      </c>
      <c r="F38" s="13">
        <v>456</v>
      </c>
    </row>
    <row r="39" spans="2:6" x14ac:dyDescent="0.25">
      <c r="B39" s="10" t="s">
        <v>41</v>
      </c>
      <c r="C39" s="10" t="s">
        <v>34</v>
      </c>
      <c r="D39" s="10" t="s">
        <v>33</v>
      </c>
      <c r="E39" s="11">
        <v>7847</v>
      </c>
      <c r="F39" s="13">
        <v>174</v>
      </c>
    </row>
    <row r="40" spans="2:6" x14ac:dyDescent="0.25">
      <c r="B40" s="10" t="s">
        <v>9</v>
      </c>
      <c r="C40" s="10" t="s">
        <v>35</v>
      </c>
      <c r="D40" s="10" t="s">
        <v>15</v>
      </c>
      <c r="E40" s="11">
        <v>7833</v>
      </c>
      <c r="F40" s="13">
        <v>243</v>
      </c>
    </row>
    <row r="41" spans="2:6" x14ac:dyDescent="0.25">
      <c r="B41" s="10" t="s">
        <v>2</v>
      </c>
      <c r="C41" s="10" t="s">
        <v>39</v>
      </c>
      <c r="D41" s="10" t="s">
        <v>27</v>
      </c>
      <c r="E41" s="11">
        <v>7812</v>
      </c>
      <c r="F41" s="13">
        <v>81</v>
      </c>
    </row>
    <row r="42" spans="2:6" x14ac:dyDescent="0.25">
      <c r="B42" s="10" t="s">
        <v>7</v>
      </c>
      <c r="C42" s="10" t="s">
        <v>34</v>
      </c>
      <c r="D42" s="10" t="s">
        <v>17</v>
      </c>
      <c r="E42" s="11">
        <v>7777</v>
      </c>
      <c r="F42" s="13">
        <v>39</v>
      </c>
    </row>
    <row r="43" spans="2:6" x14ac:dyDescent="0.25">
      <c r="B43" s="10" t="s">
        <v>3</v>
      </c>
      <c r="C43" s="10" t="s">
        <v>34</v>
      </c>
      <c r="D43" s="10" t="s">
        <v>32</v>
      </c>
      <c r="E43" s="11">
        <v>7777</v>
      </c>
      <c r="F43" s="13">
        <v>504</v>
      </c>
    </row>
    <row r="44" spans="2:6" x14ac:dyDescent="0.25">
      <c r="B44" s="8" t="s">
        <v>40</v>
      </c>
      <c r="C44" s="8" t="s">
        <v>37</v>
      </c>
      <c r="D44" s="8" t="s">
        <v>19</v>
      </c>
      <c r="E44" s="9">
        <v>7693</v>
      </c>
      <c r="F44" s="12">
        <v>21</v>
      </c>
    </row>
    <row r="45" spans="2:6" x14ac:dyDescent="0.25">
      <c r="B45" s="8" t="s">
        <v>6</v>
      </c>
      <c r="C45" s="8" t="s">
        <v>37</v>
      </c>
      <c r="D45" s="8" t="s">
        <v>31</v>
      </c>
      <c r="E45" s="9">
        <v>7693</v>
      </c>
      <c r="F45" s="12">
        <v>87</v>
      </c>
    </row>
    <row r="46" spans="2:6" x14ac:dyDescent="0.25">
      <c r="B46" s="8" t="s">
        <v>2</v>
      </c>
      <c r="C46" s="8" t="s">
        <v>39</v>
      </c>
      <c r="D46" s="8" t="s">
        <v>21</v>
      </c>
      <c r="E46" s="9">
        <v>7651</v>
      </c>
      <c r="F46" s="12">
        <v>213</v>
      </c>
    </row>
    <row r="47" spans="2:6" x14ac:dyDescent="0.25">
      <c r="B47" s="10" t="s">
        <v>2</v>
      </c>
      <c r="C47" s="10" t="s">
        <v>34</v>
      </c>
      <c r="D47" s="10" t="s">
        <v>19</v>
      </c>
      <c r="E47" s="11">
        <v>7511</v>
      </c>
      <c r="F47" s="13">
        <v>120</v>
      </c>
    </row>
    <row r="48" spans="2:6" x14ac:dyDescent="0.25">
      <c r="B48" s="10" t="s">
        <v>5</v>
      </c>
      <c r="C48" s="10" t="s">
        <v>38</v>
      </c>
      <c r="D48" s="10" t="s">
        <v>25</v>
      </c>
      <c r="E48" s="11">
        <v>7483</v>
      </c>
      <c r="F48" s="13">
        <v>45</v>
      </c>
    </row>
    <row r="49" spans="2:6" x14ac:dyDescent="0.25">
      <c r="B49" s="10" t="s">
        <v>41</v>
      </c>
      <c r="C49" s="10" t="s">
        <v>35</v>
      </c>
      <c r="D49" s="10" t="s">
        <v>28</v>
      </c>
      <c r="E49" s="11">
        <v>7455</v>
      </c>
      <c r="F49" s="13">
        <v>216</v>
      </c>
    </row>
    <row r="50" spans="2:6" x14ac:dyDescent="0.25">
      <c r="B50" s="10" t="s">
        <v>6</v>
      </c>
      <c r="C50" s="10" t="s">
        <v>38</v>
      </c>
      <c r="D50" s="10" t="s">
        <v>21</v>
      </c>
      <c r="E50" s="11">
        <v>7322</v>
      </c>
      <c r="F50" s="13">
        <v>36</v>
      </c>
    </row>
    <row r="51" spans="2:6" x14ac:dyDescent="0.25">
      <c r="B51" s="10" t="s">
        <v>3</v>
      </c>
      <c r="C51" s="10" t="s">
        <v>37</v>
      </c>
      <c r="D51" s="10" t="s">
        <v>28</v>
      </c>
      <c r="E51" s="11">
        <v>7308</v>
      </c>
      <c r="F51" s="13">
        <v>327</v>
      </c>
    </row>
    <row r="52" spans="2:6" x14ac:dyDescent="0.25">
      <c r="B52" s="8" t="s">
        <v>5</v>
      </c>
      <c r="C52" s="8" t="s">
        <v>34</v>
      </c>
      <c r="D52" s="8" t="s">
        <v>15</v>
      </c>
      <c r="E52" s="9">
        <v>7280</v>
      </c>
      <c r="F52" s="12">
        <v>201</v>
      </c>
    </row>
    <row r="53" spans="2:6" x14ac:dyDescent="0.25">
      <c r="B53" s="8" t="s">
        <v>9</v>
      </c>
      <c r="C53" s="8" t="s">
        <v>37</v>
      </c>
      <c r="D53" s="8" t="s">
        <v>20</v>
      </c>
      <c r="E53" s="9">
        <v>7273</v>
      </c>
      <c r="F53" s="12">
        <v>96</v>
      </c>
    </row>
    <row r="54" spans="2:6" x14ac:dyDescent="0.25">
      <c r="B54" s="10" t="s">
        <v>3</v>
      </c>
      <c r="C54" s="10" t="s">
        <v>34</v>
      </c>
      <c r="D54" s="10" t="s">
        <v>14</v>
      </c>
      <c r="E54" s="11">
        <v>7259</v>
      </c>
      <c r="F54" s="13">
        <v>276</v>
      </c>
    </row>
    <row r="55" spans="2:6" x14ac:dyDescent="0.25">
      <c r="B55" s="8" t="s">
        <v>5</v>
      </c>
      <c r="C55" s="8" t="s">
        <v>38</v>
      </c>
      <c r="D55" s="8" t="s">
        <v>13</v>
      </c>
      <c r="E55" s="9">
        <v>7189</v>
      </c>
      <c r="F55" s="12">
        <v>54</v>
      </c>
    </row>
    <row r="56" spans="2:6" x14ac:dyDescent="0.25">
      <c r="B56" s="8" t="s">
        <v>8</v>
      </c>
      <c r="C56" s="8" t="s">
        <v>39</v>
      </c>
      <c r="D56" s="8" t="s">
        <v>30</v>
      </c>
      <c r="E56" s="9">
        <v>7021</v>
      </c>
      <c r="F56" s="12">
        <v>183</v>
      </c>
    </row>
    <row r="57" spans="2:6" x14ac:dyDescent="0.25">
      <c r="B57" s="8" t="s">
        <v>5</v>
      </c>
      <c r="C57" s="8" t="s">
        <v>34</v>
      </c>
      <c r="D57" s="8" t="s">
        <v>27</v>
      </c>
      <c r="E57" s="9">
        <v>6986</v>
      </c>
      <c r="F57" s="12">
        <v>21</v>
      </c>
    </row>
    <row r="58" spans="2:6" x14ac:dyDescent="0.25">
      <c r="B58" s="10" t="s">
        <v>5</v>
      </c>
      <c r="C58" s="10" t="s">
        <v>39</v>
      </c>
      <c r="D58" s="10" t="s">
        <v>22</v>
      </c>
      <c r="E58" s="11">
        <v>6909</v>
      </c>
      <c r="F58" s="13">
        <v>81</v>
      </c>
    </row>
    <row r="59" spans="2:6" x14ac:dyDescent="0.25">
      <c r="B59" s="8" t="s">
        <v>10</v>
      </c>
      <c r="C59" s="8" t="s">
        <v>38</v>
      </c>
      <c r="D59" s="8" t="s">
        <v>4</v>
      </c>
      <c r="E59" s="9">
        <v>6860</v>
      </c>
      <c r="F59" s="12">
        <v>126</v>
      </c>
    </row>
    <row r="60" spans="2:6" x14ac:dyDescent="0.25">
      <c r="B60" s="8" t="s">
        <v>40</v>
      </c>
      <c r="C60" s="8" t="s">
        <v>35</v>
      </c>
      <c r="D60" s="8" t="s">
        <v>22</v>
      </c>
      <c r="E60" s="9">
        <v>6853</v>
      </c>
      <c r="F60" s="12">
        <v>372</v>
      </c>
    </row>
    <row r="61" spans="2:6" x14ac:dyDescent="0.25">
      <c r="B61" s="10" t="s">
        <v>9</v>
      </c>
      <c r="C61" s="10" t="s">
        <v>34</v>
      </c>
      <c r="D61" s="10" t="s">
        <v>21</v>
      </c>
      <c r="E61" s="11">
        <v>6832</v>
      </c>
      <c r="F61" s="13">
        <v>27</v>
      </c>
    </row>
    <row r="62" spans="2:6" x14ac:dyDescent="0.25">
      <c r="B62" s="8" t="s">
        <v>6</v>
      </c>
      <c r="C62" s="8" t="s">
        <v>37</v>
      </c>
      <c r="D62" s="8" t="s">
        <v>26</v>
      </c>
      <c r="E62" s="9">
        <v>6818</v>
      </c>
      <c r="F62" s="12">
        <v>6</v>
      </c>
    </row>
    <row r="63" spans="2:6" x14ac:dyDescent="0.25">
      <c r="B63" s="10" t="s">
        <v>7</v>
      </c>
      <c r="C63" s="10" t="s">
        <v>35</v>
      </c>
      <c r="D63" s="10" t="s">
        <v>30</v>
      </c>
      <c r="E63" s="11">
        <v>6755</v>
      </c>
      <c r="F63" s="13">
        <v>252</v>
      </c>
    </row>
    <row r="64" spans="2:6" x14ac:dyDescent="0.25">
      <c r="B64" s="10" t="s">
        <v>40</v>
      </c>
      <c r="C64" s="10" t="s">
        <v>34</v>
      </c>
      <c r="D64" s="10" t="s">
        <v>26</v>
      </c>
      <c r="E64" s="11">
        <v>6748</v>
      </c>
      <c r="F64" s="13">
        <v>48</v>
      </c>
    </row>
    <row r="65" spans="2:6" x14ac:dyDescent="0.25">
      <c r="B65" s="10" t="s">
        <v>6</v>
      </c>
      <c r="C65" s="10" t="s">
        <v>34</v>
      </c>
      <c r="D65" s="10" t="s">
        <v>32</v>
      </c>
      <c r="E65" s="11">
        <v>6734</v>
      </c>
      <c r="F65" s="13">
        <v>123</v>
      </c>
    </row>
    <row r="66" spans="2:6" x14ac:dyDescent="0.25">
      <c r="B66" s="10" t="s">
        <v>8</v>
      </c>
      <c r="C66" s="10" t="s">
        <v>35</v>
      </c>
      <c r="D66" s="10" t="s">
        <v>32</v>
      </c>
      <c r="E66" s="11">
        <v>6706</v>
      </c>
      <c r="F66" s="13">
        <v>459</v>
      </c>
    </row>
    <row r="67" spans="2:6" x14ac:dyDescent="0.25">
      <c r="B67" s="10" t="s">
        <v>3</v>
      </c>
      <c r="C67" s="10" t="s">
        <v>35</v>
      </c>
      <c r="D67" s="10" t="s">
        <v>15</v>
      </c>
      <c r="E67" s="11">
        <v>6657</v>
      </c>
      <c r="F67" s="13">
        <v>276</v>
      </c>
    </row>
    <row r="68" spans="2:6" x14ac:dyDescent="0.25">
      <c r="B68" s="8" t="s">
        <v>10</v>
      </c>
      <c r="C68" s="8" t="s">
        <v>36</v>
      </c>
      <c r="D68" s="8" t="s">
        <v>32</v>
      </c>
      <c r="E68" s="9">
        <v>6657</v>
      </c>
      <c r="F68" s="12">
        <v>303</v>
      </c>
    </row>
    <row r="69" spans="2:6" x14ac:dyDescent="0.25">
      <c r="B69" s="8" t="s">
        <v>7</v>
      </c>
      <c r="C69" s="8" t="s">
        <v>37</v>
      </c>
      <c r="D69" s="8" t="s">
        <v>14</v>
      </c>
      <c r="E69" s="9">
        <v>6608</v>
      </c>
      <c r="F69" s="12">
        <v>225</v>
      </c>
    </row>
    <row r="70" spans="2:6" x14ac:dyDescent="0.25">
      <c r="B70" s="10" t="s">
        <v>2</v>
      </c>
      <c r="C70" s="10" t="s">
        <v>38</v>
      </c>
      <c r="D70" s="10" t="s">
        <v>28</v>
      </c>
      <c r="E70" s="11">
        <v>6580</v>
      </c>
      <c r="F70" s="13">
        <v>183</v>
      </c>
    </row>
    <row r="71" spans="2:6" x14ac:dyDescent="0.25">
      <c r="B71" s="10" t="s">
        <v>7</v>
      </c>
      <c r="C71" s="10" t="s">
        <v>37</v>
      </c>
      <c r="D71" s="10" t="s">
        <v>30</v>
      </c>
      <c r="E71" s="11">
        <v>6454</v>
      </c>
      <c r="F71" s="13">
        <v>54</v>
      </c>
    </row>
    <row r="72" spans="2:6" x14ac:dyDescent="0.25">
      <c r="B72" s="8" t="s">
        <v>8</v>
      </c>
      <c r="C72" s="8" t="s">
        <v>38</v>
      </c>
      <c r="D72" s="8" t="s">
        <v>21</v>
      </c>
      <c r="E72" s="9">
        <v>6433</v>
      </c>
      <c r="F72" s="12">
        <v>78</v>
      </c>
    </row>
    <row r="73" spans="2:6" x14ac:dyDescent="0.25">
      <c r="B73" s="8" t="s">
        <v>41</v>
      </c>
      <c r="C73" s="8" t="s">
        <v>37</v>
      </c>
      <c r="D73" s="8" t="s">
        <v>24</v>
      </c>
      <c r="E73" s="9">
        <v>6398</v>
      </c>
      <c r="F73" s="12">
        <v>102</v>
      </c>
    </row>
    <row r="74" spans="2:6" x14ac:dyDescent="0.25">
      <c r="B74" s="10" t="s">
        <v>7</v>
      </c>
      <c r="C74" s="10" t="s">
        <v>37</v>
      </c>
      <c r="D74" s="10" t="s">
        <v>33</v>
      </c>
      <c r="E74" s="11">
        <v>6391</v>
      </c>
      <c r="F74" s="13">
        <v>48</v>
      </c>
    </row>
    <row r="75" spans="2:6" x14ac:dyDescent="0.25">
      <c r="B75" s="10" t="s">
        <v>40</v>
      </c>
      <c r="C75" s="10" t="s">
        <v>39</v>
      </c>
      <c r="D75" s="10" t="s">
        <v>27</v>
      </c>
      <c r="E75" s="11">
        <v>6370</v>
      </c>
      <c r="F75" s="13">
        <v>30</v>
      </c>
    </row>
    <row r="76" spans="2:6" x14ac:dyDescent="0.25">
      <c r="B76" s="8" t="s">
        <v>5</v>
      </c>
      <c r="C76" s="8" t="s">
        <v>36</v>
      </c>
      <c r="D76" s="8" t="s">
        <v>23</v>
      </c>
      <c r="E76" s="9">
        <v>6314</v>
      </c>
      <c r="F76" s="12">
        <v>15</v>
      </c>
    </row>
    <row r="77" spans="2:6" x14ac:dyDescent="0.25">
      <c r="B77" s="10" t="s">
        <v>3</v>
      </c>
      <c r="C77" s="10" t="s">
        <v>34</v>
      </c>
      <c r="D77" s="10" t="s">
        <v>25</v>
      </c>
      <c r="E77" s="11">
        <v>6300</v>
      </c>
      <c r="F77" s="13">
        <v>42</v>
      </c>
    </row>
    <row r="78" spans="2:6" x14ac:dyDescent="0.25">
      <c r="B78" s="8" t="s">
        <v>8</v>
      </c>
      <c r="C78" s="8" t="s">
        <v>37</v>
      </c>
      <c r="D78" s="8" t="s">
        <v>26</v>
      </c>
      <c r="E78" s="9">
        <v>6279</v>
      </c>
      <c r="F78" s="12">
        <v>45</v>
      </c>
    </row>
    <row r="79" spans="2:6" x14ac:dyDescent="0.25">
      <c r="B79" s="10" t="s">
        <v>5</v>
      </c>
      <c r="C79" s="10" t="s">
        <v>34</v>
      </c>
      <c r="D79" s="10" t="s">
        <v>22</v>
      </c>
      <c r="E79" s="11">
        <v>6279</v>
      </c>
      <c r="F79" s="13">
        <v>237</v>
      </c>
    </row>
    <row r="80" spans="2:6" x14ac:dyDescent="0.25">
      <c r="B80" s="10" t="s">
        <v>5</v>
      </c>
      <c r="C80" s="10" t="s">
        <v>36</v>
      </c>
      <c r="D80" s="10" t="s">
        <v>13</v>
      </c>
      <c r="E80" s="11">
        <v>6146</v>
      </c>
      <c r="F80" s="13">
        <v>63</v>
      </c>
    </row>
    <row r="81" spans="2:6" x14ac:dyDescent="0.25">
      <c r="B81" s="8" t="s">
        <v>40</v>
      </c>
      <c r="C81" s="8" t="s">
        <v>37</v>
      </c>
      <c r="D81" s="8" t="s">
        <v>27</v>
      </c>
      <c r="E81" s="9">
        <v>6132</v>
      </c>
      <c r="F81" s="12">
        <v>93</v>
      </c>
    </row>
    <row r="82" spans="2:6" x14ac:dyDescent="0.25">
      <c r="B82" s="10" t="s">
        <v>40</v>
      </c>
      <c r="C82" s="10" t="s">
        <v>38</v>
      </c>
      <c r="D82" s="10" t="s">
        <v>4</v>
      </c>
      <c r="E82" s="11">
        <v>6125</v>
      </c>
      <c r="F82" s="13">
        <v>102</v>
      </c>
    </row>
    <row r="83" spans="2:6" x14ac:dyDescent="0.25">
      <c r="B83" s="10" t="s">
        <v>6</v>
      </c>
      <c r="C83" s="10" t="s">
        <v>36</v>
      </c>
      <c r="D83" s="10" t="s">
        <v>32</v>
      </c>
      <c r="E83" s="11">
        <v>6118</v>
      </c>
      <c r="F83" s="13">
        <v>9</v>
      </c>
    </row>
    <row r="84" spans="2:6" x14ac:dyDescent="0.25">
      <c r="B84" s="8" t="s">
        <v>41</v>
      </c>
      <c r="C84" s="8" t="s">
        <v>36</v>
      </c>
      <c r="D84" s="8" t="s">
        <v>30</v>
      </c>
      <c r="E84" s="9">
        <v>6118</v>
      </c>
      <c r="F84" s="12">
        <v>174</v>
      </c>
    </row>
    <row r="85" spans="2:6" x14ac:dyDescent="0.25">
      <c r="B85" s="10" t="s">
        <v>5</v>
      </c>
      <c r="C85" s="10" t="s">
        <v>36</v>
      </c>
      <c r="D85" s="10" t="s">
        <v>18</v>
      </c>
      <c r="E85" s="11">
        <v>6111</v>
      </c>
      <c r="F85" s="13">
        <v>3</v>
      </c>
    </row>
    <row r="86" spans="2:6" x14ac:dyDescent="0.25">
      <c r="B86" s="8" t="s">
        <v>6</v>
      </c>
      <c r="C86" s="8" t="s">
        <v>39</v>
      </c>
      <c r="D86" s="8" t="s">
        <v>17</v>
      </c>
      <c r="E86" s="9">
        <v>6048</v>
      </c>
      <c r="F86" s="12">
        <v>27</v>
      </c>
    </row>
    <row r="87" spans="2:6" x14ac:dyDescent="0.25">
      <c r="B87" s="8" t="s">
        <v>2</v>
      </c>
      <c r="C87" s="8" t="s">
        <v>39</v>
      </c>
      <c r="D87" s="8" t="s">
        <v>28</v>
      </c>
      <c r="E87" s="9">
        <v>6027</v>
      </c>
      <c r="F87" s="12">
        <v>144</v>
      </c>
    </row>
    <row r="88" spans="2:6" x14ac:dyDescent="0.25">
      <c r="B88" s="8" t="s">
        <v>41</v>
      </c>
      <c r="C88" s="8" t="s">
        <v>38</v>
      </c>
      <c r="D88" s="8" t="s">
        <v>22</v>
      </c>
      <c r="E88" s="9">
        <v>5915</v>
      </c>
      <c r="F88" s="12">
        <v>3</v>
      </c>
    </row>
    <row r="89" spans="2:6" x14ac:dyDescent="0.25">
      <c r="B89" s="10" t="s">
        <v>40</v>
      </c>
      <c r="C89" s="10" t="s">
        <v>39</v>
      </c>
      <c r="D89" s="10" t="s">
        <v>22</v>
      </c>
      <c r="E89" s="11">
        <v>5817</v>
      </c>
      <c r="F89" s="13">
        <v>12</v>
      </c>
    </row>
    <row r="90" spans="2:6" x14ac:dyDescent="0.25">
      <c r="B90" s="10" t="s">
        <v>40</v>
      </c>
      <c r="C90" s="10" t="s">
        <v>39</v>
      </c>
      <c r="D90" s="10" t="s">
        <v>15</v>
      </c>
      <c r="E90" s="11">
        <v>5775</v>
      </c>
      <c r="F90" s="13">
        <v>42</v>
      </c>
    </row>
    <row r="91" spans="2:6" x14ac:dyDescent="0.25">
      <c r="B91" s="10" t="s">
        <v>7</v>
      </c>
      <c r="C91" s="10" t="s">
        <v>38</v>
      </c>
      <c r="D91" s="10" t="s">
        <v>28</v>
      </c>
      <c r="E91" s="11">
        <v>5677</v>
      </c>
      <c r="F91" s="13">
        <v>258</v>
      </c>
    </row>
    <row r="92" spans="2:6" x14ac:dyDescent="0.25">
      <c r="B92" s="8" t="s">
        <v>40</v>
      </c>
      <c r="C92" s="8" t="s">
        <v>38</v>
      </c>
      <c r="D92" s="8" t="s">
        <v>13</v>
      </c>
      <c r="E92" s="9">
        <v>5670</v>
      </c>
      <c r="F92" s="12">
        <v>297</v>
      </c>
    </row>
    <row r="93" spans="2:6" x14ac:dyDescent="0.25">
      <c r="B93" s="8" t="s">
        <v>10</v>
      </c>
      <c r="C93" s="8" t="s">
        <v>38</v>
      </c>
      <c r="D93" s="8" t="s">
        <v>14</v>
      </c>
      <c r="E93" s="9">
        <v>5586</v>
      </c>
      <c r="F93" s="12">
        <v>525</v>
      </c>
    </row>
    <row r="94" spans="2:6" x14ac:dyDescent="0.25">
      <c r="B94" s="10" t="s">
        <v>7</v>
      </c>
      <c r="C94" s="10" t="s">
        <v>36</v>
      </c>
      <c r="D94" s="10" t="s">
        <v>29</v>
      </c>
      <c r="E94" s="11">
        <v>5551</v>
      </c>
      <c r="F94" s="13">
        <v>252</v>
      </c>
    </row>
    <row r="95" spans="2:6" x14ac:dyDescent="0.25">
      <c r="B95" s="8" t="s">
        <v>5</v>
      </c>
      <c r="C95" s="8" t="s">
        <v>38</v>
      </c>
      <c r="D95" s="8" t="s">
        <v>19</v>
      </c>
      <c r="E95" s="9">
        <v>5474</v>
      </c>
      <c r="F95" s="12">
        <v>168</v>
      </c>
    </row>
    <row r="96" spans="2:6" x14ac:dyDescent="0.25">
      <c r="B96" s="10" t="s">
        <v>40</v>
      </c>
      <c r="C96" s="10" t="s">
        <v>36</v>
      </c>
      <c r="D96" s="10" t="s">
        <v>25</v>
      </c>
      <c r="E96" s="11">
        <v>5439</v>
      </c>
      <c r="F96" s="13">
        <v>30</v>
      </c>
    </row>
    <row r="97" spans="2:6" x14ac:dyDescent="0.25">
      <c r="B97" s="8" t="s">
        <v>10</v>
      </c>
      <c r="C97" s="8" t="s">
        <v>34</v>
      </c>
      <c r="D97" s="8" t="s">
        <v>19</v>
      </c>
      <c r="E97" s="9">
        <v>5355</v>
      </c>
      <c r="F97" s="12">
        <v>204</v>
      </c>
    </row>
    <row r="98" spans="2:6" x14ac:dyDescent="0.25">
      <c r="B98" s="10" t="s">
        <v>7</v>
      </c>
      <c r="C98" s="10" t="s">
        <v>37</v>
      </c>
      <c r="D98" s="10" t="s">
        <v>26</v>
      </c>
      <c r="E98" s="11">
        <v>5306</v>
      </c>
      <c r="F98" s="13">
        <v>0</v>
      </c>
    </row>
    <row r="99" spans="2:6" x14ac:dyDescent="0.25">
      <c r="B99" s="8" t="s">
        <v>5</v>
      </c>
      <c r="C99" s="8" t="s">
        <v>39</v>
      </c>
      <c r="D99" s="8" t="s">
        <v>26</v>
      </c>
      <c r="E99" s="9">
        <v>5236</v>
      </c>
      <c r="F99" s="12">
        <v>51</v>
      </c>
    </row>
    <row r="100" spans="2:6" x14ac:dyDescent="0.25">
      <c r="B100" s="8" t="s">
        <v>7</v>
      </c>
      <c r="C100" s="8" t="s">
        <v>35</v>
      </c>
      <c r="D100" s="8" t="s">
        <v>28</v>
      </c>
      <c r="E100" s="9">
        <v>5194</v>
      </c>
      <c r="F100" s="12">
        <v>288</v>
      </c>
    </row>
    <row r="101" spans="2:6" x14ac:dyDescent="0.25">
      <c r="B101" s="8" t="s">
        <v>5</v>
      </c>
      <c r="C101" s="8" t="s">
        <v>38</v>
      </c>
      <c r="D101" s="8" t="s">
        <v>32</v>
      </c>
      <c r="E101" s="9">
        <v>5075</v>
      </c>
      <c r="F101" s="12">
        <v>21</v>
      </c>
    </row>
    <row r="102" spans="2:6" x14ac:dyDescent="0.25">
      <c r="B102" s="10" t="s">
        <v>8</v>
      </c>
      <c r="C102" s="10" t="s">
        <v>36</v>
      </c>
      <c r="D102" s="10" t="s">
        <v>23</v>
      </c>
      <c r="E102" s="11">
        <v>5019</v>
      </c>
      <c r="F102" s="13">
        <v>150</v>
      </c>
    </row>
    <row r="103" spans="2:6" x14ac:dyDescent="0.25">
      <c r="B103" s="10" t="s">
        <v>40</v>
      </c>
      <c r="C103" s="10" t="s">
        <v>34</v>
      </c>
      <c r="D103" s="10" t="s">
        <v>17</v>
      </c>
      <c r="E103" s="11">
        <v>5019</v>
      </c>
      <c r="F103" s="13">
        <v>156</v>
      </c>
    </row>
    <row r="104" spans="2:6" x14ac:dyDescent="0.25">
      <c r="B104" s="10" t="s">
        <v>8</v>
      </c>
      <c r="C104" s="10" t="s">
        <v>35</v>
      </c>
      <c r="D104" s="10" t="s">
        <v>22</v>
      </c>
      <c r="E104" s="11">
        <v>5012</v>
      </c>
      <c r="F104" s="13">
        <v>210</v>
      </c>
    </row>
    <row r="105" spans="2:6" x14ac:dyDescent="0.25">
      <c r="B105" s="8" t="s">
        <v>10</v>
      </c>
      <c r="C105" s="8" t="s">
        <v>34</v>
      </c>
      <c r="D105" s="8" t="s">
        <v>26</v>
      </c>
      <c r="E105" s="9">
        <v>4991</v>
      </c>
      <c r="F105" s="12">
        <v>9</v>
      </c>
    </row>
    <row r="106" spans="2:6" x14ac:dyDescent="0.25">
      <c r="B106" s="10" t="s">
        <v>5</v>
      </c>
      <c r="C106" s="10" t="s">
        <v>37</v>
      </c>
      <c r="D106" s="10" t="s">
        <v>14</v>
      </c>
      <c r="E106" s="11">
        <v>4991</v>
      </c>
      <c r="F106" s="13">
        <v>12</v>
      </c>
    </row>
    <row r="107" spans="2:6" x14ac:dyDescent="0.25">
      <c r="B107" s="10" t="s">
        <v>6</v>
      </c>
      <c r="C107" s="10" t="s">
        <v>36</v>
      </c>
      <c r="D107" s="10" t="s">
        <v>17</v>
      </c>
      <c r="E107" s="11">
        <v>4970</v>
      </c>
      <c r="F107" s="13">
        <v>156</v>
      </c>
    </row>
    <row r="108" spans="2:6" x14ac:dyDescent="0.25">
      <c r="B108" s="10" t="s">
        <v>3</v>
      </c>
      <c r="C108" s="10" t="s">
        <v>39</v>
      </c>
      <c r="D108" s="10" t="s">
        <v>26</v>
      </c>
      <c r="E108" s="11">
        <v>4956</v>
      </c>
      <c r="F108" s="13">
        <v>171</v>
      </c>
    </row>
    <row r="109" spans="2:6" x14ac:dyDescent="0.25">
      <c r="B109" s="10" t="s">
        <v>6</v>
      </c>
      <c r="C109" s="10" t="s">
        <v>37</v>
      </c>
      <c r="D109" s="10" t="s">
        <v>23</v>
      </c>
      <c r="E109" s="11">
        <v>4949</v>
      </c>
      <c r="F109" s="13">
        <v>189</v>
      </c>
    </row>
    <row r="110" spans="2:6" x14ac:dyDescent="0.25">
      <c r="B110" s="10" t="s">
        <v>41</v>
      </c>
      <c r="C110" s="10" t="s">
        <v>34</v>
      </c>
      <c r="D110" s="10" t="s">
        <v>23</v>
      </c>
      <c r="E110" s="11">
        <v>4935</v>
      </c>
      <c r="F110" s="13">
        <v>126</v>
      </c>
    </row>
    <row r="111" spans="2:6" x14ac:dyDescent="0.25">
      <c r="B111" s="10" t="s">
        <v>10</v>
      </c>
      <c r="C111" s="10" t="s">
        <v>39</v>
      </c>
      <c r="D111" s="10" t="s">
        <v>21</v>
      </c>
      <c r="E111" s="11">
        <v>4858</v>
      </c>
      <c r="F111" s="13">
        <v>279</v>
      </c>
    </row>
    <row r="112" spans="2:6" x14ac:dyDescent="0.25">
      <c r="B112" s="10" t="s">
        <v>2</v>
      </c>
      <c r="C112" s="10" t="s">
        <v>39</v>
      </c>
      <c r="D112" s="10" t="s">
        <v>15</v>
      </c>
      <c r="E112" s="11">
        <v>4802</v>
      </c>
      <c r="F112" s="13">
        <v>36</v>
      </c>
    </row>
    <row r="113" spans="2:6" x14ac:dyDescent="0.25">
      <c r="B113" s="8" t="s">
        <v>6</v>
      </c>
      <c r="C113" s="8" t="s">
        <v>35</v>
      </c>
      <c r="D113" s="8" t="s">
        <v>30</v>
      </c>
      <c r="E113" s="9">
        <v>4781</v>
      </c>
      <c r="F113" s="12">
        <v>123</v>
      </c>
    </row>
    <row r="114" spans="2:6" x14ac:dyDescent="0.25">
      <c r="B114" s="8" t="s">
        <v>41</v>
      </c>
      <c r="C114" s="8" t="s">
        <v>35</v>
      </c>
      <c r="D114" s="8" t="s">
        <v>13</v>
      </c>
      <c r="E114" s="9">
        <v>4760</v>
      </c>
      <c r="F114" s="12">
        <v>69</v>
      </c>
    </row>
    <row r="115" spans="2:6" x14ac:dyDescent="0.25">
      <c r="B115" s="8" t="s">
        <v>5</v>
      </c>
      <c r="C115" s="8" t="s">
        <v>35</v>
      </c>
      <c r="D115" s="8" t="s">
        <v>31</v>
      </c>
      <c r="E115" s="9">
        <v>4753</v>
      </c>
      <c r="F115" s="12">
        <v>246</v>
      </c>
    </row>
    <row r="116" spans="2:6" x14ac:dyDescent="0.25">
      <c r="B116" s="10" t="s">
        <v>8</v>
      </c>
      <c r="C116" s="10" t="s">
        <v>35</v>
      </c>
      <c r="D116" s="10" t="s">
        <v>27</v>
      </c>
      <c r="E116" s="11">
        <v>4753</v>
      </c>
      <c r="F116" s="13">
        <v>300</v>
      </c>
    </row>
    <row r="117" spans="2:6" x14ac:dyDescent="0.25">
      <c r="B117" s="10" t="s">
        <v>40</v>
      </c>
      <c r="C117" s="10" t="s">
        <v>35</v>
      </c>
      <c r="D117" s="10" t="s">
        <v>16</v>
      </c>
      <c r="E117" s="11">
        <v>4725</v>
      </c>
      <c r="F117" s="13">
        <v>174</v>
      </c>
    </row>
    <row r="118" spans="2:6" x14ac:dyDescent="0.25">
      <c r="B118" s="10" t="s">
        <v>10</v>
      </c>
      <c r="C118" s="10" t="s">
        <v>37</v>
      </c>
      <c r="D118" s="10" t="s">
        <v>23</v>
      </c>
      <c r="E118" s="11">
        <v>4683</v>
      </c>
      <c r="F118" s="13">
        <v>30</v>
      </c>
    </row>
    <row r="119" spans="2:6" x14ac:dyDescent="0.25">
      <c r="B119" s="8" t="s">
        <v>7</v>
      </c>
      <c r="C119" s="8" t="s">
        <v>35</v>
      </c>
      <c r="D119" s="8" t="s">
        <v>14</v>
      </c>
      <c r="E119" s="9">
        <v>4606</v>
      </c>
      <c r="F119" s="12">
        <v>63</v>
      </c>
    </row>
    <row r="120" spans="2:6" x14ac:dyDescent="0.25">
      <c r="B120" s="8" t="s">
        <v>3</v>
      </c>
      <c r="C120" s="8" t="s">
        <v>37</v>
      </c>
      <c r="D120" s="8" t="s">
        <v>29</v>
      </c>
      <c r="E120" s="9">
        <v>4592</v>
      </c>
      <c r="F120" s="12">
        <v>324</v>
      </c>
    </row>
    <row r="121" spans="2:6" x14ac:dyDescent="0.25">
      <c r="B121" s="8" t="s">
        <v>7</v>
      </c>
      <c r="C121" s="8" t="s">
        <v>35</v>
      </c>
      <c r="D121" s="8" t="s">
        <v>19</v>
      </c>
      <c r="E121" s="9">
        <v>4585</v>
      </c>
      <c r="F121" s="12">
        <v>240</v>
      </c>
    </row>
    <row r="122" spans="2:6" x14ac:dyDescent="0.25">
      <c r="B122" s="8" t="s">
        <v>7</v>
      </c>
      <c r="C122" s="8" t="s">
        <v>37</v>
      </c>
      <c r="D122" s="8" t="s">
        <v>17</v>
      </c>
      <c r="E122" s="9">
        <v>4487</v>
      </c>
      <c r="F122" s="12">
        <v>111</v>
      </c>
    </row>
    <row r="123" spans="2:6" x14ac:dyDescent="0.25">
      <c r="B123" s="8" t="s">
        <v>7</v>
      </c>
      <c r="C123" s="8" t="s">
        <v>37</v>
      </c>
      <c r="D123" s="8" t="s">
        <v>16</v>
      </c>
      <c r="E123" s="9">
        <v>4487</v>
      </c>
      <c r="F123" s="12">
        <v>333</v>
      </c>
    </row>
    <row r="124" spans="2:6" x14ac:dyDescent="0.25">
      <c r="B124" s="8" t="s">
        <v>5</v>
      </c>
      <c r="C124" s="8" t="s">
        <v>35</v>
      </c>
      <c r="D124" s="8" t="s">
        <v>29</v>
      </c>
      <c r="E124" s="9">
        <v>4480</v>
      </c>
      <c r="F124" s="12">
        <v>357</v>
      </c>
    </row>
    <row r="125" spans="2:6" x14ac:dyDescent="0.25">
      <c r="B125" s="10" t="s">
        <v>7</v>
      </c>
      <c r="C125" s="10" t="s">
        <v>39</v>
      </c>
      <c r="D125" s="10" t="s">
        <v>17</v>
      </c>
      <c r="E125" s="11">
        <v>4438</v>
      </c>
      <c r="F125" s="13">
        <v>246</v>
      </c>
    </row>
    <row r="126" spans="2:6" x14ac:dyDescent="0.25">
      <c r="B126" s="8" t="s">
        <v>40</v>
      </c>
      <c r="C126" s="8" t="s">
        <v>36</v>
      </c>
      <c r="D126" s="8" t="s">
        <v>13</v>
      </c>
      <c r="E126" s="9">
        <v>4424</v>
      </c>
      <c r="F126" s="12">
        <v>201</v>
      </c>
    </row>
    <row r="127" spans="2:6" x14ac:dyDescent="0.25">
      <c r="B127" s="10" t="s">
        <v>2</v>
      </c>
      <c r="C127" s="10" t="s">
        <v>38</v>
      </c>
      <c r="D127" s="10" t="s">
        <v>23</v>
      </c>
      <c r="E127" s="11">
        <v>4417</v>
      </c>
      <c r="F127" s="13">
        <v>153</v>
      </c>
    </row>
    <row r="128" spans="2:6" x14ac:dyDescent="0.25">
      <c r="B128" s="8" t="s">
        <v>2</v>
      </c>
      <c r="C128" s="8" t="s">
        <v>38</v>
      </c>
      <c r="D128" s="8" t="s">
        <v>31</v>
      </c>
      <c r="E128" s="9">
        <v>4326</v>
      </c>
      <c r="F128" s="12">
        <v>348</v>
      </c>
    </row>
    <row r="129" spans="2:6" x14ac:dyDescent="0.25">
      <c r="B129" s="10" t="s">
        <v>6</v>
      </c>
      <c r="C129" s="10" t="s">
        <v>36</v>
      </c>
      <c r="D129" s="10" t="s">
        <v>13</v>
      </c>
      <c r="E129" s="11">
        <v>4319</v>
      </c>
      <c r="F129" s="13">
        <v>30</v>
      </c>
    </row>
    <row r="130" spans="2:6" x14ac:dyDescent="0.25">
      <c r="B130" s="10" t="s">
        <v>9</v>
      </c>
      <c r="C130" s="10" t="s">
        <v>37</v>
      </c>
      <c r="D130" s="10" t="s">
        <v>25</v>
      </c>
      <c r="E130" s="11">
        <v>4305</v>
      </c>
      <c r="F130" s="13">
        <v>156</v>
      </c>
    </row>
    <row r="131" spans="2:6" x14ac:dyDescent="0.25">
      <c r="B131" s="8" t="s">
        <v>6</v>
      </c>
      <c r="C131" s="8" t="s">
        <v>34</v>
      </c>
      <c r="D131" s="8" t="s">
        <v>27</v>
      </c>
      <c r="E131" s="9">
        <v>4242</v>
      </c>
      <c r="F131" s="12">
        <v>207</v>
      </c>
    </row>
    <row r="132" spans="2:6" x14ac:dyDescent="0.25">
      <c r="B132" s="8" t="s">
        <v>9</v>
      </c>
      <c r="C132" s="8" t="s">
        <v>38</v>
      </c>
      <c r="D132" s="8" t="s">
        <v>24</v>
      </c>
      <c r="E132" s="9">
        <v>4137</v>
      </c>
      <c r="F132" s="12">
        <v>60</v>
      </c>
    </row>
    <row r="133" spans="2:6" x14ac:dyDescent="0.25">
      <c r="B133" s="10" t="s">
        <v>10</v>
      </c>
      <c r="C133" s="10" t="s">
        <v>34</v>
      </c>
      <c r="D133" s="10" t="s">
        <v>22</v>
      </c>
      <c r="E133" s="11">
        <v>4053</v>
      </c>
      <c r="F133" s="13">
        <v>24</v>
      </c>
    </row>
    <row r="134" spans="2:6" x14ac:dyDescent="0.25">
      <c r="B134" s="10" t="s">
        <v>2</v>
      </c>
      <c r="C134" s="10" t="s">
        <v>39</v>
      </c>
      <c r="D134" s="10" t="s">
        <v>33</v>
      </c>
      <c r="E134" s="11">
        <v>4018</v>
      </c>
      <c r="F134" s="13">
        <v>126</v>
      </c>
    </row>
    <row r="135" spans="2:6" x14ac:dyDescent="0.25">
      <c r="B135" s="8" t="s">
        <v>40</v>
      </c>
      <c r="C135" s="8" t="s">
        <v>34</v>
      </c>
      <c r="D135" s="8" t="s">
        <v>19</v>
      </c>
      <c r="E135" s="9">
        <v>4018</v>
      </c>
      <c r="F135" s="12">
        <v>162</v>
      </c>
    </row>
    <row r="136" spans="2:6" x14ac:dyDescent="0.25">
      <c r="B136" s="8" t="s">
        <v>5</v>
      </c>
      <c r="C136" s="8" t="s">
        <v>39</v>
      </c>
      <c r="D136" s="8" t="s">
        <v>24</v>
      </c>
      <c r="E136" s="9">
        <v>4018</v>
      </c>
      <c r="F136" s="12">
        <v>171</v>
      </c>
    </row>
    <row r="137" spans="2:6" x14ac:dyDescent="0.25">
      <c r="B137" s="10" t="s">
        <v>3</v>
      </c>
      <c r="C137" s="10" t="s">
        <v>37</v>
      </c>
      <c r="D137" s="10" t="s">
        <v>17</v>
      </c>
      <c r="E137" s="11">
        <v>3983</v>
      </c>
      <c r="F137" s="13">
        <v>144</v>
      </c>
    </row>
    <row r="138" spans="2:6" x14ac:dyDescent="0.25">
      <c r="B138" s="8" t="s">
        <v>41</v>
      </c>
      <c r="C138" s="8" t="s">
        <v>39</v>
      </c>
      <c r="D138" s="8" t="s">
        <v>14</v>
      </c>
      <c r="E138" s="9">
        <v>3976</v>
      </c>
      <c r="F138" s="12">
        <v>72</v>
      </c>
    </row>
    <row r="139" spans="2:6" x14ac:dyDescent="0.25">
      <c r="B139" s="8" t="s">
        <v>9</v>
      </c>
      <c r="C139" s="8" t="s">
        <v>39</v>
      </c>
      <c r="D139" s="8" t="s">
        <v>24</v>
      </c>
      <c r="E139" s="9">
        <v>3920</v>
      </c>
      <c r="F139" s="12">
        <v>306</v>
      </c>
    </row>
    <row r="140" spans="2:6" x14ac:dyDescent="0.25">
      <c r="B140" s="8" t="s">
        <v>6</v>
      </c>
      <c r="C140" s="8" t="s">
        <v>35</v>
      </c>
      <c r="D140" s="8" t="s">
        <v>27</v>
      </c>
      <c r="E140" s="9">
        <v>3864</v>
      </c>
      <c r="F140" s="12">
        <v>177</v>
      </c>
    </row>
    <row r="141" spans="2:6" x14ac:dyDescent="0.25">
      <c r="B141" s="10" t="s">
        <v>9</v>
      </c>
      <c r="C141" s="10" t="s">
        <v>38</v>
      </c>
      <c r="D141" s="10" t="s">
        <v>25</v>
      </c>
      <c r="E141" s="11">
        <v>3850</v>
      </c>
      <c r="F141" s="13">
        <v>102</v>
      </c>
    </row>
    <row r="142" spans="2:6" x14ac:dyDescent="0.25">
      <c r="B142" s="8" t="s">
        <v>7</v>
      </c>
      <c r="C142" s="8" t="s">
        <v>34</v>
      </c>
      <c r="D142" s="8" t="s">
        <v>15</v>
      </c>
      <c r="E142" s="9">
        <v>3829</v>
      </c>
      <c r="F142" s="12">
        <v>24</v>
      </c>
    </row>
    <row r="143" spans="2:6" x14ac:dyDescent="0.25">
      <c r="B143" s="10" t="s">
        <v>10</v>
      </c>
      <c r="C143" s="10" t="s">
        <v>35</v>
      </c>
      <c r="D143" s="10" t="s">
        <v>18</v>
      </c>
      <c r="E143" s="11">
        <v>3808</v>
      </c>
      <c r="F143" s="13">
        <v>279</v>
      </c>
    </row>
    <row r="144" spans="2:6" x14ac:dyDescent="0.25">
      <c r="B144" s="10" t="s">
        <v>40</v>
      </c>
      <c r="C144" s="10" t="s">
        <v>34</v>
      </c>
      <c r="D144" s="10" t="s">
        <v>33</v>
      </c>
      <c r="E144" s="11">
        <v>3794</v>
      </c>
      <c r="F144" s="13">
        <v>159</v>
      </c>
    </row>
    <row r="145" spans="2:6" x14ac:dyDescent="0.25">
      <c r="B145" s="10" t="s">
        <v>3</v>
      </c>
      <c r="C145" s="10" t="s">
        <v>36</v>
      </c>
      <c r="D145" s="10" t="s">
        <v>23</v>
      </c>
      <c r="E145" s="11">
        <v>3773</v>
      </c>
      <c r="F145" s="13">
        <v>165</v>
      </c>
    </row>
    <row r="146" spans="2:6" x14ac:dyDescent="0.25">
      <c r="B146" s="8" t="s">
        <v>6</v>
      </c>
      <c r="C146" s="8" t="s">
        <v>34</v>
      </c>
      <c r="D146" s="8" t="s">
        <v>17</v>
      </c>
      <c r="E146" s="9">
        <v>3759</v>
      </c>
      <c r="F146" s="12">
        <v>150</v>
      </c>
    </row>
    <row r="147" spans="2:6" x14ac:dyDescent="0.25">
      <c r="B147" s="10" t="s">
        <v>8</v>
      </c>
      <c r="C147" s="10" t="s">
        <v>38</v>
      </c>
      <c r="D147" s="10" t="s">
        <v>32</v>
      </c>
      <c r="E147" s="11">
        <v>3752</v>
      </c>
      <c r="F147" s="13">
        <v>213</v>
      </c>
    </row>
    <row r="148" spans="2:6" x14ac:dyDescent="0.25">
      <c r="B148" s="10" t="s">
        <v>3</v>
      </c>
      <c r="C148" s="10" t="s">
        <v>34</v>
      </c>
      <c r="D148" s="10" t="s">
        <v>28</v>
      </c>
      <c r="E148" s="11">
        <v>3689</v>
      </c>
      <c r="F148" s="13">
        <v>312</v>
      </c>
    </row>
    <row r="149" spans="2:6" x14ac:dyDescent="0.25">
      <c r="B149" s="10" t="s">
        <v>3</v>
      </c>
      <c r="C149" s="10" t="s">
        <v>39</v>
      </c>
      <c r="D149" s="10" t="s">
        <v>29</v>
      </c>
      <c r="E149" s="11">
        <v>3640</v>
      </c>
      <c r="F149" s="13">
        <v>51</v>
      </c>
    </row>
    <row r="150" spans="2:6" x14ac:dyDescent="0.25">
      <c r="B150" s="10" t="s">
        <v>8</v>
      </c>
      <c r="C150" s="10" t="s">
        <v>35</v>
      </c>
      <c r="D150" s="10" t="s">
        <v>30</v>
      </c>
      <c r="E150" s="11">
        <v>3598</v>
      </c>
      <c r="F150" s="13">
        <v>81</v>
      </c>
    </row>
    <row r="151" spans="2:6" x14ac:dyDescent="0.25">
      <c r="B151" s="10" t="s">
        <v>6</v>
      </c>
      <c r="C151" s="10" t="s">
        <v>37</v>
      </c>
      <c r="D151" s="10" t="s">
        <v>28</v>
      </c>
      <c r="E151" s="11">
        <v>3556</v>
      </c>
      <c r="F151" s="13">
        <v>459</v>
      </c>
    </row>
    <row r="152" spans="2:6" x14ac:dyDescent="0.25">
      <c r="B152" s="8" t="s">
        <v>2</v>
      </c>
      <c r="C152" s="8" t="s">
        <v>38</v>
      </c>
      <c r="D152" s="8" t="s">
        <v>4</v>
      </c>
      <c r="E152" s="9">
        <v>3549</v>
      </c>
      <c r="F152" s="12">
        <v>3</v>
      </c>
    </row>
    <row r="153" spans="2:6" x14ac:dyDescent="0.25">
      <c r="B153" s="8" t="s">
        <v>8</v>
      </c>
      <c r="C153" s="8" t="s">
        <v>34</v>
      </c>
      <c r="D153" s="8" t="s">
        <v>31</v>
      </c>
      <c r="E153" s="9">
        <v>3507</v>
      </c>
      <c r="F153" s="12">
        <v>288</v>
      </c>
    </row>
    <row r="154" spans="2:6" x14ac:dyDescent="0.25">
      <c r="B154" s="10" t="s">
        <v>10</v>
      </c>
      <c r="C154" s="10" t="s">
        <v>35</v>
      </c>
      <c r="D154" s="10" t="s">
        <v>14</v>
      </c>
      <c r="E154" s="11">
        <v>3472</v>
      </c>
      <c r="F154" s="13">
        <v>96</v>
      </c>
    </row>
    <row r="155" spans="2:6" x14ac:dyDescent="0.25">
      <c r="B155" s="10" t="s">
        <v>6</v>
      </c>
      <c r="C155" s="10" t="s">
        <v>34</v>
      </c>
      <c r="D155" s="10" t="s">
        <v>30</v>
      </c>
      <c r="E155" s="11">
        <v>3402</v>
      </c>
      <c r="F155" s="13">
        <v>366</v>
      </c>
    </row>
    <row r="156" spans="2:6" x14ac:dyDescent="0.25">
      <c r="B156" s="10" t="s">
        <v>41</v>
      </c>
      <c r="C156" s="10" t="s">
        <v>37</v>
      </c>
      <c r="D156" s="10" t="s">
        <v>20</v>
      </c>
      <c r="E156" s="11">
        <v>3388</v>
      </c>
      <c r="F156" s="13">
        <v>123</v>
      </c>
    </row>
    <row r="157" spans="2:6" x14ac:dyDescent="0.25">
      <c r="B157" s="8" t="s">
        <v>3</v>
      </c>
      <c r="C157" s="8" t="s">
        <v>36</v>
      </c>
      <c r="D157" s="8" t="s">
        <v>25</v>
      </c>
      <c r="E157" s="9">
        <v>3339</v>
      </c>
      <c r="F157" s="12">
        <v>39</v>
      </c>
    </row>
    <row r="158" spans="2:6" x14ac:dyDescent="0.25">
      <c r="B158" s="8" t="s">
        <v>6</v>
      </c>
      <c r="C158" s="8" t="s">
        <v>34</v>
      </c>
      <c r="D158" s="8" t="s">
        <v>29</v>
      </c>
      <c r="E158" s="9">
        <v>3339</v>
      </c>
      <c r="F158" s="12">
        <v>75</v>
      </c>
    </row>
    <row r="159" spans="2:6" x14ac:dyDescent="0.25">
      <c r="B159" s="8" t="s">
        <v>5</v>
      </c>
      <c r="C159" s="8" t="s">
        <v>36</v>
      </c>
      <c r="D159" s="8" t="s">
        <v>17</v>
      </c>
      <c r="E159" s="9">
        <v>3339</v>
      </c>
      <c r="F159" s="12">
        <v>348</v>
      </c>
    </row>
    <row r="160" spans="2:6" x14ac:dyDescent="0.25">
      <c r="B160" s="8" t="s">
        <v>7</v>
      </c>
      <c r="C160" s="8" t="s">
        <v>34</v>
      </c>
      <c r="D160" s="8" t="s">
        <v>32</v>
      </c>
      <c r="E160" s="9">
        <v>3262</v>
      </c>
      <c r="F160" s="12">
        <v>75</v>
      </c>
    </row>
    <row r="161" spans="2:6" x14ac:dyDescent="0.25">
      <c r="B161" s="10" t="s">
        <v>9</v>
      </c>
      <c r="C161" s="10" t="s">
        <v>39</v>
      </c>
      <c r="D161" s="10" t="s">
        <v>25</v>
      </c>
      <c r="E161" s="11">
        <v>3192</v>
      </c>
      <c r="F161" s="13">
        <v>72</v>
      </c>
    </row>
    <row r="162" spans="2:6" x14ac:dyDescent="0.25">
      <c r="B162" s="10" t="s">
        <v>40</v>
      </c>
      <c r="C162" s="10" t="s">
        <v>36</v>
      </c>
      <c r="D162" s="10" t="s">
        <v>27</v>
      </c>
      <c r="E162" s="11">
        <v>3164</v>
      </c>
      <c r="F162" s="13">
        <v>306</v>
      </c>
    </row>
    <row r="163" spans="2:6" x14ac:dyDescent="0.25">
      <c r="B163" s="8" t="s">
        <v>3</v>
      </c>
      <c r="C163" s="8" t="s">
        <v>34</v>
      </c>
      <c r="D163" s="8" t="s">
        <v>26</v>
      </c>
      <c r="E163" s="9">
        <v>3108</v>
      </c>
      <c r="F163" s="12">
        <v>54</v>
      </c>
    </row>
    <row r="164" spans="2:6" x14ac:dyDescent="0.25">
      <c r="B164" s="10" t="s">
        <v>40</v>
      </c>
      <c r="C164" s="10" t="s">
        <v>39</v>
      </c>
      <c r="D164" s="10" t="s">
        <v>28</v>
      </c>
      <c r="E164" s="11">
        <v>3101</v>
      </c>
      <c r="F164" s="13">
        <v>225</v>
      </c>
    </row>
    <row r="165" spans="2:6" x14ac:dyDescent="0.25">
      <c r="B165" s="10" t="s">
        <v>2</v>
      </c>
      <c r="C165" s="10" t="s">
        <v>36</v>
      </c>
      <c r="D165" s="10" t="s">
        <v>31</v>
      </c>
      <c r="E165" s="11">
        <v>3094</v>
      </c>
      <c r="F165" s="13">
        <v>246</v>
      </c>
    </row>
    <row r="166" spans="2:6" x14ac:dyDescent="0.25">
      <c r="B166" s="10" t="s">
        <v>10</v>
      </c>
      <c r="C166" s="10" t="s">
        <v>37</v>
      </c>
      <c r="D166" s="10" t="s">
        <v>28</v>
      </c>
      <c r="E166" s="11">
        <v>3059</v>
      </c>
      <c r="F166" s="13">
        <v>27</v>
      </c>
    </row>
    <row r="167" spans="2:6" x14ac:dyDescent="0.25">
      <c r="B167" s="8" t="s">
        <v>6</v>
      </c>
      <c r="C167" s="8" t="s">
        <v>39</v>
      </c>
      <c r="D167" s="8" t="s">
        <v>29</v>
      </c>
      <c r="E167" s="9">
        <v>3052</v>
      </c>
      <c r="F167" s="12">
        <v>378</v>
      </c>
    </row>
    <row r="168" spans="2:6" x14ac:dyDescent="0.25">
      <c r="B168" s="8" t="s">
        <v>6</v>
      </c>
      <c r="C168" s="8" t="s">
        <v>39</v>
      </c>
      <c r="D168" s="8" t="s">
        <v>24</v>
      </c>
      <c r="E168" s="9">
        <v>2989</v>
      </c>
      <c r="F168" s="12">
        <v>3</v>
      </c>
    </row>
    <row r="169" spans="2:6" x14ac:dyDescent="0.25">
      <c r="B169" s="8" t="s">
        <v>9</v>
      </c>
      <c r="C169" s="8" t="s">
        <v>36</v>
      </c>
      <c r="D169" s="8" t="s">
        <v>32</v>
      </c>
      <c r="E169" s="9">
        <v>2954</v>
      </c>
      <c r="F169" s="12">
        <v>189</v>
      </c>
    </row>
    <row r="170" spans="2:6" x14ac:dyDescent="0.25">
      <c r="B170" s="8" t="s">
        <v>41</v>
      </c>
      <c r="C170" s="8" t="s">
        <v>37</v>
      </c>
      <c r="D170" s="8" t="s">
        <v>21</v>
      </c>
      <c r="E170" s="9">
        <v>2933</v>
      </c>
      <c r="F170" s="12">
        <v>9</v>
      </c>
    </row>
    <row r="171" spans="2:6" x14ac:dyDescent="0.25">
      <c r="B171" s="10" t="s">
        <v>9</v>
      </c>
      <c r="C171" s="10" t="s">
        <v>37</v>
      </c>
      <c r="D171" s="10" t="s">
        <v>28</v>
      </c>
      <c r="E171" s="11">
        <v>2919</v>
      </c>
      <c r="F171" s="13">
        <v>45</v>
      </c>
    </row>
    <row r="172" spans="2:6" x14ac:dyDescent="0.25">
      <c r="B172" s="8" t="s">
        <v>3</v>
      </c>
      <c r="C172" s="8" t="s">
        <v>34</v>
      </c>
      <c r="D172" s="8" t="s">
        <v>17</v>
      </c>
      <c r="E172" s="9">
        <v>2919</v>
      </c>
      <c r="F172" s="12">
        <v>93</v>
      </c>
    </row>
    <row r="173" spans="2:6" x14ac:dyDescent="0.25">
      <c r="B173" s="8" t="s">
        <v>5</v>
      </c>
      <c r="C173" s="8" t="s">
        <v>34</v>
      </c>
      <c r="D173" s="8" t="s">
        <v>29</v>
      </c>
      <c r="E173" s="9">
        <v>2891</v>
      </c>
      <c r="F173" s="12">
        <v>102</v>
      </c>
    </row>
    <row r="174" spans="2:6" x14ac:dyDescent="0.25">
      <c r="B174" s="8" t="s">
        <v>7</v>
      </c>
      <c r="C174" s="8" t="s">
        <v>36</v>
      </c>
      <c r="D174" s="8" t="s">
        <v>19</v>
      </c>
      <c r="E174" s="9">
        <v>2870</v>
      </c>
      <c r="F174" s="12">
        <v>300</v>
      </c>
    </row>
    <row r="175" spans="2:6" x14ac:dyDescent="0.25">
      <c r="B175" s="8" t="s">
        <v>2</v>
      </c>
      <c r="C175" s="8" t="s">
        <v>37</v>
      </c>
      <c r="D175" s="8" t="s">
        <v>15</v>
      </c>
      <c r="E175" s="9">
        <v>2863</v>
      </c>
      <c r="F175" s="12">
        <v>42</v>
      </c>
    </row>
    <row r="176" spans="2:6" x14ac:dyDescent="0.25">
      <c r="B176" s="10" t="s">
        <v>9</v>
      </c>
      <c r="C176" s="10" t="s">
        <v>37</v>
      </c>
      <c r="D176" s="10" t="s">
        <v>26</v>
      </c>
      <c r="E176" s="11">
        <v>2856</v>
      </c>
      <c r="F176" s="13">
        <v>246</v>
      </c>
    </row>
    <row r="177" spans="2:6" x14ac:dyDescent="0.25">
      <c r="B177" s="10" t="s">
        <v>7</v>
      </c>
      <c r="C177" s="10" t="s">
        <v>35</v>
      </c>
      <c r="D177" s="10" t="s">
        <v>24</v>
      </c>
      <c r="E177" s="11">
        <v>2793</v>
      </c>
      <c r="F177" s="13">
        <v>114</v>
      </c>
    </row>
    <row r="178" spans="2:6" x14ac:dyDescent="0.25">
      <c r="B178" s="8" t="s">
        <v>40</v>
      </c>
      <c r="C178" s="8" t="s">
        <v>34</v>
      </c>
      <c r="D178" s="8" t="s">
        <v>23</v>
      </c>
      <c r="E178" s="9">
        <v>2779</v>
      </c>
      <c r="F178" s="12">
        <v>75</v>
      </c>
    </row>
    <row r="179" spans="2:6" x14ac:dyDescent="0.25">
      <c r="B179" s="10" t="s">
        <v>5</v>
      </c>
      <c r="C179" s="10" t="s">
        <v>35</v>
      </c>
      <c r="D179" s="10" t="s">
        <v>4</v>
      </c>
      <c r="E179" s="11">
        <v>2744</v>
      </c>
      <c r="F179" s="13">
        <v>9</v>
      </c>
    </row>
    <row r="180" spans="2:6" x14ac:dyDescent="0.25">
      <c r="B180" s="8" t="s">
        <v>9</v>
      </c>
      <c r="C180" s="8" t="s">
        <v>37</v>
      </c>
      <c r="D180" s="8" t="s">
        <v>23</v>
      </c>
      <c r="E180" s="9">
        <v>2737</v>
      </c>
      <c r="F180" s="12">
        <v>93</v>
      </c>
    </row>
    <row r="181" spans="2:6" x14ac:dyDescent="0.25">
      <c r="B181" s="8" t="s">
        <v>8</v>
      </c>
      <c r="C181" s="8" t="s">
        <v>35</v>
      </c>
      <c r="D181" s="8" t="s">
        <v>20</v>
      </c>
      <c r="E181" s="9">
        <v>2702</v>
      </c>
      <c r="F181" s="12">
        <v>363</v>
      </c>
    </row>
    <row r="182" spans="2:6" x14ac:dyDescent="0.25">
      <c r="B182" s="8" t="s">
        <v>6</v>
      </c>
      <c r="C182" s="8" t="s">
        <v>38</v>
      </c>
      <c r="D182" s="8" t="s">
        <v>31</v>
      </c>
      <c r="E182" s="9">
        <v>2681</v>
      </c>
      <c r="F182" s="12">
        <v>54</v>
      </c>
    </row>
    <row r="183" spans="2:6" x14ac:dyDescent="0.25">
      <c r="B183" s="8" t="s">
        <v>9</v>
      </c>
      <c r="C183" s="8" t="s">
        <v>38</v>
      </c>
      <c r="D183" s="8" t="s">
        <v>16</v>
      </c>
      <c r="E183" s="9">
        <v>2646</v>
      </c>
      <c r="F183" s="12">
        <v>120</v>
      </c>
    </row>
    <row r="184" spans="2:6" x14ac:dyDescent="0.25">
      <c r="B184" s="8" t="s">
        <v>7</v>
      </c>
      <c r="C184" s="8" t="s">
        <v>36</v>
      </c>
      <c r="D184" s="8" t="s">
        <v>18</v>
      </c>
      <c r="E184" s="9">
        <v>2646</v>
      </c>
      <c r="F184" s="12">
        <v>177</v>
      </c>
    </row>
    <row r="185" spans="2:6" x14ac:dyDescent="0.25">
      <c r="B185" s="8" t="s">
        <v>9</v>
      </c>
      <c r="C185" s="8" t="s">
        <v>39</v>
      </c>
      <c r="D185" s="8" t="s">
        <v>18</v>
      </c>
      <c r="E185" s="9">
        <v>2639</v>
      </c>
      <c r="F185" s="12">
        <v>204</v>
      </c>
    </row>
    <row r="186" spans="2:6" x14ac:dyDescent="0.25">
      <c r="B186" s="10" t="s">
        <v>3</v>
      </c>
      <c r="C186" s="10" t="s">
        <v>34</v>
      </c>
      <c r="D186" s="10" t="s">
        <v>20</v>
      </c>
      <c r="E186" s="11">
        <v>2583</v>
      </c>
      <c r="F186" s="13">
        <v>18</v>
      </c>
    </row>
    <row r="187" spans="2:6" x14ac:dyDescent="0.25">
      <c r="B187" s="10" t="s">
        <v>10</v>
      </c>
      <c r="C187" s="10" t="s">
        <v>35</v>
      </c>
      <c r="D187" s="10" t="s">
        <v>15</v>
      </c>
      <c r="E187" s="11">
        <v>2562</v>
      </c>
      <c r="F187" s="13">
        <v>6</v>
      </c>
    </row>
    <row r="188" spans="2:6" x14ac:dyDescent="0.25">
      <c r="B188" s="10" t="s">
        <v>40</v>
      </c>
      <c r="C188" s="10" t="s">
        <v>38</v>
      </c>
      <c r="D188" s="10" t="s">
        <v>29</v>
      </c>
      <c r="E188" s="11">
        <v>2541</v>
      </c>
      <c r="F188" s="13">
        <v>45</v>
      </c>
    </row>
    <row r="189" spans="2:6" x14ac:dyDescent="0.25">
      <c r="B189" s="10" t="s">
        <v>40</v>
      </c>
      <c r="C189" s="10" t="s">
        <v>38</v>
      </c>
      <c r="D189" s="10" t="s">
        <v>25</v>
      </c>
      <c r="E189" s="11">
        <v>2541</v>
      </c>
      <c r="F189" s="13">
        <v>90</v>
      </c>
    </row>
    <row r="190" spans="2:6" x14ac:dyDescent="0.25">
      <c r="B190" s="8" t="s">
        <v>7</v>
      </c>
      <c r="C190" s="8" t="s">
        <v>35</v>
      </c>
      <c r="D190" s="8" t="s">
        <v>27</v>
      </c>
      <c r="E190" s="9">
        <v>2478</v>
      </c>
      <c r="F190" s="12">
        <v>21</v>
      </c>
    </row>
    <row r="191" spans="2:6" x14ac:dyDescent="0.25">
      <c r="B191" s="10" t="s">
        <v>10</v>
      </c>
      <c r="C191" s="10" t="s">
        <v>36</v>
      </c>
      <c r="D191" s="10" t="s">
        <v>29</v>
      </c>
      <c r="E191" s="11">
        <v>2471</v>
      </c>
      <c r="F191" s="13">
        <v>342</v>
      </c>
    </row>
    <row r="192" spans="2:6" x14ac:dyDescent="0.25">
      <c r="B192" s="8" t="s">
        <v>3</v>
      </c>
      <c r="C192" s="8" t="s">
        <v>35</v>
      </c>
      <c r="D192" s="8" t="s">
        <v>25</v>
      </c>
      <c r="E192" s="9">
        <v>2464</v>
      </c>
      <c r="F192" s="12">
        <v>234</v>
      </c>
    </row>
    <row r="193" spans="2:6" x14ac:dyDescent="0.25">
      <c r="B193" s="10" t="s">
        <v>9</v>
      </c>
      <c r="C193" s="10" t="s">
        <v>38</v>
      </c>
      <c r="D193" s="10" t="s">
        <v>26</v>
      </c>
      <c r="E193" s="11">
        <v>2436</v>
      </c>
      <c r="F193" s="13">
        <v>99</v>
      </c>
    </row>
    <row r="194" spans="2:6" x14ac:dyDescent="0.25">
      <c r="B194" s="10" t="s">
        <v>9</v>
      </c>
      <c r="C194" s="10" t="s">
        <v>35</v>
      </c>
      <c r="D194" s="10" t="s">
        <v>27</v>
      </c>
      <c r="E194" s="11">
        <v>2429</v>
      </c>
      <c r="F194" s="13">
        <v>144</v>
      </c>
    </row>
    <row r="195" spans="2:6" x14ac:dyDescent="0.25">
      <c r="B195" s="10" t="s">
        <v>5</v>
      </c>
      <c r="C195" s="10" t="s">
        <v>35</v>
      </c>
      <c r="D195" s="10" t="s">
        <v>18</v>
      </c>
      <c r="E195" s="11">
        <v>2415</v>
      </c>
      <c r="F195" s="13">
        <v>15</v>
      </c>
    </row>
    <row r="196" spans="2:6" x14ac:dyDescent="0.25">
      <c r="B196" s="10" t="s">
        <v>3</v>
      </c>
      <c r="C196" s="10" t="s">
        <v>35</v>
      </c>
      <c r="D196" s="10" t="s">
        <v>14</v>
      </c>
      <c r="E196" s="11">
        <v>2415</v>
      </c>
      <c r="F196" s="13">
        <v>255</v>
      </c>
    </row>
    <row r="197" spans="2:6" x14ac:dyDescent="0.25">
      <c r="B197" s="8" t="s">
        <v>9</v>
      </c>
      <c r="C197" s="8" t="s">
        <v>38</v>
      </c>
      <c r="D197" s="8" t="s">
        <v>17</v>
      </c>
      <c r="E197" s="9">
        <v>2408</v>
      </c>
      <c r="F197" s="12">
        <v>9</v>
      </c>
    </row>
    <row r="198" spans="2:6" x14ac:dyDescent="0.25">
      <c r="B198" s="8" t="s">
        <v>41</v>
      </c>
      <c r="C198" s="8" t="s">
        <v>37</v>
      </c>
      <c r="D198" s="8" t="s">
        <v>26</v>
      </c>
      <c r="E198" s="9">
        <v>2324</v>
      </c>
      <c r="F198" s="12">
        <v>177</v>
      </c>
    </row>
    <row r="199" spans="2:6" x14ac:dyDescent="0.25">
      <c r="B199" s="8" t="s">
        <v>6</v>
      </c>
      <c r="C199" s="8" t="s">
        <v>38</v>
      </c>
      <c r="D199" s="8" t="s">
        <v>13</v>
      </c>
      <c r="E199" s="9">
        <v>2317</v>
      </c>
      <c r="F199" s="12">
        <v>123</v>
      </c>
    </row>
    <row r="200" spans="2:6" x14ac:dyDescent="0.25">
      <c r="B200" s="8" t="s">
        <v>10</v>
      </c>
      <c r="C200" s="8" t="s">
        <v>36</v>
      </c>
      <c r="D200" s="8" t="s">
        <v>23</v>
      </c>
      <c r="E200" s="9">
        <v>2317</v>
      </c>
      <c r="F200" s="12">
        <v>261</v>
      </c>
    </row>
    <row r="201" spans="2:6" x14ac:dyDescent="0.25">
      <c r="B201" s="10" t="s">
        <v>40</v>
      </c>
      <c r="C201" s="10" t="s">
        <v>34</v>
      </c>
      <c r="D201" s="10" t="s">
        <v>27</v>
      </c>
      <c r="E201" s="11">
        <v>2289</v>
      </c>
      <c r="F201" s="13">
        <v>135</v>
      </c>
    </row>
    <row r="202" spans="2:6" x14ac:dyDescent="0.25">
      <c r="B202" s="10" t="s">
        <v>40</v>
      </c>
      <c r="C202" s="10" t="s">
        <v>35</v>
      </c>
      <c r="D202" s="10" t="s">
        <v>30</v>
      </c>
      <c r="E202" s="11">
        <v>2275</v>
      </c>
      <c r="F202" s="13">
        <v>447</v>
      </c>
    </row>
    <row r="203" spans="2:6" x14ac:dyDescent="0.25">
      <c r="B203" s="10" t="s">
        <v>8</v>
      </c>
      <c r="C203" s="10" t="s">
        <v>38</v>
      </c>
      <c r="D203" s="10" t="s">
        <v>27</v>
      </c>
      <c r="E203" s="11">
        <v>2268</v>
      </c>
      <c r="F203" s="13">
        <v>63</v>
      </c>
    </row>
    <row r="204" spans="2:6" x14ac:dyDescent="0.25">
      <c r="B204" s="10" t="s">
        <v>7</v>
      </c>
      <c r="C204" s="10" t="s">
        <v>34</v>
      </c>
      <c r="D204" s="10" t="s">
        <v>33</v>
      </c>
      <c r="E204" s="11">
        <v>2226</v>
      </c>
      <c r="F204" s="13">
        <v>48</v>
      </c>
    </row>
    <row r="205" spans="2:6" x14ac:dyDescent="0.25">
      <c r="B205" s="10" t="s">
        <v>6</v>
      </c>
      <c r="C205" s="10" t="s">
        <v>34</v>
      </c>
      <c r="D205" s="10" t="s">
        <v>16</v>
      </c>
      <c r="E205" s="11">
        <v>2219</v>
      </c>
      <c r="F205" s="13">
        <v>75</v>
      </c>
    </row>
    <row r="206" spans="2:6" x14ac:dyDescent="0.25">
      <c r="B206" s="10" t="s">
        <v>3</v>
      </c>
      <c r="C206" s="10" t="s">
        <v>34</v>
      </c>
      <c r="D206" s="10" t="s">
        <v>23</v>
      </c>
      <c r="E206" s="11">
        <v>2212</v>
      </c>
      <c r="F206" s="13">
        <v>117</v>
      </c>
    </row>
    <row r="207" spans="2:6" x14ac:dyDescent="0.25">
      <c r="B207" s="10" t="s">
        <v>7</v>
      </c>
      <c r="C207" s="10" t="s">
        <v>34</v>
      </c>
      <c r="D207" s="10" t="s">
        <v>20</v>
      </c>
      <c r="E207" s="11">
        <v>2205</v>
      </c>
      <c r="F207" s="13">
        <v>138</v>
      </c>
    </row>
    <row r="208" spans="2:6" x14ac:dyDescent="0.25">
      <c r="B208" s="8" t="s">
        <v>10</v>
      </c>
      <c r="C208" s="8" t="s">
        <v>38</v>
      </c>
      <c r="D208" s="8" t="s">
        <v>22</v>
      </c>
      <c r="E208" s="9">
        <v>2205</v>
      </c>
      <c r="F208" s="12">
        <v>141</v>
      </c>
    </row>
    <row r="209" spans="2:6" x14ac:dyDescent="0.25">
      <c r="B209" s="8" t="s">
        <v>7</v>
      </c>
      <c r="C209" s="8" t="s">
        <v>36</v>
      </c>
      <c r="D209" s="8" t="s">
        <v>31</v>
      </c>
      <c r="E209" s="9">
        <v>2149</v>
      </c>
      <c r="F209" s="12">
        <v>117</v>
      </c>
    </row>
    <row r="210" spans="2:6" x14ac:dyDescent="0.25">
      <c r="B210" s="8" t="s">
        <v>9</v>
      </c>
      <c r="C210" s="8" t="s">
        <v>36</v>
      </c>
      <c r="D210" s="8" t="s">
        <v>25</v>
      </c>
      <c r="E210" s="9">
        <v>2142</v>
      </c>
      <c r="F210" s="12">
        <v>114</v>
      </c>
    </row>
    <row r="211" spans="2:6" x14ac:dyDescent="0.25">
      <c r="B211" s="10" t="s">
        <v>7</v>
      </c>
      <c r="C211" s="10" t="s">
        <v>35</v>
      </c>
      <c r="D211" s="10" t="s">
        <v>16</v>
      </c>
      <c r="E211" s="11">
        <v>2135</v>
      </c>
      <c r="F211" s="13">
        <v>27</v>
      </c>
    </row>
    <row r="212" spans="2:6" x14ac:dyDescent="0.25">
      <c r="B212" s="10" t="s">
        <v>3</v>
      </c>
      <c r="C212" s="10" t="s">
        <v>35</v>
      </c>
      <c r="D212" s="10" t="s">
        <v>29</v>
      </c>
      <c r="E212" s="11">
        <v>2114</v>
      </c>
      <c r="F212" s="13">
        <v>66</v>
      </c>
    </row>
    <row r="213" spans="2:6" x14ac:dyDescent="0.25">
      <c r="B213" s="8" t="s">
        <v>41</v>
      </c>
      <c r="C213" s="8" t="s">
        <v>35</v>
      </c>
      <c r="D213" s="8" t="s">
        <v>15</v>
      </c>
      <c r="E213" s="9">
        <v>2114</v>
      </c>
      <c r="F213" s="12">
        <v>186</v>
      </c>
    </row>
    <row r="214" spans="2:6" x14ac:dyDescent="0.25">
      <c r="B214" s="8" t="s">
        <v>6</v>
      </c>
      <c r="C214" s="8" t="s">
        <v>39</v>
      </c>
      <c r="D214" s="8" t="s">
        <v>25</v>
      </c>
      <c r="E214" s="9">
        <v>2100</v>
      </c>
      <c r="F214" s="12">
        <v>414</v>
      </c>
    </row>
    <row r="215" spans="2:6" x14ac:dyDescent="0.25">
      <c r="B215" s="10" t="s">
        <v>3</v>
      </c>
      <c r="C215" s="10" t="s">
        <v>35</v>
      </c>
      <c r="D215" s="10" t="s">
        <v>23</v>
      </c>
      <c r="E215" s="11">
        <v>2023</v>
      </c>
      <c r="F215" s="13">
        <v>78</v>
      </c>
    </row>
    <row r="216" spans="2:6" x14ac:dyDescent="0.25">
      <c r="B216" s="10" t="s">
        <v>8</v>
      </c>
      <c r="C216" s="10" t="s">
        <v>35</v>
      </c>
      <c r="D216" s="10" t="s">
        <v>29</v>
      </c>
      <c r="E216" s="11">
        <v>2023</v>
      </c>
      <c r="F216" s="13">
        <v>168</v>
      </c>
    </row>
    <row r="217" spans="2:6" x14ac:dyDescent="0.25">
      <c r="B217" s="8" t="s">
        <v>2</v>
      </c>
      <c r="C217" s="8" t="s">
        <v>39</v>
      </c>
      <c r="D217" s="8" t="s">
        <v>16</v>
      </c>
      <c r="E217" s="9">
        <v>2016</v>
      </c>
      <c r="F217" s="12">
        <v>117</v>
      </c>
    </row>
    <row r="218" spans="2:6" x14ac:dyDescent="0.25">
      <c r="B218" s="10" t="s">
        <v>8</v>
      </c>
      <c r="C218" s="10" t="s">
        <v>34</v>
      </c>
      <c r="D218" s="10" t="s">
        <v>16</v>
      </c>
      <c r="E218" s="11">
        <v>2009</v>
      </c>
      <c r="F218" s="13">
        <v>219</v>
      </c>
    </row>
    <row r="219" spans="2:6" x14ac:dyDescent="0.25">
      <c r="B219" s="8" t="s">
        <v>40</v>
      </c>
      <c r="C219" s="8" t="s">
        <v>38</v>
      </c>
      <c r="D219" s="8" t="s">
        <v>31</v>
      </c>
      <c r="E219" s="9">
        <v>1988</v>
      </c>
      <c r="F219" s="12">
        <v>39</v>
      </c>
    </row>
    <row r="220" spans="2:6" x14ac:dyDescent="0.25">
      <c r="B220" s="10" t="s">
        <v>10</v>
      </c>
      <c r="C220" s="10" t="s">
        <v>35</v>
      </c>
      <c r="D220" s="10" t="s">
        <v>20</v>
      </c>
      <c r="E220" s="11">
        <v>1974</v>
      </c>
      <c r="F220" s="13">
        <v>195</v>
      </c>
    </row>
    <row r="221" spans="2:6" x14ac:dyDescent="0.25">
      <c r="B221" s="8" t="s">
        <v>7</v>
      </c>
      <c r="C221" s="8" t="s">
        <v>34</v>
      </c>
      <c r="D221" s="8" t="s">
        <v>14</v>
      </c>
      <c r="E221" s="9">
        <v>1932</v>
      </c>
      <c r="F221" s="12">
        <v>369</v>
      </c>
    </row>
    <row r="222" spans="2:6" x14ac:dyDescent="0.25">
      <c r="B222" s="10" t="s">
        <v>41</v>
      </c>
      <c r="C222" s="10" t="s">
        <v>36</v>
      </c>
      <c r="D222" s="10" t="s">
        <v>19</v>
      </c>
      <c r="E222" s="11">
        <v>1925</v>
      </c>
      <c r="F222" s="13">
        <v>192</v>
      </c>
    </row>
    <row r="223" spans="2:6" x14ac:dyDescent="0.25">
      <c r="B223" s="10" t="s">
        <v>6</v>
      </c>
      <c r="C223" s="10" t="s">
        <v>37</v>
      </c>
      <c r="D223" s="10" t="s">
        <v>16</v>
      </c>
      <c r="E223" s="11">
        <v>1904</v>
      </c>
      <c r="F223" s="13">
        <v>405</v>
      </c>
    </row>
    <row r="224" spans="2:6" x14ac:dyDescent="0.25">
      <c r="B224" s="10" t="s">
        <v>8</v>
      </c>
      <c r="C224" s="10" t="s">
        <v>37</v>
      </c>
      <c r="D224" s="10" t="s">
        <v>22</v>
      </c>
      <c r="E224" s="11">
        <v>1890</v>
      </c>
      <c r="F224" s="13">
        <v>195</v>
      </c>
    </row>
    <row r="225" spans="2:6" x14ac:dyDescent="0.25">
      <c r="B225" s="8" t="s">
        <v>2</v>
      </c>
      <c r="C225" s="8" t="s">
        <v>39</v>
      </c>
      <c r="D225" s="8" t="s">
        <v>25</v>
      </c>
      <c r="E225" s="9">
        <v>1785</v>
      </c>
      <c r="F225" s="12">
        <v>462</v>
      </c>
    </row>
    <row r="226" spans="2:6" x14ac:dyDescent="0.25">
      <c r="B226" s="8" t="s">
        <v>7</v>
      </c>
      <c r="C226" s="8" t="s">
        <v>38</v>
      </c>
      <c r="D226" s="8" t="s">
        <v>18</v>
      </c>
      <c r="E226" s="9">
        <v>1778</v>
      </c>
      <c r="F226" s="12">
        <v>270</v>
      </c>
    </row>
    <row r="227" spans="2:6" x14ac:dyDescent="0.25">
      <c r="B227" s="10" t="s">
        <v>8</v>
      </c>
      <c r="C227" s="10" t="s">
        <v>37</v>
      </c>
      <c r="D227" s="10" t="s">
        <v>19</v>
      </c>
      <c r="E227" s="11">
        <v>1771</v>
      </c>
      <c r="F227" s="13">
        <v>204</v>
      </c>
    </row>
    <row r="228" spans="2:6" x14ac:dyDescent="0.25">
      <c r="B228" s="10" t="s">
        <v>8</v>
      </c>
      <c r="C228" s="10" t="s">
        <v>38</v>
      </c>
      <c r="D228" s="10" t="s">
        <v>23</v>
      </c>
      <c r="E228" s="11">
        <v>1701</v>
      </c>
      <c r="F228" s="13">
        <v>234</v>
      </c>
    </row>
    <row r="229" spans="2:6" x14ac:dyDescent="0.25">
      <c r="B229" s="10" t="s">
        <v>5</v>
      </c>
      <c r="C229" s="10" t="s">
        <v>34</v>
      </c>
      <c r="D229" s="10" t="s">
        <v>33</v>
      </c>
      <c r="E229" s="11">
        <v>1652</v>
      </c>
      <c r="F229" s="13">
        <v>93</v>
      </c>
    </row>
    <row r="230" spans="2:6" x14ac:dyDescent="0.25">
      <c r="B230" s="10" t="s">
        <v>3</v>
      </c>
      <c r="C230" s="10" t="s">
        <v>39</v>
      </c>
      <c r="D230" s="10" t="s">
        <v>28</v>
      </c>
      <c r="E230" s="11">
        <v>1652</v>
      </c>
      <c r="F230" s="13">
        <v>102</v>
      </c>
    </row>
    <row r="231" spans="2:6" x14ac:dyDescent="0.25">
      <c r="B231" s="10" t="s">
        <v>40</v>
      </c>
      <c r="C231" s="10" t="s">
        <v>35</v>
      </c>
      <c r="D231" s="10" t="s">
        <v>24</v>
      </c>
      <c r="E231" s="11">
        <v>1638</v>
      </c>
      <c r="F231" s="13">
        <v>48</v>
      </c>
    </row>
    <row r="232" spans="2:6" x14ac:dyDescent="0.25">
      <c r="B232" s="10" t="s">
        <v>6</v>
      </c>
      <c r="C232" s="10" t="s">
        <v>39</v>
      </c>
      <c r="D232" s="10" t="s">
        <v>30</v>
      </c>
      <c r="E232" s="11">
        <v>1638</v>
      </c>
      <c r="F232" s="13">
        <v>63</v>
      </c>
    </row>
    <row r="233" spans="2:6" x14ac:dyDescent="0.25">
      <c r="B233" s="8" t="s">
        <v>40</v>
      </c>
      <c r="C233" s="8" t="s">
        <v>37</v>
      </c>
      <c r="D233" s="8" t="s">
        <v>30</v>
      </c>
      <c r="E233" s="9">
        <v>1624</v>
      </c>
      <c r="F233" s="12">
        <v>114</v>
      </c>
    </row>
    <row r="234" spans="2:6" x14ac:dyDescent="0.25">
      <c r="B234" s="10" t="s">
        <v>40</v>
      </c>
      <c r="C234" s="10" t="s">
        <v>35</v>
      </c>
      <c r="D234" s="10" t="s">
        <v>29</v>
      </c>
      <c r="E234" s="11">
        <v>1617</v>
      </c>
      <c r="F234" s="13">
        <v>126</v>
      </c>
    </row>
    <row r="235" spans="2:6" x14ac:dyDescent="0.25">
      <c r="B235" s="10" t="s">
        <v>2</v>
      </c>
      <c r="C235" s="10" t="s">
        <v>35</v>
      </c>
      <c r="D235" s="10" t="s">
        <v>17</v>
      </c>
      <c r="E235" s="11">
        <v>1589</v>
      </c>
      <c r="F235" s="13">
        <v>303</v>
      </c>
    </row>
    <row r="236" spans="2:6" x14ac:dyDescent="0.25">
      <c r="B236" s="10" t="s">
        <v>7</v>
      </c>
      <c r="C236" s="10" t="s">
        <v>34</v>
      </c>
      <c r="D236" s="10" t="s">
        <v>25</v>
      </c>
      <c r="E236" s="11">
        <v>1568</v>
      </c>
      <c r="F236" s="13">
        <v>96</v>
      </c>
    </row>
    <row r="237" spans="2:6" x14ac:dyDescent="0.25">
      <c r="B237" s="8" t="s">
        <v>2</v>
      </c>
      <c r="C237" s="8" t="s">
        <v>39</v>
      </c>
      <c r="D237" s="8" t="s">
        <v>22</v>
      </c>
      <c r="E237" s="9">
        <v>1568</v>
      </c>
      <c r="F237" s="12">
        <v>141</v>
      </c>
    </row>
    <row r="238" spans="2:6" x14ac:dyDescent="0.25">
      <c r="B238" s="8" t="s">
        <v>8</v>
      </c>
      <c r="C238" s="8" t="s">
        <v>39</v>
      </c>
      <c r="D238" s="8" t="s">
        <v>26</v>
      </c>
      <c r="E238" s="9">
        <v>1561</v>
      </c>
      <c r="F238" s="12">
        <v>27</v>
      </c>
    </row>
    <row r="239" spans="2:6" x14ac:dyDescent="0.25">
      <c r="B239" s="8" t="s">
        <v>41</v>
      </c>
      <c r="C239" s="8" t="s">
        <v>37</v>
      </c>
      <c r="D239" s="8" t="s">
        <v>30</v>
      </c>
      <c r="E239" s="9">
        <v>1526</v>
      </c>
      <c r="F239" s="12">
        <v>240</v>
      </c>
    </row>
    <row r="240" spans="2:6" x14ac:dyDescent="0.25">
      <c r="B240" s="8" t="s">
        <v>5</v>
      </c>
      <c r="C240" s="8" t="s">
        <v>36</v>
      </c>
      <c r="D240" s="8" t="s">
        <v>30</v>
      </c>
      <c r="E240" s="9">
        <v>1526</v>
      </c>
      <c r="F240" s="12">
        <v>105</v>
      </c>
    </row>
    <row r="241" spans="2:6" x14ac:dyDescent="0.25">
      <c r="B241" s="8" t="s">
        <v>6</v>
      </c>
      <c r="C241" s="8" t="s">
        <v>37</v>
      </c>
      <c r="D241" s="8" t="s">
        <v>18</v>
      </c>
      <c r="E241" s="9">
        <v>1505</v>
      </c>
      <c r="F241" s="12">
        <v>102</v>
      </c>
    </row>
    <row r="242" spans="2:6" x14ac:dyDescent="0.25">
      <c r="B242" s="8" t="s">
        <v>41</v>
      </c>
      <c r="C242" s="8" t="s">
        <v>34</v>
      </c>
      <c r="D242" s="8" t="s">
        <v>17</v>
      </c>
      <c r="E242" s="9">
        <v>1463</v>
      </c>
      <c r="F242" s="12">
        <v>39</v>
      </c>
    </row>
    <row r="243" spans="2:6" x14ac:dyDescent="0.25">
      <c r="B243" s="8" t="s">
        <v>6</v>
      </c>
      <c r="C243" s="8" t="s">
        <v>34</v>
      </c>
      <c r="D243" s="8" t="s">
        <v>15</v>
      </c>
      <c r="E243" s="9">
        <v>1442</v>
      </c>
      <c r="F243" s="12">
        <v>15</v>
      </c>
    </row>
    <row r="244" spans="2:6" x14ac:dyDescent="0.25">
      <c r="B244" s="8" t="s">
        <v>10</v>
      </c>
      <c r="C244" s="8" t="s">
        <v>34</v>
      </c>
      <c r="D244" s="8" t="s">
        <v>25</v>
      </c>
      <c r="E244" s="9">
        <v>1428</v>
      </c>
      <c r="F244" s="12">
        <v>93</v>
      </c>
    </row>
    <row r="245" spans="2:6" x14ac:dyDescent="0.25">
      <c r="B245" s="8" t="s">
        <v>10</v>
      </c>
      <c r="C245" s="8" t="s">
        <v>36</v>
      </c>
      <c r="D245" s="8" t="s">
        <v>27</v>
      </c>
      <c r="E245" s="9">
        <v>1407</v>
      </c>
      <c r="F245" s="12">
        <v>72</v>
      </c>
    </row>
    <row r="246" spans="2:6" x14ac:dyDescent="0.25">
      <c r="B246" s="8" t="s">
        <v>6</v>
      </c>
      <c r="C246" s="8" t="s">
        <v>36</v>
      </c>
      <c r="D246" s="8" t="s">
        <v>29</v>
      </c>
      <c r="E246" s="9">
        <v>1400</v>
      </c>
      <c r="F246" s="12">
        <v>135</v>
      </c>
    </row>
    <row r="247" spans="2:6" x14ac:dyDescent="0.25">
      <c r="B247" s="8" t="s">
        <v>6</v>
      </c>
      <c r="C247" s="8" t="s">
        <v>35</v>
      </c>
      <c r="D247" s="8" t="s">
        <v>4</v>
      </c>
      <c r="E247" s="9">
        <v>1302</v>
      </c>
      <c r="F247" s="12">
        <v>402</v>
      </c>
    </row>
    <row r="248" spans="2:6" x14ac:dyDescent="0.25">
      <c r="B248" s="10" t="s">
        <v>3</v>
      </c>
      <c r="C248" s="10" t="s">
        <v>36</v>
      </c>
      <c r="D248" s="10" t="s">
        <v>19</v>
      </c>
      <c r="E248" s="11">
        <v>1281</v>
      </c>
      <c r="F248" s="13">
        <v>18</v>
      </c>
    </row>
    <row r="249" spans="2:6" x14ac:dyDescent="0.25">
      <c r="B249" s="8" t="s">
        <v>7</v>
      </c>
      <c r="C249" s="8" t="s">
        <v>38</v>
      </c>
      <c r="D249" s="8" t="s">
        <v>14</v>
      </c>
      <c r="E249" s="9">
        <v>1281</v>
      </c>
      <c r="F249" s="12">
        <v>75</v>
      </c>
    </row>
    <row r="250" spans="2:6" x14ac:dyDescent="0.25">
      <c r="B250" s="10" t="s">
        <v>41</v>
      </c>
      <c r="C250" s="10" t="s">
        <v>34</v>
      </c>
      <c r="D250" s="10" t="s">
        <v>16</v>
      </c>
      <c r="E250" s="11">
        <v>1274</v>
      </c>
      <c r="F250" s="13">
        <v>225</v>
      </c>
    </row>
    <row r="251" spans="2:6" x14ac:dyDescent="0.25">
      <c r="B251" s="10" t="s">
        <v>6</v>
      </c>
      <c r="C251" s="10" t="s">
        <v>38</v>
      </c>
      <c r="D251" s="10" t="s">
        <v>27</v>
      </c>
      <c r="E251" s="11">
        <v>1134</v>
      </c>
      <c r="F251" s="13">
        <v>282</v>
      </c>
    </row>
    <row r="252" spans="2:6" x14ac:dyDescent="0.25">
      <c r="B252" s="8" t="s">
        <v>9</v>
      </c>
      <c r="C252" s="8" t="s">
        <v>37</v>
      </c>
      <c r="D252" s="8" t="s">
        <v>29</v>
      </c>
      <c r="E252" s="9">
        <v>1085</v>
      </c>
      <c r="F252" s="12">
        <v>273</v>
      </c>
    </row>
    <row r="253" spans="2:6" x14ac:dyDescent="0.25">
      <c r="B253" s="8" t="s">
        <v>6</v>
      </c>
      <c r="C253" s="8" t="s">
        <v>35</v>
      </c>
      <c r="D253" s="8" t="s">
        <v>20</v>
      </c>
      <c r="E253" s="9">
        <v>1071</v>
      </c>
      <c r="F253" s="12">
        <v>270</v>
      </c>
    </row>
    <row r="254" spans="2:6" x14ac:dyDescent="0.25">
      <c r="B254" s="8" t="s">
        <v>2</v>
      </c>
      <c r="C254" s="8" t="s">
        <v>37</v>
      </c>
      <c r="D254" s="8" t="s">
        <v>14</v>
      </c>
      <c r="E254" s="9">
        <v>1057</v>
      </c>
      <c r="F254" s="12">
        <v>54</v>
      </c>
    </row>
    <row r="255" spans="2:6" x14ac:dyDescent="0.25">
      <c r="B255" s="10" t="s">
        <v>3</v>
      </c>
      <c r="C255" s="10" t="s">
        <v>36</v>
      </c>
      <c r="D255" s="10" t="s">
        <v>28</v>
      </c>
      <c r="E255" s="11">
        <v>973</v>
      </c>
      <c r="F255" s="13">
        <v>162</v>
      </c>
    </row>
    <row r="256" spans="2:6" x14ac:dyDescent="0.25">
      <c r="B256" s="10" t="s">
        <v>7</v>
      </c>
      <c r="C256" s="10" t="s">
        <v>39</v>
      </c>
      <c r="D256" s="10" t="s">
        <v>27</v>
      </c>
      <c r="E256" s="11">
        <v>966</v>
      </c>
      <c r="F256" s="13">
        <v>198</v>
      </c>
    </row>
    <row r="257" spans="2:6" x14ac:dyDescent="0.25">
      <c r="B257" s="8" t="s">
        <v>6</v>
      </c>
      <c r="C257" s="8" t="s">
        <v>38</v>
      </c>
      <c r="D257" s="8" t="s">
        <v>33</v>
      </c>
      <c r="E257" s="9">
        <v>959</v>
      </c>
      <c r="F257" s="12">
        <v>135</v>
      </c>
    </row>
    <row r="258" spans="2:6" x14ac:dyDescent="0.25">
      <c r="B258" s="8" t="s">
        <v>9</v>
      </c>
      <c r="C258" s="8" t="s">
        <v>35</v>
      </c>
      <c r="D258" s="8" t="s">
        <v>4</v>
      </c>
      <c r="E258" s="9">
        <v>959</v>
      </c>
      <c r="F258" s="12">
        <v>147</v>
      </c>
    </row>
    <row r="259" spans="2:6" x14ac:dyDescent="0.25">
      <c r="B259" s="10" t="s">
        <v>10</v>
      </c>
      <c r="C259" s="10" t="s">
        <v>36</v>
      </c>
      <c r="D259" s="10" t="s">
        <v>13</v>
      </c>
      <c r="E259" s="11">
        <v>945</v>
      </c>
      <c r="F259" s="13">
        <v>75</v>
      </c>
    </row>
    <row r="260" spans="2:6" x14ac:dyDescent="0.25">
      <c r="B260" s="10" t="s">
        <v>6</v>
      </c>
      <c r="C260" s="10" t="s">
        <v>38</v>
      </c>
      <c r="D260" s="10" t="s">
        <v>16</v>
      </c>
      <c r="E260" s="11">
        <v>938</v>
      </c>
      <c r="F260" s="13">
        <v>6</v>
      </c>
    </row>
    <row r="261" spans="2:6" x14ac:dyDescent="0.25">
      <c r="B261" s="10" t="s">
        <v>9</v>
      </c>
      <c r="C261" s="10" t="s">
        <v>34</v>
      </c>
      <c r="D261" s="10" t="s">
        <v>16</v>
      </c>
      <c r="E261" s="11">
        <v>938</v>
      </c>
      <c r="F261" s="13">
        <v>189</v>
      </c>
    </row>
    <row r="262" spans="2:6" x14ac:dyDescent="0.25">
      <c r="B262" s="10" t="s">
        <v>3</v>
      </c>
      <c r="C262" s="10" t="s">
        <v>37</v>
      </c>
      <c r="D262" s="10" t="s">
        <v>4</v>
      </c>
      <c r="E262" s="11">
        <v>938</v>
      </c>
      <c r="F262" s="13">
        <v>366</v>
      </c>
    </row>
    <row r="263" spans="2:6" x14ac:dyDescent="0.25">
      <c r="B263" s="10" t="s">
        <v>5</v>
      </c>
      <c r="C263" s="10" t="s">
        <v>34</v>
      </c>
      <c r="D263" s="10" t="s">
        <v>19</v>
      </c>
      <c r="E263" s="11">
        <v>861</v>
      </c>
      <c r="F263" s="13">
        <v>195</v>
      </c>
    </row>
    <row r="264" spans="2:6" x14ac:dyDescent="0.25">
      <c r="B264" s="8" t="s">
        <v>41</v>
      </c>
      <c r="C264" s="8" t="s">
        <v>36</v>
      </c>
      <c r="D264" s="8" t="s">
        <v>28</v>
      </c>
      <c r="E264" s="9">
        <v>854</v>
      </c>
      <c r="F264" s="12">
        <v>309</v>
      </c>
    </row>
    <row r="265" spans="2:6" x14ac:dyDescent="0.25">
      <c r="B265" s="8" t="s">
        <v>41</v>
      </c>
      <c r="C265" s="8" t="s">
        <v>35</v>
      </c>
      <c r="D265" s="8" t="s">
        <v>27</v>
      </c>
      <c r="E265" s="9">
        <v>847</v>
      </c>
      <c r="F265" s="12">
        <v>129</v>
      </c>
    </row>
    <row r="266" spans="2:6" x14ac:dyDescent="0.25">
      <c r="B266" s="8" t="s">
        <v>3</v>
      </c>
      <c r="C266" s="8" t="s">
        <v>35</v>
      </c>
      <c r="D266" s="8" t="s">
        <v>33</v>
      </c>
      <c r="E266" s="9">
        <v>819</v>
      </c>
      <c r="F266" s="12">
        <v>306</v>
      </c>
    </row>
    <row r="267" spans="2:6" x14ac:dyDescent="0.25">
      <c r="B267" s="10" t="s">
        <v>8</v>
      </c>
      <c r="C267" s="10" t="s">
        <v>38</v>
      </c>
      <c r="D267" s="10" t="s">
        <v>13</v>
      </c>
      <c r="E267" s="11">
        <v>819</v>
      </c>
      <c r="F267" s="13">
        <v>510</v>
      </c>
    </row>
    <row r="268" spans="2:6" x14ac:dyDescent="0.25">
      <c r="B268" s="10" t="s">
        <v>2</v>
      </c>
      <c r="C268" s="10" t="s">
        <v>36</v>
      </c>
      <c r="D268" s="10" t="s">
        <v>27</v>
      </c>
      <c r="E268" s="11">
        <v>798</v>
      </c>
      <c r="F268" s="13">
        <v>519</v>
      </c>
    </row>
    <row r="269" spans="2:6" x14ac:dyDescent="0.25">
      <c r="B269" s="8" t="s">
        <v>41</v>
      </c>
      <c r="C269" s="8" t="s">
        <v>37</v>
      </c>
      <c r="D269" s="8" t="s">
        <v>15</v>
      </c>
      <c r="E269" s="9">
        <v>714</v>
      </c>
      <c r="F269" s="12">
        <v>231</v>
      </c>
    </row>
    <row r="270" spans="2:6" x14ac:dyDescent="0.25">
      <c r="B270" s="8" t="s">
        <v>9</v>
      </c>
      <c r="C270" s="8" t="s">
        <v>34</v>
      </c>
      <c r="D270" s="8" t="s">
        <v>17</v>
      </c>
      <c r="E270" s="9">
        <v>707</v>
      </c>
      <c r="F270" s="12">
        <v>174</v>
      </c>
    </row>
    <row r="271" spans="2:6" x14ac:dyDescent="0.25">
      <c r="B271" s="10" t="s">
        <v>10</v>
      </c>
      <c r="C271" s="10" t="s">
        <v>34</v>
      </c>
      <c r="D271" s="10" t="s">
        <v>17</v>
      </c>
      <c r="E271" s="11">
        <v>700</v>
      </c>
      <c r="F271" s="13">
        <v>87</v>
      </c>
    </row>
    <row r="272" spans="2:6" x14ac:dyDescent="0.25">
      <c r="B272" s="8" t="s">
        <v>2</v>
      </c>
      <c r="C272" s="8" t="s">
        <v>39</v>
      </c>
      <c r="D272" s="8" t="s">
        <v>23</v>
      </c>
      <c r="E272" s="9">
        <v>630</v>
      </c>
      <c r="F272" s="12">
        <v>36</v>
      </c>
    </row>
    <row r="273" spans="2:6" x14ac:dyDescent="0.25">
      <c r="B273" s="8" t="s">
        <v>40</v>
      </c>
      <c r="C273" s="8" t="s">
        <v>38</v>
      </c>
      <c r="D273" s="8" t="s">
        <v>24</v>
      </c>
      <c r="E273" s="9">
        <v>623</v>
      </c>
      <c r="F273" s="12">
        <v>51</v>
      </c>
    </row>
    <row r="274" spans="2:6" x14ac:dyDescent="0.25">
      <c r="B274" s="8" t="s">
        <v>40</v>
      </c>
      <c r="C274" s="8" t="s">
        <v>38</v>
      </c>
      <c r="D274" s="8" t="s">
        <v>26</v>
      </c>
      <c r="E274" s="9">
        <v>609</v>
      </c>
      <c r="F274" s="12">
        <v>87</v>
      </c>
    </row>
    <row r="275" spans="2:6" x14ac:dyDescent="0.25">
      <c r="B275" s="8" t="s">
        <v>41</v>
      </c>
      <c r="C275" s="8" t="s">
        <v>35</v>
      </c>
      <c r="D275" s="8" t="s">
        <v>19</v>
      </c>
      <c r="E275" s="9">
        <v>609</v>
      </c>
      <c r="F275" s="12">
        <v>99</v>
      </c>
    </row>
    <row r="276" spans="2:6" x14ac:dyDescent="0.25">
      <c r="B276" s="8" t="s">
        <v>10</v>
      </c>
      <c r="C276" s="8" t="s">
        <v>35</v>
      </c>
      <c r="D276" s="8" t="s">
        <v>21</v>
      </c>
      <c r="E276" s="9">
        <v>567</v>
      </c>
      <c r="F276" s="12">
        <v>228</v>
      </c>
    </row>
    <row r="277" spans="2:6" x14ac:dyDescent="0.25">
      <c r="B277" s="8" t="s">
        <v>6</v>
      </c>
      <c r="C277" s="8" t="s">
        <v>37</v>
      </c>
      <c r="D277" s="8" t="s">
        <v>30</v>
      </c>
      <c r="E277" s="9">
        <v>560</v>
      </c>
      <c r="F277" s="12">
        <v>81</v>
      </c>
    </row>
    <row r="278" spans="2:6" x14ac:dyDescent="0.25">
      <c r="B278" s="10" t="s">
        <v>2</v>
      </c>
      <c r="C278" s="10" t="s">
        <v>35</v>
      </c>
      <c r="D278" s="10" t="s">
        <v>19</v>
      </c>
      <c r="E278" s="11">
        <v>553</v>
      </c>
      <c r="F278" s="13">
        <v>15</v>
      </c>
    </row>
    <row r="279" spans="2:6" x14ac:dyDescent="0.25">
      <c r="B279" s="10" t="s">
        <v>6</v>
      </c>
      <c r="C279" s="10" t="s">
        <v>34</v>
      </c>
      <c r="D279" s="10" t="s">
        <v>4</v>
      </c>
      <c r="E279" s="11">
        <v>525</v>
      </c>
      <c r="F279" s="13">
        <v>48</v>
      </c>
    </row>
    <row r="280" spans="2:6" x14ac:dyDescent="0.25">
      <c r="B280" s="8" t="s">
        <v>5</v>
      </c>
      <c r="C280" s="8" t="s">
        <v>37</v>
      </c>
      <c r="D280" s="8" t="s">
        <v>22</v>
      </c>
      <c r="E280" s="9">
        <v>518</v>
      </c>
      <c r="F280" s="12">
        <v>75</v>
      </c>
    </row>
    <row r="281" spans="2:6" x14ac:dyDescent="0.25">
      <c r="B281" s="10" t="s">
        <v>6</v>
      </c>
      <c r="C281" s="10" t="s">
        <v>36</v>
      </c>
      <c r="D281" s="10" t="s">
        <v>21</v>
      </c>
      <c r="E281" s="11">
        <v>497</v>
      </c>
      <c r="F281" s="13">
        <v>63</v>
      </c>
    </row>
    <row r="282" spans="2:6" x14ac:dyDescent="0.25">
      <c r="B282" s="8" t="s">
        <v>5</v>
      </c>
      <c r="C282" s="8" t="s">
        <v>35</v>
      </c>
      <c r="D282" s="8" t="s">
        <v>22</v>
      </c>
      <c r="E282" s="9">
        <v>490</v>
      </c>
      <c r="F282" s="12">
        <v>84</v>
      </c>
    </row>
    <row r="283" spans="2:6" x14ac:dyDescent="0.25">
      <c r="B283" s="10" t="s">
        <v>6</v>
      </c>
      <c r="C283" s="10" t="s">
        <v>38</v>
      </c>
      <c r="D283" s="10" t="s">
        <v>25</v>
      </c>
      <c r="E283" s="11">
        <v>469</v>
      </c>
      <c r="F283" s="13">
        <v>75</v>
      </c>
    </row>
    <row r="284" spans="2:6" x14ac:dyDescent="0.25">
      <c r="B284" s="10" t="s">
        <v>8</v>
      </c>
      <c r="C284" s="10" t="s">
        <v>37</v>
      </c>
      <c r="D284" s="10" t="s">
        <v>21</v>
      </c>
      <c r="E284" s="11">
        <v>434</v>
      </c>
      <c r="F284" s="13">
        <v>87</v>
      </c>
    </row>
    <row r="285" spans="2:6" x14ac:dyDescent="0.25">
      <c r="B285" s="8" t="s">
        <v>5</v>
      </c>
      <c r="C285" s="8" t="s">
        <v>39</v>
      </c>
      <c r="D285" s="8" t="s">
        <v>18</v>
      </c>
      <c r="E285" s="9">
        <v>385</v>
      </c>
      <c r="F285" s="12">
        <v>249</v>
      </c>
    </row>
    <row r="286" spans="2:6" x14ac:dyDescent="0.25">
      <c r="B286" s="8" t="s">
        <v>8</v>
      </c>
      <c r="C286" s="8" t="s">
        <v>35</v>
      </c>
      <c r="D286" s="8" t="s">
        <v>33</v>
      </c>
      <c r="E286" s="9">
        <v>357</v>
      </c>
      <c r="F286" s="12">
        <v>126</v>
      </c>
    </row>
    <row r="287" spans="2:6" x14ac:dyDescent="0.25">
      <c r="B287" s="8" t="s">
        <v>41</v>
      </c>
      <c r="C287" s="8" t="s">
        <v>34</v>
      </c>
      <c r="D287" s="8" t="s">
        <v>22</v>
      </c>
      <c r="E287" s="9">
        <v>336</v>
      </c>
      <c r="F287" s="12">
        <v>144</v>
      </c>
    </row>
    <row r="288" spans="2:6" x14ac:dyDescent="0.25">
      <c r="B288" s="10" t="s">
        <v>7</v>
      </c>
      <c r="C288" s="10" t="s">
        <v>36</v>
      </c>
      <c r="D288" s="10" t="s">
        <v>32</v>
      </c>
      <c r="E288" s="11">
        <v>280</v>
      </c>
      <c r="F288" s="13">
        <v>87</v>
      </c>
    </row>
    <row r="289" spans="2:6" x14ac:dyDescent="0.25">
      <c r="B289" s="10" t="s">
        <v>9</v>
      </c>
      <c r="C289" s="10" t="s">
        <v>37</v>
      </c>
      <c r="D289" s="10" t="s">
        <v>4</v>
      </c>
      <c r="E289" s="11">
        <v>259</v>
      </c>
      <c r="F289" s="13">
        <v>207</v>
      </c>
    </row>
    <row r="290" spans="2:6" x14ac:dyDescent="0.25">
      <c r="B290" s="10" t="s">
        <v>2</v>
      </c>
      <c r="C290" s="10" t="s">
        <v>34</v>
      </c>
      <c r="D290" s="10" t="s">
        <v>13</v>
      </c>
      <c r="E290" s="11">
        <v>252</v>
      </c>
      <c r="F290" s="13">
        <v>54</v>
      </c>
    </row>
    <row r="291" spans="2:6" x14ac:dyDescent="0.25">
      <c r="B291" s="10" t="s">
        <v>10</v>
      </c>
      <c r="C291" s="10" t="s">
        <v>37</v>
      </c>
      <c r="D291" s="10" t="s">
        <v>21</v>
      </c>
      <c r="E291" s="11">
        <v>245</v>
      </c>
      <c r="F291" s="13">
        <v>288</v>
      </c>
    </row>
    <row r="292" spans="2:6" x14ac:dyDescent="0.25">
      <c r="B292" s="8" t="s">
        <v>2</v>
      </c>
      <c r="C292" s="8" t="s">
        <v>37</v>
      </c>
      <c r="D292" s="8" t="s">
        <v>19</v>
      </c>
      <c r="E292" s="9">
        <v>238</v>
      </c>
      <c r="F292" s="12">
        <v>18</v>
      </c>
    </row>
    <row r="293" spans="2:6" x14ac:dyDescent="0.25">
      <c r="B293" s="8" t="s">
        <v>40</v>
      </c>
      <c r="C293" s="8" t="s">
        <v>36</v>
      </c>
      <c r="D293" s="8" t="s">
        <v>4</v>
      </c>
      <c r="E293" s="9">
        <v>217</v>
      </c>
      <c r="F293" s="12">
        <v>36</v>
      </c>
    </row>
    <row r="294" spans="2:6" x14ac:dyDescent="0.25">
      <c r="B294" s="10" t="s">
        <v>2</v>
      </c>
      <c r="C294" s="10" t="s">
        <v>36</v>
      </c>
      <c r="D294" s="10" t="s">
        <v>17</v>
      </c>
      <c r="E294" s="11">
        <v>189</v>
      </c>
      <c r="F294" s="13">
        <v>48</v>
      </c>
    </row>
    <row r="295" spans="2:6" x14ac:dyDescent="0.25">
      <c r="B295" s="10" t="s">
        <v>5</v>
      </c>
      <c r="C295" s="10" t="s">
        <v>37</v>
      </c>
      <c r="D295" s="10" t="s">
        <v>31</v>
      </c>
      <c r="E295" s="11">
        <v>182</v>
      </c>
      <c r="F295" s="13">
        <v>48</v>
      </c>
    </row>
    <row r="296" spans="2:6" x14ac:dyDescent="0.25">
      <c r="B296" s="8" t="s">
        <v>8</v>
      </c>
      <c r="C296" s="8" t="s">
        <v>38</v>
      </c>
      <c r="D296" s="8" t="s">
        <v>22</v>
      </c>
      <c r="E296" s="9">
        <v>168</v>
      </c>
      <c r="F296" s="12">
        <v>84</v>
      </c>
    </row>
    <row r="297" spans="2:6" x14ac:dyDescent="0.25">
      <c r="B297" s="8" t="s">
        <v>41</v>
      </c>
      <c r="C297" s="8" t="s">
        <v>38</v>
      </c>
      <c r="D297" s="8" t="s">
        <v>25</v>
      </c>
      <c r="E297" s="9">
        <v>154</v>
      </c>
      <c r="F297" s="12">
        <v>21</v>
      </c>
    </row>
    <row r="298" spans="2:6" x14ac:dyDescent="0.25">
      <c r="B298" s="8" t="s">
        <v>9</v>
      </c>
      <c r="C298" s="8" t="s">
        <v>35</v>
      </c>
      <c r="D298" s="8" t="s">
        <v>26</v>
      </c>
      <c r="E298" s="9">
        <v>98</v>
      </c>
      <c r="F298" s="12">
        <v>159</v>
      </c>
    </row>
    <row r="299" spans="2:6" x14ac:dyDescent="0.25">
      <c r="B299" s="10" t="s">
        <v>41</v>
      </c>
      <c r="C299" s="10" t="s">
        <v>36</v>
      </c>
      <c r="D299" s="10" t="s">
        <v>26</v>
      </c>
      <c r="E299" s="11">
        <v>98</v>
      </c>
      <c r="F299" s="13">
        <v>204</v>
      </c>
    </row>
    <row r="300" spans="2:6" x14ac:dyDescent="0.25">
      <c r="B300" s="8" t="s">
        <v>10</v>
      </c>
      <c r="C300" s="8" t="s">
        <v>38</v>
      </c>
      <c r="D300" s="8" t="s">
        <v>13</v>
      </c>
      <c r="E300" s="9">
        <v>63</v>
      </c>
      <c r="F300" s="12">
        <v>123</v>
      </c>
    </row>
    <row r="301" spans="2:6" x14ac:dyDescent="0.25">
      <c r="B301" s="10" t="s">
        <v>2</v>
      </c>
      <c r="C301" s="10" t="s">
        <v>38</v>
      </c>
      <c r="D301" s="10" t="s">
        <v>13</v>
      </c>
      <c r="E301" s="11">
        <v>56</v>
      </c>
      <c r="F301" s="13">
        <v>51</v>
      </c>
    </row>
    <row r="302" spans="2:6" x14ac:dyDescent="0.25">
      <c r="B302" s="8" t="s">
        <v>8</v>
      </c>
      <c r="C302" s="8" t="s">
        <v>37</v>
      </c>
      <c r="D302" s="8" t="s">
        <v>30</v>
      </c>
      <c r="E302" s="9">
        <v>42</v>
      </c>
      <c r="F302" s="12">
        <v>150</v>
      </c>
    </row>
    <row r="303" spans="2:6" x14ac:dyDescent="0.25">
      <c r="B303" s="8" t="s">
        <v>3</v>
      </c>
      <c r="C303" s="8" t="s">
        <v>39</v>
      </c>
      <c r="D303" s="8" t="s">
        <v>16</v>
      </c>
      <c r="E303" s="9">
        <v>21</v>
      </c>
      <c r="F303" s="12">
        <v>168</v>
      </c>
    </row>
    <row r="304" spans="2:6" x14ac:dyDescent="0.25">
      <c r="B304" s="10" t="s">
        <v>40</v>
      </c>
      <c r="C304" s="10" t="s">
        <v>39</v>
      </c>
      <c r="D304" s="10" t="s">
        <v>29</v>
      </c>
      <c r="E304" s="11">
        <v>0</v>
      </c>
      <c r="F304" s="13">
        <v>135</v>
      </c>
    </row>
  </sheetData>
  <mergeCells count="1">
    <mergeCell ref="B1:E1"/>
  </mergeCells>
  <conditionalFormatting sqref="F4">
    <cfRule type="dataBar" priority="7">
      <dataBar>
        <cfvo type="min"/>
        <cfvo type="max"/>
        <color rgb="FFFF555A"/>
      </dataBar>
      <extLst>
        <ext xmlns:x14="http://schemas.microsoft.com/office/spreadsheetml/2009/9/main" uri="{B025F937-C7B1-47D3-B67F-A62EFF666E3E}">
          <x14:id>{04D10C79-2B6C-4A5C-B066-B9BE7A5713BB}</x14:id>
        </ext>
      </extLst>
    </cfRule>
  </conditionalFormatting>
  <conditionalFormatting sqref="F4">
    <cfRule type="duplicateValues" dxfId="1" priority="3"/>
    <cfRule type="dataBar" priority="4">
      <dataBar>
        <cfvo type="min"/>
        <cfvo type="max"/>
        <color rgb="FF008AEF"/>
      </dataBar>
      <extLst>
        <ext xmlns:x14="http://schemas.microsoft.com/office/spreadsheetml/2009/9/main" uri="{B025F937-C7B1-47D3-B67F-A62EFF666E3E}">
          <x14:id>{E9175274-99C9-43D9-8DE9-D0868BD17983}</x14:id>
        </ext>
      </extLst>
    </cfRule>
  </conditionalFormatting>
  <conditionalFormatting sqref="F4:F304">
    <cfRule type="duplicateValues" dxfId="0" priority="2"/>
  </conditionalFormatting>
  <conditionalFormatting sqref="E4:E304">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4D10C79-2B6C-4A5C-B066-B9BE7A5713BB}">
            <x14:dataBar minLength="0" maxLength="100" border="1" negativeBarBorderColorSameAsPositive="0">
              <x14:cfvo type="autoMin"/>
              <x14:cfvo type="autoMax"/>
              <x14:borderColor rgb="FFFF555A"/>
              <x14:negativeFillColor rgb="FFFF0000"/>
              <x14:negativeBorderColor rgb="FFFF0000"/>
              <x14:axisColor rgb="FF000000"/>
            </x14:dataBar>
          </x14:cfRule>
          <xm:sqref>F4</xm:sqref>
        </x14:conditionalFormatting>
        <x14:conditionalFormatting xmlns:xm="http://schemas.microsoft.com/office/excel/2006/main">
          <x14:cfRule type="dataBar" id="{E9175274-99C9-43D9-8DE9-D0868BD17983}">
            <x14:dataBar minLength="0" maxLength="100" border="1" negativeBarBorderColorSameAsPositive="0">
              <x14:cfvo type="autoMin"/>
              <x14:cfvo type="autoMax"/>
              <x14:borderColor rgb="FF008AEF"/>
              <x14:negativeFillColor rgb="FFFF0000"/>
              <x14:negativeBorderColor rgb="FFFF0000"/>
              <x14:axisColor rgb="FF000000"/>
            </x14:dataBar>
          </x14:cfRule>
          <xm:sqref>F4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59686-9EDC-4917-B0FB-ED0EBB5A00A5}">
  <dimension ref="A1:F27"/>
  <sheetViews>
    <sheetView showGridLines="0" zoomScale="87" zoomScaleNormal="87" workbookViewId="0">
      <selection activeCell="V25" sqref="V25"/>
    </sheetView>
  </sheetViews>
  <sheetFormatPr defaultRowHeight="15" x14ac:dyDescent="0.25"/>
  <cols>
    <col min="1" max="1" width="2.28515625" customWidth="1"/>
    <col min="2" max="2" width="21.85546875" bestFit="1" customWidth="1"/>
    <col min="3" max="3" width="14.85546875" bestFit="1" customWidth="1"/>
    <col min="4" max="4" width="12.28515625" bestFit="1" customWidth="1"/>
    <col min="5" max="5" width="8.140625" bestFit="1" customWidth="1"/>
    <col min="6" max="6" width="7.5703125" bestFit="1" customWidth="1"/>
  </cols>
  <sheetData>
    <row r="1" spans="1:6" ht="23.25" x14ac:dyDescent="0.35">
      <c r="A1" s="24"/>
      <c r="B1" s="59" t="s">
        <v>82</v>
      </c>
      <c r="C1" s="59"/>
      <c r="D1" s="59"/>
      <c r="E1" s="59"/>
      <c r="F1" s="59"/>
    </row>
    <row r="5" spans="1:6" x14ac:dyDescent="0.25">
      <c r="B5" s="20" t="s">
        <v>0</v>
      </c>
      <c r="C5" t="s">
        <v>57</v>
      </c>
      <c r="D5" t="s">
        <v>58</v>
      </c>
      <c r="E5" t="s">
        <v>63</v>
      </c>
      <c r="F5" t="s">
        <v>74</v>
      </c>
    </row>
    <row r="6" spans="1:6" x14ac:dyDescent="0.25">
      <c r="B6" s="21" t="s">
        <v>26</v>
      </c>
      <c r="C6" s="22">
        <v>70273</v>
      </c>
      <c r="D6" s="22">
        <v>2142</v>
      </c>
      <c r="E6" s="19">
        <v>58277.8</v>
      </c>
      <c r="F6" s="44">
        <v>0.82930570773981471</v>
      </c>
    </row>
    <row r="7" spans="1:6" x14ac:dyDescent="0.25">
      <c r="B7" s="21" t="s">
        <v>17</v>
      </c>
      <c r="C7" s="22">
        <v>63721</v>
      </c>
      <c r="D7" s="22">
        <v>2331</v>
      </c>
      <c r="E7" s="19">
        <v>56471.590000000004</v>
      </c>
      <c r="F7" s="44">
        <v>0.88623201142480512</v>
      </c>
    </row>
    <row r="8" spans="1:6" x14ac:dyDescent="0.25">
      <c r="B8" s="21" t="s">
        <v>32</v>
      </c>
      <c r="C8" s="22">
        <v>71967</v>
      </c>
      <c r="D8" s="22">
        <v>2301</v>
      </c>
      <c r="E8" s="19">
        <v>52063.35</v>
      </c>
      <c r="F8" s="44">
        <v>0.72343365709283425</v>
      </c>
    </row>
    <row r="9" spans="1:6" x14ac:dyDescent="0.25">
      <c r="B9" s="21" t="s">
        <v>15</v>
      </c>
      <c r="C9" s="22">
        <v>68971</v>
      </c>
      <c r="D9" s="22">
        <v>1533</v>
      </c>
      <c r="E9" s="19">
        <v>50988.91</v>
      </c>
      <c r="F9" s="44">
        <v>0.73928042220643464</v>
      </c>
    </row>
    <row r="10" spans="1:6" x14ac:dyDescent="0.25">
      <c r="B10" s="21" t="s">
        <v>22</v>
      </c>
      <c r="C10" s="22">
        <v>66283</v>
      </c>
      <c r="D10" s="22">
        <v>2052</v>
      </c>
      <c r="E10" s="19">
        <v>46234.960000000006</v>
      </c>
      <c r="F10" s="44">
        <v>0.69753873542235578</v>
      </c>
    </row>
    <row r="11" spans="1:6" x14ac:dyDescent="0.25">
      <c r="B11" s="21" t="s">
        <v>33</v>
      </c>
      <c r="C11" s="22">
        <v>69160</v>
      </c>
      <c r="D11" s="22">
        <v>1854</v>
      </c>
      <c r="E11" s="19">
        <v>46226.020000000004</v>
      </c>
      <c r="F11" s="44">
        <v>0.6683924233661076</v>
      </c>
    </row>
    <row r="12" spans="1:6" x14ac:dyDescent="0.25">
      <c r="B12" s="21" t="s">
        <v>23</v>
      </c>
      <c r="C12" s="22">
        <v>56644</v>
      </c>
      <c r="D12" s="22">
        <v>1812</v>
      </c>
      <c r="E12" s="19">
        <v>44884.12</v>
      </c>
      <c r="F12" s="44">
        <v>0.79238966174705183</v>
      </c>
    </row>
    <row r="13" spans="1:6" x14ac:dyDescent="0.25">
      <c r="B13" s="21" t="s">
        <v>16</v>
      </c>
      <c r="C13" s="22">
        <v>62111</v>
      </c>
      <c r="D13" s="22">
        <v>2154</v>
      </c>
      <c r="E13" s="19">
        <v>43177.340000000004</v>
      </c>
      <c r="F13" s="44">
        <v>0.6951641416174269</v>
      </c>
    </row>
    <row r="14" spans="1:6" x14ac:dyDescent="0.25">
      <c r="B14" s="21" t="s">
        <v>18</v>
      </c>
      <c r="C14" s="22">
        <v>52150</v>
      </c>
      <c r="D14" s="22">
        <v>1752</v>
      </c>
      <c r="E14" s="19">
        <v>40814.559999999998</v>
      </c>
      <c r="F14" s="44">
        <v>0.78263777564717163</v>
      </c>
    </row>
    <row r="15" spans="1:6" x14ac:dyDescent="0.25">
      <c r="B15" s="21" t="s">
        <v>28</v>
      </c>
      <c r="C15" s="22">
        <v>72373</v>
      </c>
      <c r="D15" s="22">
        <v>3207</v>
      </c>
      <c r="E15" s="19">
        <v>39084.340000000004</v>
      </c>
      <c r="F15" s="44">
        <v>0.54004034653807365</v>
      </c>
    </row>
    <row r="16" spans="1:6" x14ac:dyDescent="0.25">
      <c r="B16" s="21" t="s">
        <v>29</v>
      </c>
      <c r="C16" s="22">
        <v>58009</v>
      </c>
      <c r="D16" s="22">
        <v>2976</v>
      </c>
      <c r="E16" s="19">
        <v>36700.840000000004</v>
      </c>
      <c r="F16" s="44">
        <v>0.6326749297522799</v>
      </c>
    </row>
    <row r="17" spans="2:6" x14ac:dyDescent="0.25">
      <c r="B17" s="21" t="s">
        <v>20</v>
      </c>
      <c r="C17" s="22">
        <v>54712</v>
      </c>
      <c r="D17" s="22">
        <v>2196</v>
      </c>
      <c r="E17" s="19">
        <v>31390.480000000003</v>
      </c>
      <c r="F17" s="44">
        <v>0.57374031291124439</v>
      </c>
    </row>
    <row r="18" spans="2:6" x14ac:dyDescent="0.25">
      <c r="B18" s="21" t="s">
        <v>24</v>
      </c>
      <c r="C18" s="22">
        <v>35378</v>
      </c>
      <c r="D18" s="22">
        <v>1044</v>
      </c>
      <c r="E18" s="19">
        <v>30189.32</v>
      </c>
      <c r="F18" s="44">
        <v>0.85333597150771667</v>
      </c>
    </row>
    <row r="19" spans="2:6" x14ac:dyDescent="0.25">
      <c r="B19" s="21" t="s">
        <v>19</v>
      </c>
      <c r="C19" s="22">
        <v>44744</v>
      </c>
      <c r="D19" s="22">
        <v>1956</v>
      </c>
      <c r="E19" s="19">
        <v>29800.160000000003</v>
      </c>
      <c r="F19" s="44">
        <v>0.66601466118362251</v>
      </c>
    </row>
    <row r="20" spans="2:6" x14ac:dyDescent="0.25">
      <c r="B20" s="21" t="s">
        <v>13</v>
      </c>
      <c r="C20" s="22">
        <v>47271</v>
      </c>
      <c r="D20" s="22">
        <v>1881</v>
      </c>
      <c r="E20" s="19">
        <v>29721.27</v>
      </c>
      <c r="F20" s="44">
        <v>0.62874214634765502</v>
      </c>
    </row>
    <row r="21" spans="2:6" x14ac:dyDescent="0.25">
      <c r="B21" s="21" t="s">
        <v>25</v>
      </c>
      <c r="C21" s="22">
        <v>57372</v>
      </c>
      <c r="D21" s="22">
        <v>2106</v>
      </c>
      <c r="E21" s="19">
        <v>29678.099999999995</v>
      </c>
      <c r="F21" s="44">
        <v>0.51729240744614091</v>
      </c>
    </row>
    <row r="22" spans="2:6" x14ac:dyDescent="0.25">
      <c r="B22" s="21" t="s">
        <v>31</v>
      </c>
      <c r="C22" s="22">
        <v>39263</v>
      </c>
      <c r="D22" s="22">
        <v>1683</v>
      </c>
      <c r="E22" s="19">
        <v>29518.43</v>
      </c>
      <c r="F22" s="44">
        <v>0.75181290273285284</v>
      </c>
    </row>
    <row r="23" spans="2:6" x14ac:dyDescent="0.25">
      <c r="B23" s="21" t="s">
        <v>21</v>
      </c>
      <c r="C23" s="22">
        <v>37772</v>
      </c>
      <c r="D23" s="22">
        <v>1308</v>
      </c>
      <c r="E23" s="19">
        <v>26000</v>
      </c>
      <c r="F23" s="44">
        <v>0.68834056973419466</v>
      </c>
    </row>
    <row r="24" spans="2:6" x14ac:dyDescent="0.25">
      <c r="B24" s="21" t="s">
        <v>30</v>
      </c>
      <c r="C24" s="22">
        <v>66500</v>
      </c>
      <c r="D24" s="22">
        <v>2802</v>
      </c>
      <c r="E24" s="19">
        <v>25899.020000000011</v>
      </c>
      <c r="F24" s="44">
        <v>0.38945894736842124</v>
      </c>
    </row>
    <row r="25" spans="2:6" x14ac:dyDescent="0.25">
      <c r="B25" s="21" t="s">
        <v>27</v>
      </c>
      <c r="C25" s="22">
        <v>69461</v>
      </c>
      <c r="D25" s="22">
        <v>2982</v>
      </c>
      <c r="E25" s="19">
        <v>19572.14</v>
      </c>
      <c r="F25" s="44">
        <v>0.28177164164063284</v>
      </c>
    </row>
    <row r="26" spans="2:6" x14ac:dyDescent="0.25">
      <c r="B26" s="21" t="s">
        <v>14</v>
      </c>
      <c r="C26" s="22">
        <v>43183</v>
      </c>
      <c r="D26" s="22">
        <v>2022</v>
      </c>
      <c r="E26" s="19">
        <v>19525.600000000002</v>
      </c>
      <c r="F26" s="44">
        <v>0.45215941458444298</v>
      </c>
    </row>
    <row r="27" spans="2:6" x14ac:dyDescent="0.25">
      <c r="B27" s="21" t="s">
        <v>4</v>
      </c>
      <c r="C27" s="22">
        <v>33551</v>
      </c>
      <c r="D27" s="22">
        <v>1566</v>
      </c>
      <c r="E27" s="19">
        <v>14946.919999999998</v>
      </c>
      <c r="F27" s="44">
        <v>0.44549849482876808</v>
      </c>
    </row>
  </sheetData>
  <mergeCells count="1">
    <mergeCell ref="B1:F1"/>
  </mergeCells>
  <conditionalFormatting pivot="1" sqref="F6:F27">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92485-8F1E-49B7-9C3B-4C93AF966FA8}">
  <dimension ref="A1:L11"/>
  <sheetViews>
    <sheetView showGridLines="0" workbookViewId="0">
      <selection activeCell="O14" sqref="O14"/>
    </sheetView>
  </sheetViews>
  <sheetFormatPr defaultRowHeight="15" x14ac:dyDescent="0.25"/>
  <cols>
    <col min="1" max="1" width="1.5703125" customWidth="1"/>
    <col min="3" max="3" width="12.5703125" bestFit="1" customWidth="1"/>
    <col min="4" max="4" width="14.85546875" bestFit="1" customWidth="1"/>
    <col min="5" max="5" width="1.42578125" bestFit="1" customWidth="1"/>
    <col min="6" max="6" width="12.140625" bestFit="1" customWidth="1"/>
  </cols>
  <sheetData>
    <row r="1" spans="1:12" ht="39" customHeight="1" x14ac:dyDescent="0.25">
      <c r="A1" s="24"/>
      <c r="B1" s="62" t="s">
        <v>76</v>
      </c>
      <c r="C1" s="60"/>
      <c r="D1" s="60"/>
      <c r="E1" s="60"/>
      <c r="F1" s="60"/>
      <c r="G1" s="60"/>
      <c r="H1" s="60"/>
      <c r="I1" s="61"/>
      <c r="J1" s="61"/>
      <c r="K1" s="61"/>
      <c r="L1" s="61"/>
    </row>
    <row r="5" spans="1:12" x14ac:dyDescent="0.25">
      <c r="C5" s="20" t="s">
        <v>55</v>
      </c>
      <c r="D5" t="s">
        <v>57</v>
      </c>
      <c r="E5" t="s">
        <v>59</v>
      </c>
      <c r="F5" t="s">
        <v>58</v>
      </c>
    </row>
    <row r="6" spans="1:12" x14ac:dyDescent="0.25">
      <c r="C6" s="21" t="s">
        <v>34</v>
      </c>
      <c r="D6" s="19">
        <v>252469</v>
      </c>
      <c r="E6" s="22">
        <v>252469</v>
      </c>
      <c r="F6" s="23">
        <v>8760</v>
      </c>
    </row>
    <row r="7" spans="1:12" x14ac:dyDescent="0.25">
      <c r="C7" s="21" t="s">
        <v>36</v>
      </c>
      <c r="D7" s="19">
        <v>237944</v>
      </c>
      <c r="E7" s="22">
        <v>237944</v>
      </c>
      <c r="F7" s="23">
        <v>7302</v>
      </c>
    </row>
    <row r="8" spans="1:12" x14ac:dyDescent="0.25">
      <c r="C8" s="21" t="s">
        <v>37</v>
      </c>
      <c r="D8" s="19">
        <v>218813</v>
      </c>
      <c r="E8" s="22">
        <v>218813</v>
      </c>
      <c r="F8" s="23">
        <v>7431</v>
      </c>
    </row>
    <row r="9" spans="1:12" x14ac:dyDescent="0.25">
      <c r="C9" s="21" t="s">
        <v>35</v>
      </c>
      <c r="D9" s="19">
        <v>189434</v>
      </c>
      <c r="E9" s="22">
        <v>189434</v>
      </c>
      <c r="F9" s="23">
        <v>10158</v>
      </c>
    </row>
    <row r="10" spans="1:12" x14ac:dyDescent="0.25">
      <c r="C10" s="21" t="s">
        <v>39</v>
      </c>
      <c r="D10" s="19">
        <v>173530</v>
      </c>
      <c r="E10" s="22">
        <v>173530</v>
      </c>
      <c r="F10" s="23">
        <v>5745</v>
      </c>
    </row>
    <row r="11" spans="1:12" x14ac:dyDescent="0.25">
      <c r="C11" s="21" t="s">
        <v>38</v>
      </c>
      <c r="D11" s="19">
        <v>168679</v>
      </c>
      <c r="E11" s="22">
        <v>168679</v>
      </c>
      <c r="F11" s="23">
        <v>6264</v>
      </c>
    </row>
  </sheetData>
  <mergeCells count="2">
    <mergeCell ref="B1:H1"/>
    <mergeCell ref="I1:L1"/>
  </mergeCells>
  <conditionalFormatting pivot="1" sqref="E6:E11">
    <cfRule type="dataBar" priority="1">
      <dataBar showValue="0">
        <cfvo type="min"/>
        <cfvo type="max"/>
        <color theme="5" tint="-0.249977111117893"/>
      </dataBar>
      <extLst>
        <ext xmlns:x14="http://schemas.microsoft.com/office/spreadsheetml/2009/9/main" uri="{B025F937-C7B1-47D3-B67F-A62EFF666E3E}">
          <x14:id>{06A47594-B3FB-42E8-B772-69A0B892B6A8}</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06A47594-B3FB-42E8-B772-69A0B892B6A8}">
            <x14:dataBar minLength="0" maxLength="100" border="1" negativeBarBorderColorSameAsPositive="0">
              <x14:cfvo type="autoMin"/>
              <x14:cfvo type="autoMax"/>
              <x14:borderColor theme="5" tint="-0.249977111117893"/>
              <x14:negativeFillColor rgb="FFFF0000"/>
              <x14:negativeBorderColor rgb="FFFF0000"/>
              <x14:axisColor rgb="FF000000"/>
            </x14:dataBar>
          </x14:cfRule>
          <xm:sqref>E6:E11</xm:sqref>
        </x14:conditionalFormatting>
      </x14:conditionalFormattings>
    </ex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16DD-53B7-4B87-96B6-509DE3C7FE77}">
  <dimension ref="A1:G29"/>
  <sheetViews>
    <sheetView showGridLines="0" workbookViewId="0">
      <selection activeCell="B1" sqref="B1:G1"/>
    </sheetView>
  </sheetViews>
  <sheetFormatPr defaultRowHeight="15" x14ac:dyDescent="0.25"/>
  <cols>
    <col min="1" max="1" width="2" customWidth="1"/>
    <col min="3" max="3" width="21.85546875" bestFit="1" customWidth="1"/>
    <col min="4" max="4" width="11.7109375" bestFit="1" customWidth="1"/>
  </cols>
  <sheetData>
    <row r="1" spans="1:7" ht="23.25" x14ac:dyDescent="0.35">
      <c r="A1" s="24"/>
      <c r="B1" s="59" t="s">
        <v>80</v>
      </c>
      <c r="C1" s="59"/>
      <c r="D1" s="59"/>
      <c r="E1" s="59"/>
      <c r="F1" s="59"/>
      <c r="G1" s="59"/>
    </row>
    <row r="6" spans="1:7" x14ac:dyDescent="0.25">
      <c r="C6" s="20" t="s">
        <v>0</v>
      </c>
      <c r="D6" t="s">
        <v>63</v>
      </c>
    </row>
    <row r="7" spans="1:7" x14ac:dyDescent="0.25">
      <c r="C7" s="21" t="s">
        <v>4</v>
      </c>
      <c r="D7" s="25">
        <v>14946.919999999998</v>
      </c>
    </row>
    <row r="8" spans="1:7" x14ac:dyDescent="0.25">
      <c r="C8" s="21" t="s">
        <v>14</v>
      </c>
      <c r="D8" s="25">
        <v>19525.600000000002</v>
      </c>
    </row>
    <row r="9" spans="1:7" x14ac:dyDescent="0.25">
      <c r="C9" s="21" t="s">
        <v>27</v>
      </c>
      <c r="D9" s="25">
        <v>19572.14</v>
      </c>
    </row>
    <row r="10" spans="1:7" x14ac:dyDescent="0.25">
      <c r="C10" s="21" t="s">
        <v>30</v>
      </c>
      <c r="D10" s="25">
        <v>25899.020000000011</v>
      </c>
    </row>
    <row r="11" spans="1:7" x14ac:dyDescent="0.25">
      <c r="C11" s="21" t="s">
        <v>21</v>
      </c>
      <c r="D11" s="25">
        <v>26000</v>
      </c>
    </row>
    <row r="12" spans="1:7" x14ac:dyDescent="0.25">
      <c r="C12" s="21" t="s">
        <v>31</v>
      </c>
      <c r="D12" s="25">
        <v>29518.43</v>
      </c>
    </row>
    <row r="13" spans="1:7" x14ac:dyDescent="0.25">
      <c r="C13" s="21" t="s">
        <v>25</v>
      </c>
      <c r="D13" s="25">
        <v>29678.099999999995</v>
      </c>
    </row>
    <row r="14" spans="1:7" x14ac:dyDescent="0.25">
      <c r="C14" s="21" t="s">
        <v>13</v>
      </c>
      <c r="D14" s="25">
        <v>29721.27</v>
      </c>
    </row>
    <row r="15" spans="1:7" x14ac:dyDescent="0.25">
      <c r="C15" s="21" t="s">
        <v>19</v>
      </c>
      <c r="D15" s="25">
        <v>29800.160000000003</v>
      </c>
    </row>
    <row r="16" spans="1:7" x14ac:dyDescent="0.25">
      <c r="C16" s="21" t="s">
        <v>24</v>
      </c>
      <c r="D16" s="25">
        <v>30189.32</v>
      </c>
    </row>
    <row r="17" spans="3:4" x14ac:dyDescent="0.25">
      <c r="C17" s="21" t="s">
        <v>20</v>
      </c>
      <c r="D17" s="25">
        <v>31390.480000000003</v>
      </c>
    </row>
    <row r="18" spans="3:4" x14ac:dyDescent="0.25">
      <c r="C18" s="21" t="s">
        <v>29</v>
      </c>
      <c r="D18" s="25">
        <v>36700.840000000004</v>
      </c>
    </row>
    <row r="19" spans="3:4" x14ac:dyDescent="0.25">
      <c r="C19" s="21" t="s">
        <v>28</v>
      </c>
      <c r="D19" s="25">
        <v>39084.340000000004</v>
      </c>
    </row>
    <row r="20" spans="3:4" x14ac:dyDescent="0.25">
      <c r="C20" s="21" t="s">
        <v>18</v>
      </c>
      <c r="D20" s="25">
        <v>40814.559999999998</v>
      </c>
    </row>
    <row r="21" spans="3:4" x14ac:dyDescent="0.25">
      <c r="C21" s="21" t="s">
        <v>16</v>
      </c>
      <c r="D21" s="25">
        <v>43177.340000000004</v>
      </c>
    </row>
    <row r="22" spans="3:4" x14ac:dyDescent="0.25">
      <c r="C22" s="21" t="s">
        <v>23</v>
      </c>
      <c r="D22" s="25">
        <v>44884.12</v>
      </c>
    </row>
    <row r="23" spans="3:4" x14ac:dyDescent="0.25">
      <c r="C23" s="21" t="s">
        <v>33</v>
      </c>
      <c r="D23" s="25">
        <v>46226.020000000004</v>
      </c>
    </row>
    <row r="24" spans="3:4" x14ac:dyDescent="0.25">
      <c r="C24" s="21" t="s">
        <v>22</v>
      </c>
      <c r="D24" s="25">
        <v>46234.960000000006</v>
      </c>
    </row>
    <row r="25" spans="3:4" x14ac:dyDescent="0.25">
      <c r="C25" s="21" t="s">
        <v>15</v>
      </c>
      <c r="D25" s="25">
        <v>50988.91</v>
      </c>
    </row>
    <row r="26" spans="3:4" x14ac:dyDescent="0.25">
      <c r="C26" s="21" t="s">
        <v>32</v>
      </c>
      <c r="D26" s="25">
        <v>52063.35</v>
      </c>
    </row>
    <row r="27" spans="3:4" x14ac:dyDescent="0.25">
      <c r="C27" s="21" t="s">
        <v>17</v>
      </c>
      <c r="D27" s="25">
        <v>56471.590000000004</v>
      </c>
    </row>
    <row r="28" spans="3:4" x14ac:dyDescent="0.25">
      <c r="C28" s="21" t="s">
        <v>26</v>
      </c>
      <c r="D28" s="25">
        <v>58277.8</v>
      </c>
    </row>
    <row r="29" spans="3:4" x14ac:dyDescent="0.25">
      <c r="C29" s="21" t="s">
        <v>75</v>
      </c>
      <c r="D29" s="25">
        <v>801165.27000000048</v>
      </c>
    </row>
  </sheetData>
  <mergeCells count="1">
    <mergeCell ref="B1:G1"/>
  </mergeCells>
  <conditionalFormatting pivot="1" sqref="D7:D12 D14:D28">
    <cfRule type="colorScale" priority="3">
      <colorScale>
        <cfvo type="min"/>
        <cfvo type="max"/>
        <color theme="5" tint="0.59999389629810485"/>
        <color theme="5" tint="-0.249977111117893"/>
      </colorScale>
    </cfRule>
  </conditionalFormatting>
  <conditionalFormatting pivot="1" sqref="D7:D28">
    <cfRule type="colorScale" priority="2">
      <colorScale>
        <cfvo type="min"/>
        <cfvo type="max"/>
        <color theme="8" tint="0.79998168889431442"/>
        <color theme="8" tint="0.39997558519241921"/>
      </colorScale>
    </cfRule>
  </conditionalFormatting>
  <conditionalFormatting pivot="1" sqref="D7:D28">
    <cfRule type="colorScale" priority="1">
      <colorScale>
        <cfvo type="min"/>
        <cfvo type="max"/>
        <color theme="5" tint="0.79998168889431442"/>
        <color theme="5" tint="-0.249977111117893"/>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1</vt:lpstr>
      <vt:lpstr>8</vt:lpstr>
      <vt:lpstr>4</vt:lpstr>
      <vt:lpstr>5</vt:lpstr>
      <vt:lpstr>6</vt:lpstr>
      <vt:lpstr>2</vt:lpstr>
      <vt:lpstr>9</vt:lpstr>
      <vt:lpstr>3</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PRODIP SARKAR</cp:lastModifiedBy>
  <dcterms:created xsi:type="dcterms:W3CDTF">2021-03-14T20:21:32Z</dcterms:created>
  <dcterms:modified xsi:type="dcterms:W3CDTF">2024-08-01T15:24:11Z</dcterms:modified>
</cp:coreProperties>
</file>