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\Desktop\"/>
    </mc:Choice>
  </mc:AlternateContent>
  <xr:revisionPtr revIDLastSave="0" documentId="13_ncr:1_{04D477C9-66AF-4F5C-9461-8B2D162027F8}" xr6:coauthVersionLast="47" xr6:coauthVersionMax="47" xr10:uidLastSave="{00000000-0000-0000-0000-000000000000}"/>
  <bookViews>
    <workbookView xWindow="-120" yWindow="-120" windowWidth="29040" windowHeight="15840" tabRatio="739" xr2:uid="{00000000-000D-0000-FFFF-FFFF00000000}"/>
  </bookViews>
  <sheets>
    <sheet name="Kickstarter" sheetId="1" r:id="rId1"/>
    <sheet name="Outcomes by Category" sheetId="23" r:id="rId2"/>
    <sheet name="Outcomes by SubCategory" sheetId="24" r:id="rId3"/>
    <sheet name="Theater Outcomes by Launch Date" sheetId="21" r:id="rId4"/>
    <sheet name="Outcomes Based on Goals" sheetId="20" r:id="rId5"/>
  </sheets>
  <definedNames>
    <definedName name="_xlnm._FilterDatabase" localSheetId="0" hidden="1">Kickstarter!$F$1:$F$4115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0" l="1"/>
  <c r="C4" i="20"/>
  <c r="C5" i="20"/>
  <c r="F5" i="20" s="1"/>
  <c r="H5" i="20" s="1"/>
  <c r="C6" i="20"/>
  <c r="F6" i="20" s="1"/>
  <c r="H6" i="20" s="1"/>
  <c r="C7" i="20"/>
  <c r="F7" i="20" s="1"/>
  <c r="H7" i="20" s="1"/>
  <c r="C8" i="20"/>
  <c r="F8" i="20" s="1"/>
  <c r="H8" i="20" s="1"/>
  <c r="C9" i="20"/>
  <c r="F9" i="20" s="1"/>
  <c r="H9" i="20" s="1"/>
  <c r="C10" i="20"/>
  <c r="C11" i="20"/>
  <c r="F11" i="20" s="1"/>
  <c r="H11" i="20" s="1"/>
  <c r="C12" i="20"/>
  <c r="C13" i="20"/>
  <c r="I2" i="20"/>
  <c r="G2" i="20"/>
  <c r="H2" i="20"/>
  <c r="F2" i="20"/>
  <c r="E13" i="20"/>
  <c r="E12" i="20"/>
  <c r="E11" i="20"/>
  <c r="E10" i="20"/>
  <c r="E9" i="20"/>
  <c r="E8" i="20"/>
  <c r="E7" i="20"/>
  <c r="E6" i="20"/>
  <c r="E5" i="20"/>
  <c r="E4" i="20"/>
  <c r="E3" i="20"/>
  <c r="E2" i="20"/>
  <c r="D13" i="20"/>
  <c r="D12" i="20"/>
  <c r="D11" i="20"/>
  <c r="D10" i="20"/>
  <c r="D9" i="20"/>
  <c r="D8" i="20"/>
  <c r="D7" i="20"/>
  <c r="D6" i="20"/>
  <c r="D5" i="20"/>
  <c r="D4" i="20"/>
  <c r="D3" i="20"/>
  <c r="D2" i="20"/>
  <c r="C2" i="2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4" i="20" l="1"/>
  <c r="H4" i="20" s="1"/>
  <c r="F13" i="20"/>
  <c r="H13" i="20" s="1"/>
  <c r="G11" i="20"/>
  <c r="I11" i="20" s="1"/>
  <c r="F12" i="20"/>
  <c r="H12" i="20" s="1"/>
  <c r="G9" i="20"/>
  <c r="I9" i="20" s="1"/>
  <c r="F10" i="20"/>
  <c r="H10" i="20" s="1"/>
  <c r="G8" i="20"/>
  <c r="I8" i="20" s="1"/>
  <c r="G7" i="20"/>
  <c r="I7" i="20" s="1"/>
  <c r="G5" i="20"/>
  <c r="I5" i="20" s="1"/>
  <c r="G6" i="20"/>
  <c r="I6" i="20" s="1"/>
  <c r="F3" i="20"/>
  <c r="H3" i="20" s="1"/>
  <c r="G4" i="20" l="1"/>
  <c r="I4" i="20" s="1"/>
  <c r="G10" i="20"/>
  <c r="I10" i="20" s="1"/>
  <c r="G13" i="20"/>
  <c r="I13" i="20" s="1"/>
  <c r="G12" i="20"/>
  <c r="I12" i="20" s="1"/>
  <c r="G3" i="20"/>
  <c r="I3" i="20" s="1"/>
</calcChain>
</file>

<file path=xl/sharedStrings.xml><?xml version="1.0" encoding="utf-8"?>
<sst xmlns="http://schemas.openxmlformats.org/spreadsheetml/2006/main" count="33011" uniqueCount="8400">
  <si>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</si>
  <si>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</si>
  <si>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</si>
  <si>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</si>
  <si>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</si>
  <si>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</si>
  <si>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</si>
  <si>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</si>
  <si>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</si>
  <si>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</si>
  <si>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</si>
  <si>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</si>
  <si>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</si>
  <si>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</si>
  <si>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</si>
  <si>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</si>
  <si>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</si>
  <si>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</si>
  <si>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</si>
  <si>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</si>
  <si>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</si>
  <si>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</si>
  <si>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</si>
  <si>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</si>
  <si>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</si>
  <si>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</si>
  <si>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</si>
  <si>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</si>
  <si>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</si>
  <si>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</si>
  <si>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</si>
  <si>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</si>
  <si>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</si>
  <si>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</si>
  <si>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</si>
  <si>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</si>
  <si>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</si>
  <si>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</si>
  <si>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</si>
  <si>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</si>
  <si>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</si>
  <si>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</si>
  <si>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</si>
  <si>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</si>
  <si>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</si>
  <si>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</si>
  <si>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</si>
  <si>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</si>
  <si>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</si>
  <si>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</si>
  <si>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</si>
  <si>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</si>
  <si>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</si>
  <si>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</si>
  <si>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</si>
  <si>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</si>
  <si>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</si>
  <si>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</si>
  <si>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</si>
  <si>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</si>
  <si>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</si>
  <si>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</si>
  <si>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</si>
  <si>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</si>
  <si>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</si>
  <si>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</si>
  <si>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</si>
  <si>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</si>
  <si>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</si>
  <si>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</si>
  <si>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</si>
  <si>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</si>
  <si>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</si>
  <si>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</si>
  <si>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</si>
  <si>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</si>
  <si>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</si>
  <si>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</si>
  <si>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</si>
  <si>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</si>
  <si>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</si>
  <si>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</si>
  <si>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</si>
  <si>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</si>
  <si>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</si>
  <si>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</si>
  <si>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</si>
  <si>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</si>
  <si>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</si>
  <si>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</si>
  <si>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</si>
  <si>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</si>
  <si>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</si>
  <si>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</si>
  <si>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</si>
  <si>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</si>
  <si>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</si>
  <si>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</si>
  <si>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</si>
  <si>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</si>
  <si>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</si>
  <si>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</si>
  <si>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</si>
  <si>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</si>
  <si>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</si>
  <si>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</si>
  <si>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</si>
  <si>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</si>
  <si>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</si>
  <si>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</si>
  <si>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</si>
  <si>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</si>
  <si>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</si>
  <si>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</si>
  <si>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</si>
  <si>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</si>
  <si>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</si>
  <si>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</si>
  <si>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</si>
  <si>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</si>
  <si>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</si>
  <si>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</si>
  <si>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</si>
  <si>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</si>
  <si>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</si>
  <si>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</si>
  <si>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</si>
  <si>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</si>
  <si>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</si>
  <si>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</si>
  <si>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</si>
  <si>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</si>
  <si>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</si>
  <si>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</si>
  <si>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</si>
  <si>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</si>
  <si>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</si>
  <si>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</si>
  <si>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</si>
  <si>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</si>
  <si>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</si>
  <si>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</si>
  <si>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</si>
  <si>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</si>
  <si>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</si>
  <si>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</si>
  <si>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</si>
  <si>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</si>
  <si>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</si>
  <si>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</si>
  <si>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</si>
  <si>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</si>
  <si>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</si>
  <si>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</si>
  <si>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</si>
  <si>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</si>
  <si>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</si>
  <si>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</si>
  <si>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</si>
  <si>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</si>
  <si>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</si>
  <si>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</si>
  <si>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</si>
  <si>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</si>
  <si>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</si>
  <si>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</si>
  <si>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</si>
  <si>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</si>
  <si>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</si>
  <si>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</si>
  <si>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</si>
  <si>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</si>
  <si>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</si>
  <si>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</si>
  <si>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</si>
  <si>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</si>
  <si>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</si>
  <si>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</si>
  <si>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</si>
  <si>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</si>
  <si>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</si>
  <si>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</si>
  <si>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</si>
  <si>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</si>
  <si>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</si>
  <si>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</si>
  <si>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</si>
  <si>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</si>
  <si>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</si>
  <si>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</si>
  <si>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</si>
  <si>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</si>
  <si>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</si>
  <si>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</si>
  <si>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</si>
  <si>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</si>
  <si>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</si>
  <si>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</si>
  <si>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</si>
  <si>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</si>
  <si>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</si>
  <si>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</si>
  <si>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</si>
  <si>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</si>
  <si>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</si>
  <si>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</si>
  <si>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</si>
  <si>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</si>
  <si>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</si>
  <si>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</si>
  <si>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</si>
  <si>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</si>
  <si>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</si>
  <si>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</si>
  <si>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</si>
  <si>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</si>
  <si>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</si>
  <si>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</si>
  <si>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</si>
  <si>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</si>
  <si>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</si>
  <si>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</si>
  <si>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</si>
  <si>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</si>
  <si>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</si>
  <si>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</si>
  <si>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</si>
  <si>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</si>
  <si>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</si>
  <si>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</si>
  <si>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</si>
  <si>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</si>
  <si>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</si>
  <si>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</si>
  <si>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</si>
  <si>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</si>
  <si>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</si>
  <si>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</si>
  <si>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</si>
  <si>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</si>
  <si>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</si>
  <si>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</si>
  <si>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</si>
  <si>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</si>
  <si>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</si>
  <si>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</si>
  <si>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</si>
  <si>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</si>
  <si>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</si>
  <si>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</si>
  <si>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</si>
  <si>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</si>
  <si>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</si>
  <si>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</si>
  <si>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</si>
  <si>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</si>
  <si>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</si>
  <si>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</si>
  <si>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</si>
  <si>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</si>
  <si>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</si>
  <si>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</si>
  <si>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</si>
  <si>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</si>
  <si>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</si>
  <si>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</si>
  <si>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</si>
  <si>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</si>
  <si>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</si>
  <si>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</si>
  <si>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</si>
  <si>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</si>
  <si>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</si>
  <si>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</si>
  <si>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</si>
  <si>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</si>
  <si>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</si>
  <si>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</si>
  <si>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</si>
  <si>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</si>
  <si>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</si>
  <si>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</si>
  <si>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</si>
  <si>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</si>
  <si>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</si>
  <si>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</si>
  <si>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</si>
  <si>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</si>
  <si>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</si>
  <si>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</si>
  <si>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</si>
  <si>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</si>
  <si>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</si>
  <si>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</si>
  <si>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</si>
  <si>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</si>
  <si>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</si>
  <si>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</si>
  <si>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</si>
  <si>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</si>
  <si>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</si>
  <si>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</si>
  <si>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</si>
  <si>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</si>
  <si>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</si>
  <si>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</si>
  <si>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</si>
  <si>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</si>
  <si>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</si>
  <si>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</si>
  <si>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</si>
  <si>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</si>
  <si>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</si>
  <si>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</si>
  <si>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</si>
  <si>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</si>
  <si>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</si>
  <si>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</si>
  <si>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</si>
  <si>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</si>
  <si>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</si>
  <si>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</si>
  <si>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</si>
  <si>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</si>
  <si>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</si>
  <si>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</si>
  <si>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</si>
  <si>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</si>
  <si>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</si>
  <si>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</si>
  <si>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</si>
  <si>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</si>
  <si>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</si>
  <si>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</si>
  <si>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</si>
  <si>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</si>
  <si>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</si>
  <si>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</si>
  <si>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</si>
  <si>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</si>
  <si>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</si>
  <si>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</si>
  <si>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</si>
  <si>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</si>
  <si>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</si>
  <si>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</si>
  <si>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</si>
  <si>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</si>
  <si>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</si>
  <si>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</si>
  <si>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</si>
  <si>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</si>
  <si>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</si>
  <si>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</si>
  <si>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</si>
  <si>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</si>
  <si>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</si>
  <si>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</si>
  <si>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</si>
  <si>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</si>
  <si>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</si>
  <si>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</si>
  <si>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</si>
  <si>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</si>
  <si>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</si>
  <si>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</si>
  <si>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</si>
  <si>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</si>
  <si>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</si>
  <si>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</si>
  <si>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</si>
  <si>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</si>
  <si>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</si>
  <si>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</si>
  <si>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</si>
  <si>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</si>
  <si>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</si>
  <si>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</si>
  <si>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</si>
  <si>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</si>
  <si>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</si>
  <si>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</si>
  <si>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</si>
  <si>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</si>
  <si>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</si>
  <si>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</si>
  <si>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</si>
  <si>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</si>
  <si>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</si>
  <si>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</si>
  <si>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</si>
  <si>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</si>
  <si>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</si>
  <si>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</si>
  <si>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</si>
  <si>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</si>
  <si>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</si>
  <si>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</si>
  <si>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</si>
  <si>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</si>
  <si>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</si>
  <si>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</si>
  <si>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</si>
  <si>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</si>
  <si>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</si>
  <si>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</si>
  <si>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</si>
  <si>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</si>
  <si>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</si>
  <si>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</si>
  <si>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</si>
  <si>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</si>
  <si>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</si>
  <si>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</si>
  <si>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</si>
  <si>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</si>
  <si>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</si>
  <si>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</si>
  <si>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</si>
  <si>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</si>
  <si>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</si>
  <si>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</si>
  <si>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</si>
  <si>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</si>
  <si>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</si>
  <si>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</si>
  <si>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</si>
  <si>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</si>
  <si>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</si>
  <si>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</si>
  <si>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</si>
  <si>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</si>
  <si>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</si>
  <si>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</si>
  <si>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</si>
  <si>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</si>
  <si>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</si>
  <si>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</si>
  <si>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</si>
  <si>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</si>
  <si>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</si>
  <si>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</si>
  <si>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</si>
  <si>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</si>
  <si>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</si>
  <si>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</si>
  <si>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</si>
  <si>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</si>
  <si>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</si>
  <si>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</si>
  <si>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</si>
  <si>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</si>
  <si>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</si>
  <si>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</si>
  <si>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</si>
  <si>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</si>
  <si>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</si>
  <si>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</si>
  <si>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</si>
  <si>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</si>
  <si>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</si>
  <si>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</si>
  <si>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</si>
  <si>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</si>
  <si>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</si>
  <si>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</si>
  <si>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</si>
  <si>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</si>
  <si>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</si>
  <si>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</si>
  <si>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</si>
  <si>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</si>
  <si>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</si>
  <si>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</si>
  <si>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</si>
  <si>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</si>
  <si>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</si>
  <si>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</si>
  <si>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</si>
  <si>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</si>
  <si>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</si>
  <si>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</si>
  <si>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</si>
  <si>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</si>
  <si>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</si>
  <si>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</si>
  <si>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</si>
  <si>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</si>
  <si>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</si>
  <si>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</si>
  <si>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</si>
  <si>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</si>
  <si>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</si>
  <si>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</si>
  <si>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</si>
  <si>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</si>
  <si>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</si>
  <si>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</si>
  <si>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</si>
  <si>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</si>
  <si>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</si>
  <si>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</si>
  <si>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</si>
  <si>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</si>
  <si>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</si>
  <si>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</si>
  <si>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</si>
  <si>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</si>
  <si>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</si>
  <si>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</si>
  <si>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</si>
  <si>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</si>
  <si>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</si>
  <si>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</si>
  <si>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</si>
  <si>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</si>
  <si>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</si>
  <si>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</si>
  <si>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</si>
  <si>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</si>
  <si>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</si>
  <si>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</si>
  <si>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</si>
  <si>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</si>
  <si>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</si>
  <si>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</si>
  <si>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</si>
  <si>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</si>
  <si>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</si>
  <si>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</si>
  <si>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</si>
  <si>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</si>
  <si>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</si>
  <si>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</si>
  <si>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</si>
  <si>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</si>
  <si>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</si>
  <si>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</si>
  <si>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</si>
  <si>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</si>
  <si>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</si>
  <si>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</si>
  <si>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</si>
  <si>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</si>
  <si>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</si>
  <si>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</si>
  <si>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</si>
  <si>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</si>
  <si>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</si>
  <si>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</si>
  <si>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</si>
  <si>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</si>
  <si>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</si>
  <si>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</si>
  <si>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</si>
  <si>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</si>
  <si>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</si>
  <si>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</si>
  <si>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</si>
  <si>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</si>
  <si>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</si>
  <si>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</si>
  <si>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</si>
  <si>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</si>
  <si>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</si>
  <si>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</si>
  <si>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</si>
  <si>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</si>
  <si>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</si>
  <si>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</si>
  <si>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</si>
  <si>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</si>
  <si>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</si>
  <si>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</si>
  <si>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</si>
  <si>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</si>
  <si>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</si>
  <si>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</si>
  <si>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</si>
  <si>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</si>
  <si>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</si>
  <si>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</si>
  <si>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</si>
  <si>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</si>
  <si>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</si>
  <si>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</si>
  <si>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</si>
  <si>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</si>
  <si>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</si>
  <si>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</si>
  <si>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</si>
  <si>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</si>
  <si>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</si>
  <si>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</si>
  <si>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</si>
  <si>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</si>
  <si>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</si>
  <si>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</si>
  <si>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</si>
  <si>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</si>
  <si>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</si>
  <si>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</si>
  <si>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</si>
  <si>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</si>
  <si>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</si>
  <si>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</si>
  <si>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</si>
  <si>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</si>
  <si>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</si>
  <si>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</si>
  <si>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</si>
  <si>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</si>
  <si>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</si>
  <si>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</si>
  <si>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</si>
  <si>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</si>
  <si>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</si>
  <si>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</si>
  <si>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</si>
  <si>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</si>
  <si>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</si>
  <si>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</si>
  <si>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</si>
  <si>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</si>
  <si>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</si>
  <si>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</si>
  <si>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</si>
  <si>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</si>
  <si>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</si>
  <si>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</si>
  <si>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</si>
  <si>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</si>
  <si>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</si>
  <si>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</si>
  <si>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</si>
  <si>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</si>
  <si>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</si>
  <si>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</si>
  <si>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</si>
  <si>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</si>
  <si>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</si>
  <si>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</si>
  <si>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</si>
  <si>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</si>
  <si>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</si>
  <si>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</si>
  <si>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</si>
  <si>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</si>
  <si>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</si>
  <si>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</si>
  <si>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</si>
  <si>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</si>
  <si>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</si>
  <si>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</si>
  <si>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</si>
  <si>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</si>
  <si>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</si>
  <si>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</si>
  <si>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</si>
  <si>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</si>
  <si>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</si>
  <si>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</si>
  <si>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</si>
  <si>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</si>
  <si>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</si>
  <si>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</si>
  <si>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</si>
  <si>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</si>
  <si>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</si>
  <si>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</si>
  <si>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</si>
  <si>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</si>
  <si>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</si>
  <si>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</si>
  <si>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</si>
  <si>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</si>
  <si>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</si>
  <si>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</si>
  <si>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</si>
  <si>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</si>
  <si>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</si>
  <si>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</si>
  <si>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</si>
  <si>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</si>
  <si>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</si>
  <si>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</si>
  <si>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</si>
  <si>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</si>
  <si>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</si>
  <si>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</si>
  <si>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</si>
  <si>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</si>
  <si>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</si>
  <si>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</si>
  <si>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</si>
  <si>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</si>
  <si>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</si>
  <si>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</si>
  <si>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</si>
  <si>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</si>
  <si>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</si>
  <si>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</si>
  <si>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</si>
  <si>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</si>
  <si>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</si>
  <si>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</si>
  <si>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</si>
  <si>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</si>
  <si>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</si>
  <si>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</si>
  <si>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</si>
  <si>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</si>
  <si>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</si>
  <si>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</si>
  <si>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</si>
  <si>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</si>
  <si>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</si>
  <si>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</si>
  <si>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</si>
  <si>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</si>
  <si>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</si>
  <si>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</si>
  <si>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</si>
  <si>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</si>
  <si>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</si>
  <si>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</si>
  <si>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</si>
  <si>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</si>
  <si>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</si>
  <si>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</si>
  <si>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</si>
  <si>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</si>
  <si>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</si>
  <si>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</si>
  <si>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</si>
  <si>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</si>
  <si>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</si>
  <si>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</si>
  <si>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</si>
  <si>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</si>
  <si>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</si>
  <si>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</si>
  <si>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</si>
  <si>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</si>
  <si>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</si>
  <si>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</si>
  <si>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</si>
  <si>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</si>
  <si>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</si>
  <si>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</si>
  <si>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</si>
  <si>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</si>
  <si>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</si>
  <si>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</si>
  <si>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</si>
  <si>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</si>
  <si>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</si>
  <si>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</si>
  <si>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</si>
  <si>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</si>
  <si>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</si>
  <si>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</si>
  <si>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</si>
  <si>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</si>
  <si>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</si>
  <si>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</si>
  <si>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</si>
  <si>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</si>
  <si>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</si>
  <si>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</si>
  <si>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</si>
  <si>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</si>
  <si>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</si>
  <si>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</si>
  <si>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</si>
  <si>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</si>
  <si>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</si>
  <si>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</si>
  <si>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</si>
  <si>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</si>
  <si>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</si>
  <si>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</si>
  <si>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</si>
  <si>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</si>
  <si>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</si>
  <si>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</si>
  <si>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</si>
  <si>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</si>
  <si>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</si>
  <si>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</si>
  <si>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</si>
  <si>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</si>
  <si>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</si>
  <si>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</si>
  <si>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</si>
  <si>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</si>
  <si>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</si>
  <si>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</si>
  <si>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</si>
  <si>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</si>
  <si>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</si>
  <si>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</si>
  <si>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</si>
  <si>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</si>
  <si>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</si>
  <si>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</si>
  <si>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</si>
  <si>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</si>
  <si>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</si>
  <si>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</si>
  <si>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</si>
  <si>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</si>
  <si>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</si>
  <si>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</si>
  <si>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</si>
  <si>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</si>
  <si>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</si>
  <si>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</si>
  <si>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</si>
  <si>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</si>
  <si>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</si>
  <si>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</si>
  <si>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</si>
  <si>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</si>
  <si>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</si>
  <si>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</si>
  <si>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</si>
  <si>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</si>
  <si>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</si>
  <si>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</si>
  <si>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</si>
  <si>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</si>
  <si>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</si>
  <si>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</si>
  <si>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</si>
  <si>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</si>
  <si>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</si>
  <si>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</si>
  <si>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</si>
  <si>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</si>
  <si>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</si>
  <si>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</si>
  <si>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</si>
  <si>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</si>
  <si>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</si>
  <si>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</si>
  <si>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</si>
  <si>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</si>
  <si>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</si>
  <si>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</si>
  <si>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</si>
  <si>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</si>
  <si>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</si>
  <si>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</si>
  <si>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</si>
  <si>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</si>
  <si>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</si>
  <si>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</si>
  <si>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</si>
  <si>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</si>
  <si>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</si>
  <si>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</si>
  <si>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</si>
  <si>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</si>
  <si>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</si>
  <si>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</si>
  <si>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</si>
  <si>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</si>
  <si>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</si>
  <si>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</si>
  <si>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</si>
  <si>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</si>
  <si>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</si>
  <si>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</si>
  <si>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</si>
  <si>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</si>
  <si>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</si>
  <si>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</si>
  <si>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</si>
  <si>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</si>
  <si>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</si>
  <si>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</si>
  <si>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</si>
  <si>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</si>
  <si>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</si>
  <si>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</si>
  <si>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</si>
  <si>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</si>
  <si>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</si>
  <si>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</si>
  <si>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</si>
  <si>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</si>
  <si>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</si>
  <si>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</si>
  <si>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</si>
  <si>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</si>
  <si>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</si>
  <si>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</si>
  <si>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</si>
  <si>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</si>
  <si>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</si>
  <si>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</si>
  <si>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</si>
  <si>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</si>
  <si>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</si>
  <si>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</si>
  <si>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</si>
  <si>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</si>
  <si>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</si>
  <si>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</si>
  <si>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</si>
  <si>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</si>
  <si>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</si>
  <si>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</si>
  <si>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</si>
  <si>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</si>
  <si>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</si>
  <si>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</si>
  <si>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</si>
  <si>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</si>
  <si>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</si>
  <si>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</si>
  <si>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</si>
  <si>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</si>
  <si>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</si>
  <si>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</si>
  <si>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</si>
  <si>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</si>
  <si>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</si>
  <si>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</si>
  <si>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</si>
  <si>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</si>
  <si>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</si>
  <si>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</si>
  <si>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</si>
  <si>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</si>
  <si>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</si>
  <si>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</si>
  <si>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</si>
  <si>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</si>
  <si>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</si>
  <si>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</si>
  <si>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</si>
  <si>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</si>
  <si>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</si>
  <si>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</si>
  <si>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</si>
  <si>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</si>
  <si>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</si>
  <si>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</si>
  <si>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</si>
  <si>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</si>
  <si>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</si>
  <si>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</si>
  <si>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</si>
  <si>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</si>
  <si>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</si>
  <si>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</si>
  <si>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</si>
  <si>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</si>
  <si>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</si>
  <si>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</si>
  <si>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</si>
  <si>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</si>
  <si>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</si>
  <si>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</si>
  <si>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</si>
  <si>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</si>
  <si>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</si>
  <si>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</si>
  <si>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</si>
  <si>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</si>
  <si>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</si>
  <si>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</si>
  <si>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</si>
  <si>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</si>
  <si>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</si>
  <si>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</si>
  <si>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</si>
  <si>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</si>
  <si>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</si>
  <si>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</si>
  <si>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</si>
  <si>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</si>
  <si>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</si>
  <si>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</si>
  <si>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</si>
  <si>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</si>
  <si>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</si>
  <si>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</si>
  <si>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</si>
  <si>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</si>
  <si>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</si>
  <si>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</si>
  <si>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</si>
  <si>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</si>
  <si>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</si>
  <si>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</si>
  <si>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</si>
  <si>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</si>
  <si>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</si>
  <si>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</si>
  <si>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</si>
  <si>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</si>
  <si>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</si>
  <si>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</si>
  <si>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</si>
  <si>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</si>
  <si>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</si>
  <si>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</si>
  <si>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</si>
  <si>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</si>
  <si>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</si>
  <si>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</si>
  <si>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</si>
  <si>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</si>
  <si>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</si>
  <si>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</si>
  <si>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</si>
  <si>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</si>
  <si>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</si>
  <si>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</si>
  <si>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</si>
  <si>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</si>
  <si>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</si>
  <si>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</si>
  <si>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</si>
  <si>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</si>
  <si>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</si>
  <si>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</si>
  <si>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</si>
  <si>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</si>
  <si>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</si>
  <si>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</si>
  <si>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</si>
  <si>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</si>
  <si>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</si>
  <si>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</si>
  <si>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</si>
  <si>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</si>
  <si>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</si>
  <si>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</si>
  <si>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</si>
  <si>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</si>
  <si>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</si>
  <si>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</si>
  <si>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</si>
  <si>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</si>
  <si>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</si>
  <si>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</si>
  <si>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</si>
  <si>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</si>
  <si>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</si>
  <si>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</si>
  <si>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</si>
  <si>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</si>
  <si>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</si>
  <si>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</si>
  <si>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</si>
  <si>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</si>
  <si>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</si>
  <si>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</si>
  <si>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</si>
  <si>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</si>
  <si>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</si>
  <si>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</si>
  <si>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</si>
  <si>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</si>
  <si>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</si>
  <si>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</si>
  <si>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</si>
  <si>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</si>
  <si>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</si>
  <si>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</si>
  <si>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</si>
  <si>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</si>
  <si>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</si>
  <si>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</si>
  <si>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</si>
  <si>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</si>
  <si>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</si>
  <si>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</si>
  <si>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</si>
  <si>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</si>
  <si>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</si>
  <si>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</si>
  <si>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</si>
  <si>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</si>
  <si>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</si>
  <si>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</si>
  <si>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</si>
  <si>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</si>
  <si>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</si>
  <si>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</si>
  <si>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</si>
  <si>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</si>
  <si>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</si>
  <si>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</si>
  <si>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</si>
  <si>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</si>
  <si>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</si>
  <si>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</si>
  <si>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</si>
  <si>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</si>
  <si>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</si>
  <si>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</si>
  <si>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</si>
  <si>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</si>
  <si>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</si>
  <si>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</si>
  <si>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</si>
  <si>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</si>
  <si>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</si>
  <si>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</si>
  <si>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</si>
  <si>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</si>
  <si>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</si>
  <si>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</si>
  <si>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</si>
  <si>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</si>
  <si>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</si>
  <si>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</si>
  <si>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</si>
  <si>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</si>
  <si>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</si>
  <si>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</si>
  <si>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</si>
  <si>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</si>
  <si>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</si>
  <si>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</si>
  <si>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</si>
  <si>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</si>
  <si>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</si>
  <si>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</si>
  <si>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</si>
  <si>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</si>
  <si>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</si>
  <si>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</si>
  <si>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</si>
  <si>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</si>
  <si>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</si>
  <si>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</si>
  <si>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</si>
  <si>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</si>
  <si>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</si>
  <si>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</si>
  <si>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</si>
  <si>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</si>
  <si>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</si>
  <si>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</si>
  <si>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</si>
  <si>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</si>
  <si>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</si>
  <si>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</si>
  <si>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</si>
  <si>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</si>
  <si>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</si>
  <si>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</si>
  <si>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</si>
  <si>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</si>
  <si>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</si>
  <si>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</si>
  <si>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</si>
  <si>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</si>
  <si>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</si>
  <si>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</si>
  <si>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</si>
  <si>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</si>
  <si>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</si>
  <si>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</si>
  <si>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</si>
  <si>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</si>
  <si>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</si>
  <si>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</si>
  <si>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</si>
  <si>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</si>
  <si>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</si>
  <si>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</si>
  <si>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</si>
  <si>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</si>
  <si>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</si>
  <si>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</si>
  <si>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</si>
  <si>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</si>
  <si>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</si>
  <si>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</si>
  <si>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</si>
  <si>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</si>
  <si>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</si>
  <si>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</si>
  <si>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</si>
  <si>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</si>
  <si>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</si>
  <si>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</si>
  <si>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</si>
  <si>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</si>
  <si>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</si>
  <si>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</si>
  <si>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</si>
  <si>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</si>
  <si>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</si>
  <si>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</si>
  <si>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</si>
  <si>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</si>
  <si>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</si>
  <si>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</si>
  <si>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</si>
  <si>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</si>
  <si>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</si>
  <si>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</si>
  <si>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</si>
  <si>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</si>
  <si>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</si>
  <si>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</si>
  <si>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</si>
  <si>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</si>
  <si>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</si>
  <si>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</si>
  <si>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</si>
  <si>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</si>
  <si>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</si>
  <si>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</si>
  <si>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</si>
  <si>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</si>
  <si>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</si>
  <si>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</si>
  <si>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</si>
  <si>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</si>
  <si>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</si>
  <si>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</si>
  <si>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</si>
  <si>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</si>
  <si>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</si>
  <si>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</si>
  <si>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</si>
  <si>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</si>
  <si>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</si>
  <si>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</si>
  <si>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</si>
  <si>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</si>
  <si>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</si>
  <si>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</si>
  <si>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</si>
  <si>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</si>
  <si>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</si>
  <si>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</si>
  <si>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</si>
  <si>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</si>
  <si>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</si>
  <si>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</si>
  <si>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</si>
  <si>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</si>
  <si>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</si>
  <si>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</si>
  <si>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</si>
  <si>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</si>
  <si>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</si>
  <si>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</si>
  <si>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</si>
  <si>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</si>
  <si>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</si>
  <si>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</si>
  <si>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</si>
  <si>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</si>
  <si>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</si>
  <si>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</si>
  <si>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</si>
  <si>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</si>
  <si>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</si>
  <si>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</si>
  <si>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</si>
  <si>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</si>
  <si>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</si>
  <si>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</si>
  <si>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</si>
  <si>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</si>
  <si>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</si>
  <si>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</si>
  <si>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</si>
  <si>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</si>
  <si>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</si>
  <si>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</si>
  <si>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</si>
  <si>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</si>
  <si>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</si>
  <si>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</si>
  <si>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</si>
  <si>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</si>
  <si>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</si>
  <si>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</si>
  <si>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</si>
  <si>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</si>
  <si>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</si>
  <si>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</si>
  <si>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</si>
  <si>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</si>
  <si>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</si>
  <si>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</si>
  <si>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</si>
  <si>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</si>
  <si>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</si>
  <si>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</si>
  <si>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</si>
  <si>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</si>
  <si>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</si>
  <si>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</si>
  <si>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</si>
  <si>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</si>
  <si>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</si>
  <si>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</si>
  <si>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</si>
  <si>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</si>
  <si>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</si>
  <si>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</si>
  <si>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</si>
  <si>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</si>
  <si>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</si>
  <si>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</si>
  <si>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</si>
  <si>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</si>
  <si>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</si>
  <si>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</si>
  <si>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</si>
  <si>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</si>
  <si>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</si>
  <si>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</si>
  <si>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</si>
  <si>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</si>
  <si>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</si>
  <si>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</si>
  <si>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</si>
  <si>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</si>
  <si>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</si>
  <si>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</si>
  <si>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</si>
  <si>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</si>
  <si>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</si>
  <si>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</si>
  <si>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</si>
  <si>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</si>
  <si>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</si>
  <si>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</si>
  <si>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</si>
  <si>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</si>
  <si>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</si>
  <si>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</si>
  <si>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</si>
  <si>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</si>
  <si>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</si>
  <si>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</si>
  <si>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</si>
  <si>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</si>
  <si>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</si>
  <si>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</si>
  <si>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</si>
  <si>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</si>
  <si>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</si>
  <si>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</si>
  <si>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</si>
  <si>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</si>
  <si>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</si>
  <si>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</si>
  <si>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</si>
  <si>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</si>
  <si>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</si>
  <si>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</si>
  <si>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</si>
  <si>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</si>
  <si>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</si>
  <si>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</si>
  <si>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</si>
  <si>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</si>
  <si>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</si>
  <si>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</si>
  <si>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</si>
  <si>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</si>
  <si>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</si>
  <si>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</si>
  <si>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</si>
  <si>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</si>
  <si>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</si>
  <si>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</si>
  <si>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</si>
  <si>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</si>
  <si>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</si>
  <si>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</si>
  <si>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</si>
  <si>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</si>
  <si>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</si>
  <si>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</si>
  <si>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</si>
  <si>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</si>
  <si>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</si>
  <si>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</si>
  <si>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</si>
  <si>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</si>
  <si>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</si>
  <si>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</si>
  <si>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</si>
  <si>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</si>
  <si>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</si>
  <si>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</si>
  <si>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</si>
  <si>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</si>
  <si>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</si>
  <si>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</si>
  <si>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</si>
  <si>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</si>
  <si>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</si>
  <si>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</si>
  <si>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</si>
  <si>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</si>
  <si>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</si>
  <si>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</si>
  <si>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</si>
  <si>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</si>
  <si>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</si>
  <si>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</si>
  <si>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</si>
  <si>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</si>
  <si>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</si>
  <si>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</si>
  <si>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</si>
  <si>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</si>
  <si>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</si>
  <si>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</si>
  <si>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</si>
  <si>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</si>
  <si>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</si>
  <si>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</si>
  <si>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</si>
  <si>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</si>
  <si>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</si>
  <si>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</si>
  <si>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</si>
  <si>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</si>
  <si>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</si>
  <si>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</si>
  <si>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</si>
  <si>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</si>
  <si>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</si>
  <si>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</si>
  <si>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</si>
  <si>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</si>
  <si>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</si>
  <si>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</si>
  <si>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</si>
  <si>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</si>
  <si>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</si>
  <si>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</si>
  <si>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</si>
  <si>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</si>
  <si>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</si>
  <si>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</si>
  <si>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</si>
  <si>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</si>
  <si>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</si>
  <si>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</si>
  <si>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</si>
  <si>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</si>
  <si>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</si>
  <si>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</si>
  <si>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</si>
  <si>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</si>
  <si>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</si>
  <si>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</si>
  <si>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</si>
  <si>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</si>
  <si>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</si>
  <si>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</si>
  <si>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</si>
  <si>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</si>
  <si>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</si>
  <si>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</si>
  <si>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</si>
  <si>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</si>
  <si>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</si>
  <si>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</si>
  <si>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</si>
  <si>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</si>
  <si>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</si>
  <si>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</si>
  <si>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</si>
  <si>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</si>
  <si>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</si>
  <si>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</si>
  <si>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</si>
  <si>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</si>
  <si>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</si>
  <si>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</si>
  <si>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</si>
  <si>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</si>
  <si>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</si>
  <si>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</si>
  <si>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</si>
  <si>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</si>
  <si>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</si>
  <si>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</si>
  <si>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</si>
  <si>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</si>
  <si>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</si>
  <si>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</si>
  <si>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</si>
  <si>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</si>
  <si>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</si>
  <si>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</si>
  <si>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</si>
  <si>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</si>
  <si>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</si>
  <si>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</si>
  <si>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</si>
  <si>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</si>
  <si>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</si>
  <si>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</si>
  <si>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</si>
  <si>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</si>
  <si>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</si>
  <si>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</si>
  <si>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</si>
  <si>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</si>
  <si>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</si>
  <si>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</si>
  <si>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</si>
  <si>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</si>
  <si>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</si>
  <si>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</si>
  <si>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</si>
  <si>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</si>
  <si>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</si>
  <si>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</si>
  <si>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</si>
  <si>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</si>
  <si>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</si>
  <si>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</si>
  <si>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</si>
  <si>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</si>
  <si>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</si>
  <si>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</si>
  <si>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</si>
  <si>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</si>
  <si>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</si>
  <si>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</si>
  <si>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</si>
  <si>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</si>
  <si>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</si>
  <si>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</si>
  <si>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</si>
  <si>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</si>
  <si>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</si>
  <si>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</si>
  <si>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</si>
  <si>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</si>
  <si>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</si>
  <si>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</si>
  <si>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</si>
  <si>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</si>
  <si>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</si>
  <si>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</si>
  <si>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</si>
  <si>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</si>
  <si>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</si>
  <si>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</si>
  <si>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</si>
  <si>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</si>
  <si>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</si>
  <si>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</si>
  <si>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</si>
  <si>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</si>
  <si>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</si>
  <si>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</si>
  <si>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</si>
  <si>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</si>
  <si>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</si>
  <si>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</si>
  <si>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</si>
  <si>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</si>
  <si>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</si>
  <si>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</si>
  <si>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</si>
  <si>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</si>
  <si>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</si>
  <si>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</si>
  <si>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</si>
  <si>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</si>
  <si>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</si>
  <si>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</si>
  <si>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</si>
  <si>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</si>
  <si>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</si>
  <si>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</si>
  <si>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</si>
  <si>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</si>
  <si>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</si>
  <si>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</si>
  <si>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</si>
  <si>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</si>
  <si>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</si>
  <si>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</si>
  <si>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</si>
  <si>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</si>
  <si>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</si>
  <si>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</si>
  <si>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</si>
  <si>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</si>
  <si>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</si>
  <si>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</si>
  <si>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</si>
  <si>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</si>
  <si>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</si>
  <si>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</si>
  <si>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</si>
  <si>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</si>
  <si>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</si>
  <si>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</si>
  <si>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</si>
  <si>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</si>
  <si>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</si>
  <si>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</si>
  <si>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</si>
  <si>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</si>
  <si>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</si>
  <si>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</si>
  <si>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</si>
  <si>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</si>
  <si>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</si>
  <si>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</si>
  <si>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</si>
  <si>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</si>
  <si>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</si>
  <si>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</si>
  <si>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</si>
  <si>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</si>
  <si>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</si>
  <si>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</si>
  <si>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</si>
  <si>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</si>
  <si>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</si>
  <si>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</si>
  <si>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</si>
  <si>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</si>
  <si>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</si>
  <si>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</si>
  <si>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</si>
  <si>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</si>
  <si>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</si>
  <si>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</si>
  <si>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</si>
  <si>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</si>
  <si>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</si>
  <si>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</si>
  <si>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</si>
  <si>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</si>
  <si>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</si>
  <si>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</si>
  <si>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</si>
  <si>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</si>
  <si>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</si>
  <si>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</si>
  <si>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</si>
  <si>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</si>
  <si>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</si>
  <si>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</si>
  <si>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</si>
  <si>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</si>
  <si>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</si>
  <si>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</si>
  <si>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</si>
  <si>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</si>
  <si>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</si>
  <si>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</si>
  <si>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</si>
  <si>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</si>
  <si>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</si>
  <si>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</si>
  <si>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</si>
  <si>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</si>
  <si>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</si>
  <si>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</si>
  <si>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</si>
  <si>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</si>
  <si>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</si>
  <si>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</si>
  <si>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</si>
  <si>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</si>
  <si>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</si>
  <si>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</si>
  <si>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</si>
  <si>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</si>
  <si>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</si>
  <si>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</si>
  <si>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</si>
  <si>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</si>
  <si>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</si>
  <si>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</si>
  <si>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</si>
  <si>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</si>
  <si>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</si>
  <si>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</si>
  <si>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</si>
  <si>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</si>
  <si>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</si>
  <si>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</si>
  <si>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</si>
  <si>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</si>
  <si>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</si>
  <si>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</si>
  <si>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</si>
  <si>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</si>
  <si>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</si>
  <si>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</si>
  <si>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</si>
  <si>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</si>
  <si>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</si>
  <si>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</si>
  <si>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</si>
  <si>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</si>
  <si>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</si>
  <si>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</si>
  <si>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</si>
  <si>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</si>
  <si>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</si>
  <si>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</si>
  <si>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</si>
  <si>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</si>
  <si>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</si>
  <si>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</si>
  <si>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</si>
  <si>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</si>
  <si>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</si>
  <si>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</si>
  <si>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</si>
  <si>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</si>
  <si>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</si>
  <si>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</si>
  <si>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</si>
  <si>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</si>
  <si>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</si>
  <si>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</si>
  <si>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</si>
  <si>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</si>
  <si>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</si>
  <si>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</si>
  <si>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</si>
  <si>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</si>
  <si>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</si>
  <si>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</si>
  <si>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</si>
  <si>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</si>
  <si>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</si>
  <si>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</si>
  <si>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</si>
  <si>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</si>
  <si>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</si>
  <si>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</si>
  <si>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</si>
  <si>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</si>
  <si>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</si>
  <si>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</si>
  <si>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</si>
  <si>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</si>
  <si>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</si>
  <si>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</si>
  <si>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</si>
  <si>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</si>
  <si>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</si>
  <si>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</si>
  <si>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</si>
  <si>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</si>
  <si>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</si>
  <si>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</si>
  <si>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</si>
  <si>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</si>
  <si>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</si>
  <si>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</si>
  <si>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</si>
  <si>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</si>
  <si>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</si>
  <si>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</si>
  <si>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</si>
  <si>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</si>
  <si>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</si>
  <si>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</si>
  <si>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</si>
  <si>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</si>
  <si>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</si>
  <si>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</si>
  <si>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</si>
  <si>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</si>
  <si>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</si>
  <si>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</si>
  <si>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</si>
  <si>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</si>
  <si>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</si>
  <si>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</si>
  <si>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</si>
  <si>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</si>
  <si>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</si>
  <si>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</si>
  <si>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</si>
  <si>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</si>
  <si>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</si>
  <si>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</si>
  <si>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</si>
  <si>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</si>
  <si>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</si>
  <si>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</si>
  <si>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</si>
  <si>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</si>
  <si>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</si>
  <si>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</si>
  <si>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</si>
  <si>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</si>
  <si>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</si>
  <si>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</si>
  <si>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</si>
  <si>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</si>
  <si>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</si>
  <si>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</si>
  <si>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</si>
  <si>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</si>
  <si>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</si>
  <si>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</si>
  <si>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</si>
  <si>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</si>
  <si>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</si>
  <si>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</si>
  <si>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</si>
  <si>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</si>
  <si>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</si>
  <si>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</si>
  <si>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</si>
  <si>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</si>
  <si>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</si>
  <si>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</si>
  <si>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</si>
  <si>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</si>
  <si>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</si>
  <si>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</si>
  <si>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</si>
  <si>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</si>
  <si>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</si>
  <si>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</si>
  <si>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</si>
  <si>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</si>
  <si>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</si>
  <si>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</si>
  <si>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</si>
  <si>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</si>
  <si>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</si>
  <si>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</si>
  <si>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</si>
  <si>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</si>
  <si>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</si>
  <si>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</si>
  <si>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</si>
  <si>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</si>
  <si>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</si>
  <si>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</si>
  <si>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</si>
  <si>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</si>
  <si>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</si>
  <si>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</si>
  <si>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</si>
  <si>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</si>
  <si>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</si>
  <si>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</si>
  <si>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</si>
  <si>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</si>
  <si>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</si>
  <si>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</si>
  <si>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</si>
  <si>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</si>
  <si>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</si>
  <si>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</si>
  <si>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</si>
  <si>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</si>
  <si>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</si>
  <si>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</si>
  <si>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</si>
  <si>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</si>
  <si>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</si>
  <si>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</si>
  <si>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</si>
  <si>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</si>
  <si>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</si>
  <si>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</si>
  <si>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</si>
  <si>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</si>
  <si>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</si>
  <si>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</si>
  <si>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</si>
  <si>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</si>
  <si>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</si>
  <si>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</si>
  <si>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</si>
  <si>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</si>
  <si>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</si>
  <si>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</si>
  <si>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</si>
  <si>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</si>
  <si>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</si>
  <si>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</si>
  <si>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</si>
  <si>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</si>
  <si>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</si>
  <si>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</si>
  <si>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</si>
  <si>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</si>
  <si>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</si>
  <si>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</si>
  <si>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</si>
  <si>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</si>
  <si>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</si>
  <si>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</si>
  <si>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</si>
  <si>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</si>
  <si>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</si>
  <si>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</si>
  <si>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</si>
  <si>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</si>
  <si>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</si>
  <si>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</si>
  <si>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</si>
  <si>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</si>
  <si>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</si>
  <si>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</si>
  <si>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</si>
  <si>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</si>
  <si>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</si>
  <si>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</si>
  <si>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</si>
  <si>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</si>
  <si>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</si>
  <si>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</si>
  <si>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</si>
  <si>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</si>
  <si>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</si>
  <si>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</si>
  <si>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</si>
  <si>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</si>
  <si>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</si>
  <si>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</si>
  <si>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</si>
  <si>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</si>
  <si>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</si>
  <si>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</si>
  <si>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</si>
  <si>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</si>
  <si>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</si>
  <si>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</si>
  <si>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</si>
  <si>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</si>
  <si>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</si>
  <si>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</si>
  <si>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</si>
  <si>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</si>
  <si>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</si>
  <si>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</si>
  <si>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</si>
  <si>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</si>
  <si>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</si>
  <si>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</si>
  <si>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</si>
  <si>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</si>
  <si>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</si>
  <si>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</si>
  <si>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</si>
  <si>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</si>
  <si>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</si>
  <si>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</si>
  <si>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</si>
  <si>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</si>
  <si>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</si>
  <si>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</si>
  <si>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</si>
  <si>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</si>
  <si>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</si>
  <si>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</si>
  <si>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</si>
  <si>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</si>
  <si>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</si>
  <si>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</si>
  <si>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</si>
  <si>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</si>
  <si>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</si>
  <si>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</si>
  <si>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</si>
  <si>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</si>
  <si>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</si>
  <si>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</si>
  <si>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</si>
  <si>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</si>
  <si>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</si>
  <si>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</si>
  <si>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</si>
  <si>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</si>
  <si>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</si>
  <si>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</si>
  <si>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</si>
  <si>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</si>
  <si>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</si>
  <si>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</si>
  <si>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</si>
  <si>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</si>
  <si>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</si>
  <si>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</si>
  <si>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</si>
  <si>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</si>
  <si>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</si>
  <si>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</si>
  <si>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</si>
  <si>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</si>
  <si>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</si>
  <si>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</si>
  <si>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</si>
  <si>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</si>
  <si>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</si>
  <si>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</si>
  <si>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</si>
  <si>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</si>
  <si>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</si>
  <si>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</si>
  <si>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</si>
  <si>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</si>
  <si>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</si>
  <si>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</si>
  <si>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</si>
  <si>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</si>
  <si>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</si>
  <si>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</si>
  <si>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</si>
  <si>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</si>
  <si>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</si>
  <si>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</si>
  <si>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</si>
  <si>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</si>
  <si>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</si>
  <si>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</si>
  <si>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</si>
  <si>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</si>
  <si>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</si>
  <si>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</si>
  <si>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</si>
  <si>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</si>
  <si>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</si>
  <si>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</si>
  <si>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</si>
  <si>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</si>
  <si>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</si>
  <si>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</si>
  <si>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</si>
  <si>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</si>
  <si>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</si>
  <si>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</si>
  <si>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</si>
  <si>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</si>
  <si>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</si>
  <si>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</si>
  <si>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</si>
  <si>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</si>
  <si>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</si>
  <si>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</si>
  <si>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</si>
  <si>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</si>
  <si>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</si>
  <si>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</si>
  <si>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</si>
  <si>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</si>
  <si>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</si>
  <si>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</si>
  <si>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</si>
  <si>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</si>
  <si>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</si>
  <si>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</si>
  <si>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</si>
  <si>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</si>
  <si>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</si>
  <si>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</si>
  <si>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</si>
  <si>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</si>
  <si>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</si>
  <si>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</si>
  <si>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</si>
  <si>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</si>
  <si>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</si>
  <si>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</si>
  <si>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</si>
  <si>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</si>
  <si>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</si>
  <si>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</si>
  <si>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</si>
  <si>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</si>
  <si>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</si>
  <si>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</si>
  <si>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</si>
  <si>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</si>
  <si>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</si>
  <si>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</si>
  <si>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</si>
  <si>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</si>
  <si>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</si>
  <si>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</si>
  <si>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</si>
  <si>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</si>
  <si>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</si>
  <si>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</si>
  <si>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</si>
  <si>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</si>
  <si>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</si>
  <si>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</si>
  <si>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</si>
  <si>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</si>
  <si>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</si>
  <si>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</si>
  <si>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</si>
  <si>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</si>
  <si>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</si>
  <si>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</si>
  <si>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</si>
  <si>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</si>
  <si>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</si>
  <si>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</si>
  <si>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</si>
  <si>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</si>
  <si>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</si>
  <si>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</si>
  <si>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</si>
  <si>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</si>
  <si>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</si>
  <si>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</si>
  <si>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</si>
  <si>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</si>
  <si>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</si>
  <si>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</si>
  <si>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</si>
  <si>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</si>
  <si>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</si>
  <si>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</si>
  <si>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</si>
  <si>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</si>
  <si>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</si>
  <si>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</si>
  <si>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</si>
  <si>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</si>
  <si>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</si>
  <si>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</si>
  <si>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</si>
  <si>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</si>
  <si>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</si>
  <si>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</si>
  <si>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</si>
  <si>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</si>
  <si>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</si>
  <si>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</si>
  <si>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</si>
  <si>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</si>
  <si>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</si>
  <si>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</si>
  <si>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</si>
  <si>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</si>
  <si>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</si>
  <si>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</si>
  <si>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</si>
  <si>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</si>
  <si>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</si>
  <si>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</si>
  <si>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</si>
  <si>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</si>
  <si>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</si>
  <si>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</si>
  <si>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</si>
  <si>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</si>
  <si>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</si>
  <si>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</si>
  <si>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</si>
  <si>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</si>
  <si>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</si>
  <si>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</si>
  <si>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</si>
  <si>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</si>
  <si>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</si>
  <si>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</si>
  <si>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</si>
  <si>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</si>
  <si>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</si>
  <si>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</si>
  <si>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</si>
  <si>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</si>
  <si>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</si>
  <si>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</si>
  <si>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</si>
  <si>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</si>
  <si>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</si>
  <si>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</si>
  <si>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</si>
  <si>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</si>
  <si>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</si>
  <si>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</si>
  <si>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</si>
  <si>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</si>
  <si>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</si>
  <si>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</si>
  <si>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</si>
  <si>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</si>
  <si>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</si>
  <si>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</si>
  <si>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</si>
  <si>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</si>
  <si>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</si>
  <si>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</si>
  <si>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</si>
  <si>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</si>
  <si>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</si>
  <si>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</si>
  <si>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</si>
  <si>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</si>
  <si>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</si>
  <si>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</si>
  <si>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</si>
  <si>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</si>
  <si>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</si>
  <si>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</si>
  <si>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</si>
  <si>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</si>
  <si>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</si>
  <si>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</si>
  <si>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</si>
  <si>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</si>
  <si>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</si>
  <si>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</si>
  <si>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</si>
  <si>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</si>
  <si>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</si>
  <si>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</si>
  <si>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</si>
  <si>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</si>
  <si>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</si>
  <si>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</si>
  <si>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</si>
  <si>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</si>
  <si>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</si>
  <si>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</si>
  <si>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</si>
  <si>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</si>
  <si>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</si>
  <si>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</si>
  <si>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</si>
  <si>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</si>
  <si>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</si>
  <si>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</si>
  <si>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</si>
  <si>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</si>
  <si>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</si>
  <si>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</si>
  <si>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</si>
  <si>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</si>
  <si>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</si>
  <si>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</si>
  <si>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</si>
  <si>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</si>
  <si>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</si>
  <si>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</si>
  <si>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</si>
  <si>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</si>
  <si>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</si>
  <si>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</si>
  <si>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</si>
  <si>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</si>
  <si>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</si>
  <si>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</si>
  <si>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</si>
  <si>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</si>
  <si>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</si>
  <si>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</si>
  <si>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</si>
  <si>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</si>
  <si>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</si>
  <si>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</si>
  <si>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</si>
  <si>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</si>
  <si>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</si>
  <si>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</si>
  <si>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</si>
  <si>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</si>
  <si>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</si>
  <si>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</si>
  <si>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</si>
  <si>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</si>
  <si>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</si>
  <si>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</si>
  <si>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</si>
  <si>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</si>
  <si>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</si>
  <si>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</si>
  <si>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</si>
  <si>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</si>
  <si>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</si>
  <si>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</si>
  <si>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</si>
  <si>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</si>
  <si>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</si>
  <si>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</si>
  <si>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</si>
  <si>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</si>
  <si>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</si>
  <si>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</si>
  <si>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</si>
  <si>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</si>
  <si>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</si>
  <si>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</si>
  <si>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</si>
  <si>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</si>
  <si>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</si>
  <si>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</si>
  <si>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</si>
  <si>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</si>
  <si>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</si>
  <si>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</si>
  <si>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</si>
  <si>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</si>
  <si>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</si>
  <si>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</si>
  <si>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</si>
  <si>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</si>
  <si>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</si>
  <si>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</si>
  <si>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</si>
  <si>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</si>
  <si>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</si>
  <si>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</si>
  <si>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</si>
  <si>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</si>
  <si>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</si>
  <si>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</si>
  <si>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</si>
  <si>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</si>
  <si>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</si>
  <si>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</si>
  <si>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</si>
  <si>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</si>
  <si>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</si>
  <si>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</si>
  <si>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</si>
  <si>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</si>
  <si>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</si>
  <si>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</si>
  <si>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</si>
  <si>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</si>
  <si>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</si>
  <si>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</si>
  <si>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</si>
  <si>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</si>
  <si>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</si>
  <si>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</si>
  <si>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</si>
  <si>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</si>
  <si>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</si>
  <si>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</si>
  <si>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</si>
  <si>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</si>
  <si>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</si>
  <si>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</si>
  <si>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</si>
  <si>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</si>
  <si>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</si>
  <si>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</si>
  <si>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</si>
  <si>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</si>
  <si>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</si>
  <si>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</si>
  <si>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</si>
  <si>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</si>
  <si>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</si>
  <si>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</si>
  <si>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</si>
  <si>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</si>
  <si>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</si>
  <si>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</si>
  <si>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</si>
  <si>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</si>
  <si>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</si>
  <si>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</si>
  <si>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</si>
  <si>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</si>
  <si>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</si>
  <si>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</si>
  <si>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</si>
  <si>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</si>
  <si>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</si>
  <si>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</si>
  <si>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</si>
  <si>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</si>
  <si>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</si>
  <si>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</si>
  <si>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</si>
  <si>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</si>
  <si>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</si>
  <si>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</si>
  <si>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</si>
  <si>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</si>
  <si>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</si>
  <si>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</si>
  <si>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</si>
  <si>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</si>
  <si>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</si>
  <si>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</si>
  <si>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</si>
  <si>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</si>
  <si>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</si>
  <si>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</si>
  <si>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</si>
  <si>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</si>
  <si>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</si>
  <si>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</si>
  <si>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</si>
  <si>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</si>
  <si>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</si>
  <si>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</si>
  <si>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</si>
  <si>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</si>
  <si>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</si>
  <si>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</si>
  <si>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</si>
  <si>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</si>
  <si>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</si>
  <si>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</si>
  <si>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</si>
  <si>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</si>
  <si>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</si>
  <si>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</si>
  <si>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</si>
  <si>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</si>
  <si>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</si>
  <si>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</si>
  <si>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</si>
  <si>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</si>
  <si>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</si>
  <si>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</si>
  <si>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</si>
  <si>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</si>
  <si>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</si>
  <si>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</si>
  <si>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</si>
  <si>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</si>
  <si>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</si>
  <si>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</si>
  <si>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</si>
  <si>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</si>
  <si>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</si>
  <si>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</si>
  <si>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</si>
  <si>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</si>
  <si>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</si>
  <si>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</si>
  <si>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</si>
  <si>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</si>
  <si>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</si>
  <si>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</si>
  <si>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</si>
  <si>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</si>
  <si>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</si>
  <si>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</si>
  <si>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</si>
  <si>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</si>
  <si>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</si>
  <si>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</si>
  <si>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</si>
  <si>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</si>
  <si>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</si>
  <si>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</si>
  <si>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</si>
  <si>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</si>
  <si>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</si>
  <si>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</si>
  <si>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</si>
  <si>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</si>
  <si>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</si>
  <si>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</si>
  <si>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</si>
  <si>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</si>
  <si>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</si>
  <si>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</si>
  <si>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</si>
  <si>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</si>
  <si>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</si>
  <si>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</si>
  <si>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</si>
  <si>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</si>
  <si>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</si>
  <si>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</si>
  <si>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</si>
  <si>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</si>
  <si>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</si>
  <si>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</si>
  <si>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</si>
  <si>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</si>
  <si>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</si>
  <si>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</si>
  <si>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</si>
  <si>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</si>
  <si>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</si>
  <si>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</si>
  <si>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</si>
  <si>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</si>
  <si>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</si>
  <si>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</si>
  <si>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</si>
  <si>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</si>
  <si>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</si>
  <si>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</si>
  <si>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</si>
  <si>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</si>
  <si>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</si>
  <si>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</si>
  <si>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</si>
  <si>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</si>
  <si>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</si>
  <si>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</si>
  <si>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</si>
  <si>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</si>
  <si>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</si>
  <si>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</si>
  <si>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</si>
  <si>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</si>
  <si>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</si>
  <si>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</si>
  <si>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</si>
  <si>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</si>
  <si>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</si>
  <si>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</si>
  <si>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</si>
  <si>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</si>
  <si>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</si>
  <si>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</si>
  <si>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</si>
  <si>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</si>
  <si>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</si>
  <si>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</si>
  <si>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</si>
  <si>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</si>
  <si>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</si>
  <si>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</si>
  <si>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</si>
  <si>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</si>
  <si>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</si>
  <si>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</si>
  <si>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</si>
  <si>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</si>
  <si>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</si>
  <si>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</si>
  <si>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</si>
  <si>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</si>
  <si>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</si>
  <si>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</si>
  <si>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</si>
  <si>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</si>
  <si>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</si>
  <si>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</si>
  <si>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</si>
  <si>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</si>
  <si>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</si>
  <si>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</si>
  <si>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</si>
  <si>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</si>
  <si>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</si>
  <si>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</si>
  <si>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</si>
  <si>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</si>
  <si>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</si>
  <si>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</si>
  <si>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</si>
  <si>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</si>
  <si>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</si>
  <si>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</si>
  <si>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</si>
  <si>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</si>
  <si>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</si>
  <si>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</si>
  <si>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</si>
  <si>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</si>
  <si>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</si>
  <si>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</si>
  <si>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</si>
  <si>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</si>
  <si>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</si>
  <si>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</si>
  <si>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</si>
  <si>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</si>
  <si>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</si>
  <si>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</si>
  <si>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</si>
  <si>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</si>
  <si>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</si>
  <si>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</si>
  <si>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</si>
  <si>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</si>
  <si>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</si>
  <si>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</si>
  <si>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</si>
  <si>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</si>
  <si>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</si>
  <si>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</si>
  <si>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</si>
  <si>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</si>
  <si>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</si>
  <si>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</si>
  <si>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</si>
  <si>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</si>
  <si>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</si>
  <si>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</si>
  <si>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</si>
  <si>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</si>
  <si>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</si>
  <si>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</si>
  <si>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</si>
  <si>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</si>
  <si>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</si>
  <si>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</si>
  <si>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</si>
  <si>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</si>
  <si>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</si>
  <si>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</si>
  <si>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</si>
  <si>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</si>
  <si>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</si>
  <si>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</si>
  <si>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</si>
  <si>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</si>
  <si>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</si>
  <si>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</si>
  <si>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</si>
  <si>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</si>
  <si>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</si>
  <si>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</si>
  <si>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</si>
  <si>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</si>
  <si>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</si>
  <si>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</si>
  <si>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</si>
  <si>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</si>
  <si>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</si>
  <si>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</si>
  <si>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</si>
  <si>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</si>
  <si>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</si>
  <si>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</si>
  <si>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</si>
  <si>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</si>
  <si>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</si>
  <si>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</si>
  <si>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</si>
  <si>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</si>
  <si>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</si>
  <si>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</si>
  <si>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</si>
  <si>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</si>
  <si>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</si>
  <si>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</si>
  <si>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</si>
  <si>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</si>
  <si>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</si>
  <si>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</si>
  <si>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</si>
  <si>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</si>
  <si>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</si>
  <si>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</si>
  <si>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</si>
  <si>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</si>
  <si>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</si>
  <si>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</si>
  <si>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</si>
  <si>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</si>
  <si>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</si>
  <si>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</si>
  <si>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</si>
  <si>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</si>
  <si>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</si>
  <si>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</si>
  <si>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</si>
  <si>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</si>
  <si>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</si>
  <si>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</si>
  <si>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</si>
  <si>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</si>
  <si>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</si>
  <si>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</si>
  <si>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</si>
  <si>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</si>
  <si>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</si>
  <si>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</si>
  <si>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</si>
  <si>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</si>
  <si>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</si>
  <si>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</si>
  <si>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</si>
  <si>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</si>
  <si>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</si>
  <si>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</si>
  <si>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</si>
  <si>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</si>
  <si>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</si>
  <si>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</si>
  <si>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</si>
  <si>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</si>
  <si>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</si>
  <si>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</si>
  <si>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</si>
  <si>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</si>
  <si>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</si>
  <si>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</si>
  <si>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</si>
  <si>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</si>
  <si>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</si>
  <si>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</si>
  <si>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</si>
  <si>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</si>
  <si>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</si>
  <si>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</si>
  <si>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</si>
  <si>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</si>
  <si>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</si>
  <si>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</si>
  <si>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</si>
  <si>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</si>
  <si>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</si>
  <si>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</si>
  <si>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</si>
  <si>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</si>
  <si>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</si>
  <si>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</si>
  <si>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</si>
  <si>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</si>
  <si>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</si>
  <si>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</si>
  <si>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</si>
  <si>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</si>
  <si>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</si>
  <si>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</si>
  <si>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</si>
  <si>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</si>
  <si>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</si>
  <si>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</si>
  <si>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</si>
  <si>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</si>
  <si>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</si>
  <si>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</si>
  <si>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</si>
  <si>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</si>
  <si>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</si>
  <si>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</si>
  <si>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</si>
  <si>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</si>
  <si>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</si>
  <si>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</si>
  <si>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</si>
  <si>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</si>
  <si>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</si>
  <si>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</si>
  <si>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</si>
  <si>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</si>
  <si>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</si>
  <si>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</si>
  <si>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</si>
  <si>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</si>
  <si>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</si>
  <si>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</si>
  <si>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</si>
  <si>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</si>
  <si>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</si>
  <si>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</si>
  <si>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</si>
  <si>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</si>
  <si>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</si>
  <si>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</si>
  <si>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</si>
  <si>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</si>
  <si>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</si>
  <si>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</si>
  <si>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</si>
  <si>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</si>
  <si>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</si>
  <si>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</si>
  <si>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</si>
  <si>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</si>
  <si>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</si>
  <si>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</si>
  <si>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</si>
  <si>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</si>
  <si>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</si>
  <si>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</si>
  <si>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</si>
  <si>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</si>
  <si>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</si>
  <si>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</si>
  <si>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</si>
  <si>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</si>
  <si>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</si>
  <si>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</si>
  <si>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</si>
  <si>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</si>
  <si>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</si>
  <si>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</si>
  <si>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</si>
  <si>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</si>
  <si>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</si>
  <si>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</si>
  <si>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</si>
  <si>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</si>
  <si>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</si>
  <si>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</si>
  <si>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</si>
  <si>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</si>
  <si>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</si>
  <si>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</si>
  <si>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</si>
  <si>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</si>
  <si>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</si>
  <si>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</si>
  <si>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</si>
  <si>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</si>
  <si>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</si>
  <si>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</si>
  <si>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</si>
  <si>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</si>
  <si>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</si>
  <si>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</si>
  <si>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</si>
  <si>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</si>
  <si>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</si>
  <si>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</si>
  <si>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</si>
  <si>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</si>
  <si>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</si>
  <si>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</si>
  <si>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</si>
  <si>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</si>
  <si>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</si>
  <si>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</si>
  <si>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</si>
  <si>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</si>
  <si>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</si>
  <si>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</si>
  <si>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</si>
  <si>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</si>
  <si>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</si>
  <si>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</si>
  <si>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</si>
  <si>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</si>
  <si>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</si>
  <si>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</si>
  <si>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</si>
  <si>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</si>
  <si>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</si>
  <si>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</si>
  <si>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</si>
  <si>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</si>
  <si>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</si>
  <si>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</si>
  <si>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</si>
  <si>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</si>
  <si>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</si>
  <si>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</si>
  <si>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</si>
  <si>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</si>
  <si>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</si>
  <si>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</si>
  <si>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</si>
  <si>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</si>
  <si>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</si>
  <si>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</si>
  <si>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</si>
  <si>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</si>
  <si>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</si>
  <si>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</si>
  <si>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</si>
  <si>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</si>
  <si>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</si>
  <si>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</si>
  <si>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</si>
  <si>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</si>
  <si>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</si>
  <si>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</si>
  <si>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</si>
  <si>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</si>
  <si>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</si>
  <si>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</si>
  <si>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</si>
  <si>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</si>
  <si>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</si>
  <si>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</si>
  <si>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</si>
  <si>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</si>
  <si>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</si>
  <si>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</si>
  <si>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</si>
  <si>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</si>
  <si>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</si>
  <si>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</si>
  <si>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</si>
  <si>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</si>
  <si>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</si>
  <si>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</si>
  <si>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</si>
  <si>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</si>
  <si>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</si>
  <si>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</si>
  <si>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</si>
  <si>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</si>
  <si>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</si>
  <si>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</si>
  <si>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</si>
  <si>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</si>
  <si>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</si>
  <si>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</si>
  <si>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</si>
  <si>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</si>
  <si>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</si>
  <si>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</si>
  <si>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</si>
  <si>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</si>
  <si>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</si>
  <si>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</si>
  <si>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</si>
  <si>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</si>
  <si>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</si>
  <si>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</si>
  <si>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</si>
  <si>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</si>
  <si>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</si>
  <si>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</si>
  <si>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</si>
  <si>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</si>
  <si>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</si>
  <si>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</si>
  <si>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</si>
  <si>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</si>
  <si>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</si>
  <si>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</si>
  <si>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</si>
  <si>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</si>
  <si>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</si>
  <si>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</si>
  <si>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</si>
  <si>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</si>
  <si>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</si>
  <si>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</si>
  <si>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</si>
  <si>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</si>
  <si>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</si>
  <si>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</si>
  <si>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</si>
  <si>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</si>
  <si>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</si>
  <si>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</si>
  <si>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</si>
  <si>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</si>
  <si>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</si>
  <si>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</si>
  <si>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</si>
  <si>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</si>
  <si>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</si>
  <si>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</si>
  <si>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</si>
  <si>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</si>
  <si>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</si>
  <si>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</si>
  <si>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</si>
  <si>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</si>
  <si>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</si>
  <si>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</si>
  <si>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</si>
  <si>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</si>
  <si>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</si>
  <si>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</si>
  <si>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</si>
  <si>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</si>
  <si>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</si>
  <si>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</si>
  <si>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</si>
  <si>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</si>
  <si>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</si>
  <si>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</si>
  <si>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</si>
  <si>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</si>
  <si>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</si>
  <si>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</si>
  <si>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</si>
  <si>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</si>
  <si>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</si>
  <si>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</si>
  <si>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</si>
  <si>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</si>
  <si>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</si>
  <si>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</si>
  <si>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</si>
  <si>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</si>
  <si>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</si>
  <si>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</si>
  <si>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</si>
  <si>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</si>
  <si>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</si>
  <si>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</si>
  <si>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</si>
  <si>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</si>
  <si>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</si>
  <si>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</si>
  <si>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</si>
  <si>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</si>
  <si>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</si>
  <si>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</si>
  <si>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</si>
  <si>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</si>
  <si>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</si>
  <si>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</si>
  <si>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</si>
  <si>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</si>
  <si>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</si>
  <si>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</si>
  <si>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</si>
  <si>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</si>
  <si>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</si>
  <si>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</si>
  <si>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</si>
  <si>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</si>
  <si>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</si>
  <si>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</si>
  <si>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</si>
  <si>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</si>
  <si>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</si>
  <si>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</si>
  <si>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</si>
  <si>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</si>
  <si>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</si>
  <si>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</si>
  <si>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</si>
  <si>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</si>
  <si>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</si>
  <si>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</si>
  <si>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</si>
  <si>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</si>
  <si>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</si>
  <si>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</si>
  <si>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</si>
  <si>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</si>
  <si>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</si>
  <si>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</si>
  <si>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</si>
  <si>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</si>
  <si>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</si>
  <si>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</si>
  <si>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</si>
  <si>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</si>
  <si>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</si>
  <si>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</si>
  <si>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</si>
  <si>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</si>
  <si>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</si>
  <si>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</si>
  <si>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</si>
  <si>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</si>
  <si>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</si>
  <si>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</si>
  <si>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</si>
  <si>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</si>
  <si>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</si>
  <si>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</si>
  <si>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</si>
  <si>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</si>
  <si>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</si>
  <si>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</si>
  <si>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</si>
  <si>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</si>
  <si>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</si>
  <si>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</si>
  <si>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</si>
  <si>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</si>
  <si>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</si>
  <si>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</si>
  <si>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</si>
  <si>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</si>
  <si>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</si>
  <si>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</si>
  <si>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</si>
  <si>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</si>
  <si>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</si>
  <si>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</si>
  <si>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</si>
  <si>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</si>
  <si>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</si>
  <si>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</si>
  <si>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</si>
  <si>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</si>
  <si>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</si>
  <si>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</si>
  <si>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</si>
  <si>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</si>
  <si>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</si>
  <si>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</si>
  <si>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</si>
  <si>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</si>
  <si>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</si>
  <si>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</si>
  <si>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</si>
  <si>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</si>
  <si>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</si>
  <si>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</si>
  <si>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</si>
  <si>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</si>
  <si>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</si>
  <si>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</si>
  <si>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</si>
  <si>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</si>
  <si>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</si>
  <si>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</si>
  <si>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</si>
  <si>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</si>
  <si>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</si>
  <si>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</si>
  <si>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</si>
  <si>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</si>
  <si>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</si>
  <si>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</si>
  <si>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</si>
  <si>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</si>
  <si>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</si>
  <si>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</si>
  <si>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</si>
  <si>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</si>
  <si>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</si>
  <si>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</si>
  <si>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</si>
  <si>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</si>
  <si>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</si>
  <si>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</si>
  <si>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</si>
  <si>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</si>
  <si>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</si>
  <si>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</si>
  <si>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</si>
  <si>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</si>
  <si>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</si>
  <si>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</si>
  <si>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</si>
  <si>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</si>
  <si>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</si>
  <si>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</si>
  <si>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</si>
  <si>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</si>
  <si>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</si>
  <si>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</si>
  <si>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</si>
  <si>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</si>
  <si>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</si>
  <si>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</si>
  <si>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</si>
  <si>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</si>
  <si>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</si>
  <si>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</si>
  <si>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</si>
  <si>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</si>
  <si>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</si>
  <si>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</si>
  <si>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</si>
  <si>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</si>
  <si>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</si>
  <si>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</si>
  <si>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</si>
  <si>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</si>
  <si>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</si>
  <si>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</si>
  <si>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</si>
  <si>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</si>
  <si>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</si>
  <si>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</si>
  <si>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</si>
  <si>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</si>
  <si>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</si>
  <si>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</si>
  <si>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</si>
  <si>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</si>
  <si>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</si>
  <si>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</si>
  <si>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</si>
  <si>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</si>
  <si>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</si>
  <si>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</si>
  <si>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</si>
  <si>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</si>
  <si>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</si>
  <si>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</si>
  <si>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</si>
  <si>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</si>
  <si>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</si>
  <si>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</si>
  <si>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</si>
  <si>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</si>
  <si>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</si>
  <si>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</si>
  <si>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</si>
  <si>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</si>
  <si>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</si>
  <si>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</si>
  <si>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</si>
  <si>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</si>
  <si>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</si>
  <si>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</si>
  <si>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</si>
  <si>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</si>
  <si>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</si>
  <si>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</si>
  <si>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</si>
  <si>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</si>
  <si>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</si>
  <si>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</si>
  <si>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</si>
  <si>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</si>
  <si>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</si>
  <si>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</si>
  <si>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</si>
  <si>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</si>
  <si>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</si>
  <si>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</si>
  <si>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</si>
  <si>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</si>
  <si>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</si>
  <si>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</si>
  <si>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</si>
  <si>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</si>
  <si>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</si>
  <si>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</si>
  <si>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</si>
  <si>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</si>
  <si>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</si>
  <si>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</si>
  <si>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</si>
  <si>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</si>
  <si>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</si>
  <si>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</si>
  <si>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</si>
  <si>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</si>
  <si>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</si>
  <si>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</si>
  <si>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</si>
  <si>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</si>
  <si>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</si>
  <si>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</si>
  <si>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</si>
  <si>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</si>
  <si>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</si>
  <si>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</si>
  <si>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</si>
  <si>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</si>
  <si>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</si>
  <si>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</si>
  <si>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</si>
  <si>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</si>
  <si>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</si>
  <si>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</si>
  <si>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</si>
  <si>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</si>
  <si>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</si>
  <si>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</si>
  <si>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</si>
  <si>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</si>
  <si>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</si>
  <si>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</si>
  <si>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</si>
  <si>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</si>
  <si>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</si>
  <si>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</si>
  <si>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</si>
  <si>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</si>
  <si>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</si>
  <si>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</si>
  <si>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</si>
  <si>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</si>
  <si>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</si>
  <si>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</si>
  <si>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</si>
  <si>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</si>
  <si>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</si>
  <si>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</si>
  <si>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</si>
  <si>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</si>
  <si>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</si>
  <si>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</si>
  <si>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</si>
  <si>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</si>
  <si>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</si>
  <si>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</si>
  <si>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</si>
  <si>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</si>
  <si>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</si>
  <si>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</si>
  <si>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</si>
  <si>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</si>
  <si>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</si>
  <si>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</si>
  <si>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</si>
  <si>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</si>
  <si>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</si>
  <si>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</si>
  <si>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</si>
  <si>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</si>
  <si>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</si>
  <si>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</si>
  <si>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</si>
  <si>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</si>
  <si>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</si>
  <si>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</si>
  <si>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</si>
  <si>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</si>
  <si>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</si>
  <si>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</si>
  <si>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</si>
  <si>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</si>
  <si>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</si>
  <si>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</si>
  <si>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</si>
  <si>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</si>
  <si>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</si>
  <si>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</si>
  <si>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</si>
  <si>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</si>
  <si>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</si>
  <si>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</si>
  <si>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</si>
  <si>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</si>
  <si>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</si>
  <si>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</si>
  <si>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</si>
  <si>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</si>
  <si>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</si>
  <si>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</si>
  <si>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</si>
  <si>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</si>
  <si>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</si>
  <si>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</si>
  <si>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</si>
  <si>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</si>
  <si>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</si>
  <si>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</si>
  <si>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</si>
  <si>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</si>
  <si>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</si>
  <si>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</si>
  <si>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</si>
  <si>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</si>
  <si>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</si>
  <si>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</si>
  <si>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</si>
  <si>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</si>
  <si>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</si>
  <si>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</si>
  <si>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</si>
  <si>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</si>
  <si>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</si>
  <si>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</si>
  <si>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</si>
  <si>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</si>
  <si>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</si>
  <si>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</si>
  <si>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</si>
  <si>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</si>
  <si>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</si>
  <si>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</si>
  <si>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</si>
  <si>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</si>
  <si>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</si>
  <si>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</si>
  <si>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</si>
  <si>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</si>
  <si>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</si>
  <si>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</si>
  <si>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</si>
  <si>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</si>
  <si>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</si>
  <si>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</si>
  <si>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</si>
  <si>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</si>
  <si>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</si>
  <si>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</si>
  <si>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</si>
  <si>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</si>
  <si>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</si>
  <si>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</si>
  <si>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</si>
  <si>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</si>
  <si>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</si>
  <si>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</si>
  <si>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</si>
  <si>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</si>
  <si>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</si>
  <si>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</si>
  <si>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</si>
  <si>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</si>
  <si>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</si>
  <si>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</si>
  <si>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</si>
  <si>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</si>
  <si>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</si>
  <si>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</si>
  <si>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</si>
  <si>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</si>
  <si>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</si>
  <si>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</si>
  <si>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</si>
  <si>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</si>
  <si>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</si>
  <si>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</si>
  <si>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</si>
  <si>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</si>
  <si>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</si>
  <si>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</si>
  <si>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</si>
  <si>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</si>
  <si>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</si>
  <si>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</si>
  <si>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</si>
  <si>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</si>
  <si>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</si>
  <si>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</si>
  <si>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</si>
  <si>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</si>
  <si>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</si>
  <si>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</si>
  <si>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</si>
  <si>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</si>
  <si>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</si>
  <si>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</si>
  <si>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</si>
  <si>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</si>
  <si>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</si>
  <si>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</si>
  <si>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</si>
  <si>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</si>
  <si>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</si>
  <si>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</si>
  <si>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</si>
  <si>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</si>
  <si>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</si>
  <si>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</si>
  <si>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</si>
  <si>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</si>
  <si>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</si>
  <si>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</si>
  <si>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</si>
  <si>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</si>
  <si>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</si>
  <si>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</si>
  <si>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</si>
  <si>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</si>
  <si>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</si>
  <si>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</si>
  <si>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</si>
  <si>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</si>
  <si>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</si>
  <si>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</si>
  <si>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</si>
  <si>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</si>
  <si>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</si>
  <si>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</si>
  <si>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</si>
  <si>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</si>
  <si>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</si>
  <si>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</si>
  <si>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</si>
  <si>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</si>
  <si>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</si>
  <si>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</si>
  <si>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</si>
  <si>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</si>
  <si>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</si>
  <si>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</si>
  <si>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</si>
  <si>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</si>
  <si>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</si>
  <si>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</si>
  <si>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</si>
  <si>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</si>
  <si>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</si>
  <si>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</si>
  <si>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</si>
  <si>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</si>
  <si>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</si>
  <si>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</si>
  <si>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</si>
  <si>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</si>
  <si>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</si>
  <si>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</si>
  <si>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</si>
  <si>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</si>
  <si>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</si>
  <si>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</si>
  <si>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</si>
  <si>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</si>
  <si>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</si>
  <si>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</si>
  <si>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</si>
  <si>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</si>
  <si>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</si>
  <si>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</si>
  <si>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</si>
  <si>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</si>
  <si>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</si>
  <si>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</si>
  <si>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</si>
  <si>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</si>
  <si>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</si>
  <si>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</si>
  <si>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</si>
  <si>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</si>
  <si>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</si>
  <si>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</si>
  <si>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</si>
  <si>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</si>
  <si>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</si>
  <si>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</si>
  <si>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</si>
  <si>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</si>
  <si>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</si>
  <si>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</si>
  <si>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</si>
  <si>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</si>
  <si>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</si>
  <si>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</si>
  <si>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</si>
  <si>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</si>
  <si>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</si>
  <si>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</si>
  <si>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</si>
  <si>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</si>
  <si>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</si>
  <si>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</si>
  <si>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</si>
  <si>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</si>
  <si>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</si>
  <si>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</si>
  <si>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</si>
  <si>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</si>
  <si>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</si>
  <si>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</si>
  <si>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</si>
  <si>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</si>
  <si>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</si>
  <si>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</si>
  <si>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</si>
  <si>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</si>
  <si>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</si>
  <si>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</si>
  <si>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</si>
  <si>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</si>
  <si>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</si>
  <si>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</si>
  <si>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</si>
  <si>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</si>
  <si>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</si>
  <si>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</si>
  <si>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</si>
  <si>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</si>
  <si>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</si>
  <si>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</si>
  <si>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</si>
  <si>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</si>
  <si>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</si>
  <si>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</si>
  <si>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</si>
  <si>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</si>
  <si>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</si>
  <si>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</si>
  <si>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</si>
  <si>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</si>
  <si>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</si>
  <si>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</si>
  <si>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</si>
  <si>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</si>
  <si>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</si>
  <si>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</si>
  <si>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</si>
  <si>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</si>
  <si>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</si>
  <si>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</si>
  <si>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</si>
  <si>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</si>
  <si>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</si>
  <si>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</si>
  <si>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</si>
  <si>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</si>
  <si>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</si>
  <si>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</si>
  <si>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</si>
  <si>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</si>
  <si>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</si>
  <si>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</si>
  <si>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</si>
  <si>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</si>
  <si>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</si>
  <si>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</si>
  <si>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</si>
  <si>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</si>
  <si>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</si>
  <si>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</si>
  <si>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</si>
  <si>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</si>
  <si>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</si>
  <si>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</si>
  <si>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</si>
  <si>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</si>
  <si>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</si>
  <si>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</si>
  <si>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</si>
  <si>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</si>
  <si>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</si>
  <si>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</si>
  <si>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</si>
  <si>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</si>
  <si>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</si>
  <si>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</si>
  <si>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</si>
  <si>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</si>
  <si>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</si>
  <si>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</si>
  <si>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</si>
  <si>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</si>
  <si>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</si>
  <si>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</si>
  <si>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</si>
  <si>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</si>
  <si>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</si>
  <si>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</si>
  <si>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</si>
  <si>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</si>
  <si>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</si>
  <si>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</si>
  <si>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</si>
  <si>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</si>
  <si>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</si>
  <si>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</si>
  <si>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</si>
  <si>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</si>
  <si>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</si>
  <si>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</si>
  <si>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</si>
  <si>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</si>
  <si>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</si>
  <si>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</si>
  <si>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</si>
  <si>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</si>
  <si>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</si>
  <si>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</si>
  <si>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</si>
  <si>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</si>
  <si>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</si>
  <si>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</si>
  <si>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</si>
  <si>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</si>
  <si>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</si>
  <si>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</si>
  <si>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</si>
  <si>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</si>
  <si>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</si>
  <si>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</si>
  <si>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</si>
  <si>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</si>
  <si>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</si>
  <si>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</si>
  <si>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</si>
  <si>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</si>
  <si>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</si>
  <si>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</si>
  <si>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</si>
  <si>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</si>
  <si>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</si>
  <si>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</si>
  <si>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</si>
  <si>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</si>
  <si>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</si>
  <si>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</si>
  <si>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</si>
  <si>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</si>
  <si>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</si>
  <si>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</si>
  <si>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</si>
  <si>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</si>
  <si>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</si>
  <si>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</si>
  <si>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</si>
  <si>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</si>
  <si>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</si>
  <si>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</si>
  <si>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</si>
  <si>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</si>
  <si>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</si>
  <si>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</si>
  <si>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</si>
  <si>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</si>
  <si>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</si>
  <si>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</si>
  <si>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</si>
  <si>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</si>
  <si>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</si>
  <si>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</si>
  <si>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</si>
  <si>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</si>
  <si>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</si>
  <si>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</si>
  <si>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</si>
  <si>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</si>
  <si>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</si>
  <si>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</si>
  <si>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</si>
  <si>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</si>
  <si>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</si>
  <si>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</si>
  <si>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</si>
  <si>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</si>
  <si>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</si>
  <si>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</si>
  <si>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</si>
  <si>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</si>
  <si>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</si>
  <si>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</si>
  <si>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</si>
  <si>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</si>
  <si>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</si>
  <si>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</si>
  <si>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</si>
  <si>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</si>
  <si>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</si>
  <si>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</si>
  <si>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</si>
  <si>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</si>
  <si>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</si>
  <si>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</si>
  <si>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</si>
  <si>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</si>
  <si>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</si>
  <si>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</si>
  <si>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</si>
  <si>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</si>
  <si>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</si>
  <si>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</si>
  <si>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</si>
  <si>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</si>
  <si>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</si>
  <si>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</si>
  <si>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</si>
  <si>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</si>
  <si>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</si>
  <si>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</si>
  <si>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</si>
  <si>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</si>
  <si>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</si>
  <si>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</si>
  <si>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</si>
  <si>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</si>
  <si>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</si>
  <si>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</si>
  <si>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</si>
  <si>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</si>
  <si>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</si>
  <si>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</si>
  <si>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</si>
  <si>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</si>
  <si>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</si>
  <si>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</si>
  <si>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</si>
  <si>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</si>
  <si>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</si>
  <si>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</si>
  <si>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</si>
  <si>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</si>
  <si>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</si>
  <si>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</si>
  <si>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</si>
  <si>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</si>
  <si>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</si>
  <si>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</si>
  <si>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</si>
  <si>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</si>
  <si>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</si>
  <si>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</si>
  <si>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</si>
  <si>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</si>
  <si>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</si>
  <si>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</si>
  <si>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</si>
  <si>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</si>
  <si>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</si>
  <si>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</si>
  <si>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</si>
  <si>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</si>
  <si>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</si>
  <si>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</si>
  <si>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</si>
  <si>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</si>
  <si>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</si>
  <si>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</si>
  <si>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</si>
  <si>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</si>
  <si>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</si>
  <si>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</si>
  <si>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</si>
  <si>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</si>
  <si>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</si>
  <si>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</si>
  <si>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</si>
  <si>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</si>
  <si>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</si>
  <si>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</si>
  <si>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</si>
  <si>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</si>
  <si>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</si>
  <si>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</si>
  <si>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</si>
  <si>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</si>
  <si>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</si>
  <si>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</si>
  <si>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</si>
  <si>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</si>
  <si>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</si>
  <si>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</si>
  <si>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</si>
  <si>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</si>
  <si>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</si>
  <si>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</si>
  <si>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</si>
  <si>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</si>
  <si>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</si>
  <si>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</si>
  <si>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</si>
  <si>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</si>
  <si>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</si>
  <si>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</si>
  <si>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</si>
  <si>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</si>
  <si>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</si>
  <si>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</si>
  <si>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</si>
  <si>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</si>
  <si>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</si>
  <si>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</si>
  <si>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</si>
  <si>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</si>
  <si>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</si>
  <si>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</si>
  <si>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</si>
  <si>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</si>
  <si>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</si>
  <si>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</si>
  <si>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</si>
  <si>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</si>
  <si>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</si>
  <si>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</si>
  <si>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</si>
  <si>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</si>
  <si>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</si>
  <si>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</si>
  <si>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</si>
  <si>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</si>
  <si>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</si>
  <si>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</si>
  <si>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</si>
  <si>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</si>
  <si>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</si>
  <si>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</si>
  <si>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</si>
  <si>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</si>
  <si>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</si>
  <si>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</si>
  <si>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</si>
  <si>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</si>
  <si>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</si>
  <si>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</si>
  <si>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</si>
  <si>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</si>
  <si>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</si>
  <si>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</si>
  <si>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</si>
  <si>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</si>
  <si>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</si>
  <si>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</si>
  <si>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</si>
  <si>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</si>
  <si>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</si>
  <si>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</si>
  <si>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</si>
  <si>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</si>
  <si>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</si>
  <si>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</si>
  <si>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</si>
  <si>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</si>
  <si>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</si>
  <si>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</si>
  <si>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</si>
  <si>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</si>
  <si>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</si>
  <si>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</si>
  <si>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</si>
  <si>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</si>
  <si>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</si>
  <si>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</si>
  <si>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</si>
  <si>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</si>
  <si>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</si>
  <si>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</si>
  <si>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</si>
  <si>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</si>
  <si>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</si>
  <si>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</si>
  <si>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</si>
  <si>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</si>
  <si>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</si>
  <si>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</si>
  <si>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</si>
  <si>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</si>
  <si>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</si>
  <si>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</si>
  <si>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</si>
  <si>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</si>
  <si>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</si>
  <si>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</si>
  <si>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</si>
  <si>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</si>
  <si>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</si>
  <si>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</si>
  <si>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</si>
  <si>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</si>
  <si>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</si>
  <si>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</si>
  <si>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</si>
  <si>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</si>
  <si>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</si>
  <si>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</si>
  <si>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</si>
  <si>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</si>
  <si>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</si>
  <si>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</si>
  <si>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</si>
  <si>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</si>
  <si>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</si>
  <si>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</si>
  <si>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</si>
  <si>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</si>
  <si>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</si>
  <si>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</si>
  <si>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</si>
  <si>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</si>
  <si>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</si>
  <si>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</si>
  <si>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</si>
  <si>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</si>
  <si>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</si>
  <si>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</si>
  <si>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</si>
  <si>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</si>
  <si>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</si>
  <si>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</si>
  <si>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</si>
  <si>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</si>
  <si>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</si>
  <si>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</si>
  <si>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</si>
  <si>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</si>
  <si>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</si>
  <si>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</si>
  <si>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</si>
  <si>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</si>
  <si>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</si>
  <si>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</si>
  <si>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</si>
  <si>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</si>
  <si>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</si>
  <si>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</si>
  <si>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</si>
  <si>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</si>
  <si>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</si>
  <si>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</si>
  <si>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</si>
  <si>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</si>
  <si>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</si>
  <si>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</si>
  <si>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</si>
  <si>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</si>
  <si>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</si>
  <si>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</si>
  <si>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</si>
  <si>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</si>
  <si>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</si>
  <si>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</si>
  <si>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</si>
  <si>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</si>
  <si>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</si>
  <si>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</si>
  <si>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</si>
  <si>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</si>
  <si>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</si>
  <si>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</si>
  <si>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</si>
  <si>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</si>
  <si>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</si>
  <si>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</si>
  <si>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</si>
  <si>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</si>
  <si>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</si>
  <si>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</si>
  <si>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</si>
  <si>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</si>
  <si>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</si>
  <si>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</si>
  <si>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</si>
  <si>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</si>
  <si>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</si>
  <si>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</si>
  <si>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</si>
  <si>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</si>
  <si>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</si>
  <si>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</si>
  <si>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</si>
  <si>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</si>
  <si>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</si>
  <si>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</si>
  <si>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</si>
  <si>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</si>
  <si>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</si>
  <si>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</si>
  <si>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</si>
  <si>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</si>
  <si>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</si>
  <si>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</si>
  <si>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</si>
  <si>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</si>
  <si>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</si>
  <si>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</si>
  <si>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</si>
  <si>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</si>
  <si>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</si>
  <si>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</si>
  <si>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</si>
  <si>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</si>
  <si>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</si>
  <si>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</si>
  <si>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</si>
  <si>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</si>
  <si>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</si>
  <si>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</si>
  <si>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</si>
  <si>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</si>
  <si>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</si>
  <si>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</si>
  <si>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</si>
  <si>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</si>
  <si>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</si>
  <si>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</si>
  <si>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</si>
  <si>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</si>
  <si>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</si>
  <si>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</si>
  <si>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</si>
  <si>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</si>
  <si>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</si>
  <si>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</si>
  <si>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</si>
  <si>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</si>
  <si>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</si>
  <si>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</si>
  <si>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</si>
  <si>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</si>
  <si>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</si>
  <si>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</si>
  <si>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</si>
  <si>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</si>
  <si>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</si>
  <si>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</si>
  <si>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</si>
  <si>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</si>
  <si>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</si>
  <si>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</si>
  <si>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</si>
  <si>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</si>
  <si>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</si>
  <si>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</si>
  <si>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</si>
  <si>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</si>
  <si>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</si>
  <si>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</si>
  <si>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</si>
  <si>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</si>
  <si>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</si>
  <si>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</si>
  <si>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</si>
  <si>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</si>
  <si>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</si>
  <si>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</si>
  <si>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</si>
  <si>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</si>
  <si>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</si>
  <si>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</si>
  <si>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</si>
  <si>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</si>
  <si>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</si>
  <si>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</si>
  <si>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</si>
  <si>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</si>
  <si>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</si>
  <si>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</si>
  <si>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</si>
  <si>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</si>
  <si>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</si>
  <si>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</si>
  <si>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</si>
  <si>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</si>
  <si>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</si>
  <si>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</si>
  <si>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</si>
  <si>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</si>
  <si>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</si>
  <si>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</si>
  <si>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</si>
  <si>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</si>
  <si>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</si>
  <si>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</si>
  <si>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</si>
  <si>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</si>
  <si>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</si>
  <si>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</si>
  <si>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</si>
  <si>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</si>
  <si>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</si>
  <si>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</si>
  <si>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</si>
  <si>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</si>
  <si>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</si>
  <si>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</si>
  <si>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</si>
  <si>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</si>
  <si>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</si>
  <si>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</si>
  <si>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</si>
  <si>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</si>
  <si>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</si>
  <si>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</si>
  <si>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</si>
  <si>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</si>
  <si>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</si>
  <si>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</si>
  <si>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</si>
  <si>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</si>
  <si>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</si>
  <si>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</si>
  <si>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</si>
  <si>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</si>
  <si>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</si>
  <si>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</si>
  <si>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</si>
  <si>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</si>
  <si>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</si>
  <si>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</si>
  <si>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</si>
  <si>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</si>
  <si>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</si>
  <si>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</si>
  <si>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</si>
  <si>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</si>
  <si>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</si>
  <si>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</si>
  <si>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</si>
  <si>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</si>
  <si>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</si>
  <si>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</si>
  <si>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</si>
  <si>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</si>
  <si>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</si>
  <si>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</si>
  <si>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</si>
  <si>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</si>
  <si>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</si>
  <si>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</si>
  <si>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</si>
  <si>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</si>
  <si>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</si>
  <si>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</si>
  <si>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</si>
  <si>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</si>
  <si>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</si>
  <si>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</si>
  <si>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</si>
  <si>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</si>
  <si>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</si>
  <si>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</si>
  <si>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</si>
  <si>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</si>
  <si>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</si>
  <si>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</si>
  <si>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</si>
  <si>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</si>
  <si>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</si>
  <si>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</si>
  <si>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</si>
  <si>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</si>
  <si>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</si>
  <si>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</si>
  <si>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</si>
  <si>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</si>
  <si>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</si>
  <si>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</si>
  <si>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</si>
  <si>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</si>
  <si>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</si>
  <si>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</si>
  <si>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</si>
  <si>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</si>
  <si>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</si>
  <si>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</si>
  <si>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</si>
  <si>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</si>
  <si>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</si>
  <si>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</si>
  <si>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</si>
  <si>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</si>
  <si>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</si>
  <si>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</si>
  <si>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</si>
  <si>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</si>
  <si>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</si>
  <si>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</si>
  <si>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</si>
  <si>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</si>
  <si>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</si>
  <si>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</si>
  <si>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</si>
  <si>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</si>
  <si>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</si>
  <si>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</si>
  <si>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</si>
  <si>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</si>
  <si>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</si>
  <si>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</si>
  <si>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</si>
  <si>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</si>
  <si>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</si>
  <si>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</si>
  <si>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</si>
  <si>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</si>
  <si>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</si>
  <si>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</si>
  <si>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</si>
  <si>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</si>
  <si>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</si>
  <si>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</si>
  <si>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</si>
  <si>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</si>
  <si>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</si>
  <si>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</si>
  <si>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</si>
  <si>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</si>
  <si>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</si>
  <si>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</si>
  <si>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</si>
  <si>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</si>
  <si>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</si>
  <si>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</si>
  <si>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</si>
  <si>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</si>
  <si>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</si>
  <si>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</si>
  <si>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</si>
  <si>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</si>
  <si>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</si>
  <si>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</si>
  <si>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</si>
  <si>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</si>
  <si>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</si>
  <si>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</si>
  <si>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</si>
  <si>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</si>
  <si>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</si>
  <si>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</si>
  <si>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</si>
  <si>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</si>
  <si>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</si>
  <si>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</si>
  <si>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</si>
  <si>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</si>
  <si>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</si>
  <si>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</si>
  <si>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</si>
  <si>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</si>
  <si>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</si>
  <si>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</si>
  <si>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</si>
  <si>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</si>
  <si>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</si>
  <si>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</si>
  <si>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</si>
  <si>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</si>
  <si>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</si>
  <si>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</si>
  <si>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</si>
  <si>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</si>
  <si>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</si>
  <si>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</si>
  <si>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</si>
  <si>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</si>
  <si>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</si>
  <si>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</si>
  <si>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</si>
  <si>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</si>
  <si>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</si>
  <si>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</si>
  <si>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</si>
  <si>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</si>
  <si>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</si>
  <si>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</si>
  <si>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</si>
  <si>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</si>
  <si>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</si>
  <si>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</si>
  <si>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</si>
  <si>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</si>
  <si>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</si>
  <si>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</si>
  <si>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</si>
  <si>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</si>
  <si>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</si>
  <si>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</si>
  <si>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</si>
  <si>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</si>
  <si>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</si>
  <si>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</si>
  <si>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</si>
  <si>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</si>
  <si>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</si>
  <si>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</si>
  <si>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</si>
  <si>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</si>
  <si>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</si>
  <si>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</si>
  <si>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</si>
  <si>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</si>
  <si>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</si>
  <si>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</si>
  <si>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</si>
  <si>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</si>
  <si>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</si>
  <si>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</si>
  <si>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</si>
  <si>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</si>
  <si>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</si>
  <si>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</si>
  <si>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</si>
  <si>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</si>
  <si>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</si>
  <si>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</si>
  <si>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</si>
  <si>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</si>
  <si>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</si>
  <si>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</si>
  <si>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</si>
  <si>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</si>
  <si>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</si>
  <si>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</si>
  <si>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</si>
  <si>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</si>
  <si>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</si>
  <si>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</si>
  <si>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</si>
  <si>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</si>
  <si>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</si>
  <si>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</si>
  <si>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</si>
  <si>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</si>
  <si>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</si>
  <si>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</si>
  <si>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</si>
  <si>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</si>
  <si>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</si>
  <si>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</si>
  <si>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</si>
  <si>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</si>
  <si>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</si>
  <si>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</si>
  <si>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</si>
  <si>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</si>
  <si>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</si>
  <si>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</si>
  <si>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</si>
  <si>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</si>
  <si>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</si>
  <si>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</si>
  <si>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</si>
  <si>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</si>
  <si>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</si>
  <si>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</si>
  <si>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</si>
  <si>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</si>
  <si>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</si>
  <si>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</si>
  <si>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</si>
  <si>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</si>
  <si>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</si>
  <si>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</si>
  <si>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</si>
  <si>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</si>
  <si>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</si>
  <si>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</si>
  <si>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</si>
  <si>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</si>
  <si>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</si>
  <si>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</si>
  <si>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</si>
  <si>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</si>
  <si>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</si>
  <si>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</si>
  <si>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</si>
  <si>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</si>
  <si>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</si>
  <si>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</si>
  <si>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</si>
  <si>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</si>
  <si>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</si>
  <si>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</si>
  <si>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</si>
  <si>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</si>
  <si>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</si>
  <si>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</si>
  <si>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</si>
  <si>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</si>
  <si>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</si>
  <si>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</si>
  <si>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</si>
  <si>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</si>
  <si>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</si>
  <si>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</si>
  <si>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</si>
  <si>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</si>
  <si>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</si>
  <si>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</si>
  <si>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</si>
  <si>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</si>
  <si>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</si>
  <si>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</si>
  <si>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</si>
  <si>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</si>
  <si>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</si>
  <si>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</si>
  <si>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</si>
  <si>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</si>
  <si>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</si>
  <si>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</si>
  <si>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</si>
  <si>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</si>
  <si>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</si>
  <si>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</si>
  <si>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</si>
  <si>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</si>
  <si>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</si>
  <si>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</si>
  <si>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</si>
  <si>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</si>
  <si>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</si>
  <si>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</si>
  <si>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</si>
  <si>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</si>
  <si>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</si>
  <si>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</si>
  <si>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</si>
  <si>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</si>
  <si>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</si>
  <si>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</si>
  <si>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</si>
  <si>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</si>
  <si>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</si>
  <si>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</si>
  <si>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</si>
  <si>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</si>
  <si>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</si>
  <si>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</si>
  <si>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</si>
  <si>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</si>
  <si>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</si>
  <si>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</si>
  <si>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</si>
  <si>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</si>
  <si>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</si>
  <si>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</si>
  <si>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</si>
  <si>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</si>
  <si>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</si>
  <si>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</si>
  <si>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</si>
  <si>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</si>
  <si>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</si>
  <si>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</si>
  <si>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</si>
  <si>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</si>
  <si>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</si>
  <si>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</si>
  <si>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</si>
  <si>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</si>
  <si>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</si>
  <si>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</si>
  <si>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</si>
  <si>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</si>
  <si>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</si>
  <si>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</si>
  <si>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</si>
  <si>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</si>
  <si>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</si>
  <si>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</si>
  <si>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</si>
  <si>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</si>
  <si>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</si>
  <si>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</si>
  <si>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</si>
  <si>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</si>
  <si>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</si>
  <si>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</si>
  <si>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</si>
  <si>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</si>
  <si>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</si>
  <si>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</si>
  <si>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</si>
  <si>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</si>
  <si>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</si>
  <si>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</si>
  <si>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</si>
  <si>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</si>
  <si>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</si>
  <si>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</si>
  <si>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</si>
  <si>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</si>
  <si>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</si>
  <si>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</si>
  <si>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</si>
  <si>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</si>
  <si>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</si>
  <si>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</si>
  <si>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</si>
  <si>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</si>
  <si>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</si>
  <si>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</si>
  <si>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</si>
  <si>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</si>
  <si>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</si>
  <si>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</si>
  <si>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</si>
  <si>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</si>
  <si>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</si>
  <si>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</si>
  <si>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</si>
  <si>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</si>
  <si>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</si>
  <si>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</si>
  <si>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</si>
  <si>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</si>
  <si>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</si>
  <si>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</si>
  <si>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</si>
  <si>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</si>
  <si>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</si>
  <si>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</si>
  <si>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</si>
  <si>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</si>
  <si>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</si>
  <si>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</si>
  <si>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</si>
  <si>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</si>
  <si>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</si>
  <si>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</si>
  <si>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</si>
  <si>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</si>
  <si>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</si>
  <si>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</si>
  <si>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</si>
  <si>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</si>
  <si>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</si>
  <si>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</si>
  <si>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</si>
  <si>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</si>
  <si>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</si>
  <si>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</si>
  <si>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</si>
  <si>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</si>
  <si>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</si>
  <si>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</si>
  <si>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</si>
  <si>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</si>
  <si>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</si>
  <si>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</si>
  <si>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</si>
  <si>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</si>
  <si>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</si>
  <si>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</si>
  <si>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</si>
  <si>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</si>
  <si>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</si>
  <si>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</si>
  <si>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</si>
  <si>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</si>
  <si>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</si>
  <si>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</si>
  <si>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</si>
  <si>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</si>
  <si>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</si>
  <si>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</si>
  <si>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</si>
  <si>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</si>
  <si>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</si>
  <si>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</si>
  <si>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</si>
  <si>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</si>
  <si>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</si>
  <si>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</si>
  <si>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</si>
  <si>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</si>
  <si>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</si>
  <si>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</si>
  <si>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</si>
  <si>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</si>
  <si>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</si>
  <si>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</si>
  <si>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</si>
  <si>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</si>
  <si>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</si>
  <si>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</si>
  <si>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</si>
  <si>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</si>
  <si>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</si>
  <si>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</si>
  <si>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</si>
  <si>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</si>
  <si>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</si>
  <si>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</si>
  <si>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</si>
  <si>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</si>
  <si>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</si>
  <si>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</si>
  <si>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</si>
  <si>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</si>
  <si>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</si>
  <si>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</si>
  <si>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</si>
  <si>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</si>
  <si>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</si>
  <si>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</si>
  <si>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</si>
  <si>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</si>
  <si>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</si>
  <si>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</si>
  <si>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</si>
  <si>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</si>
  <si>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</si>
  <si>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</si>
  <si>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</si>
  <si>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</si>
  <si>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</si>
  <si>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</si>
  <si>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</si>
  <si>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</si>
  <si>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</si>
  <si>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</si>
  <si>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</si>
  <si>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</si>
  <si>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</si>
  <si>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</si>
  <si>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</si>
  <si>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</si>
  <si>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</si>
  <si>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</si>
  <si>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</si>
  <si>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</si>
  <si>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</si>
  <si>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</si>
  <si>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</si>
  <si>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</si>
  <si>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</si>
  <si>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</si>
  <si>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</si>
  <si>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</si>
  <si>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</si>
  <si>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</si>
  <si>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</si>
  <si>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</si>
  <si>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</si>
  <si>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</si>
  <si>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</si>
  <si>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</si>
  <si>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</si>
  <si>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</si>
  <si>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</si>
  <si>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</si>
  <si>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</si>
  <si>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</si>
  <si>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</si>
  <si>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</si>
  <si>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</si>
  <si>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</si>
  <si>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</si>
  <si>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</si>
  <si>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</si>
  <si>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</si>
  <si>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</si>
  <si>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</si>
  <si>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</si>
  <si>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</si>
  <si>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</si>
  <si>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</si>
  <si>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</si>
  <si>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</si>
  <si>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</si>
  <si>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</si>
  <si>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</si>
  <si>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</si>
  <si>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</si>
  <si>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</si>
  <si>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</si>
  <si>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</si>
  <si>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</si>
  <si>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</si>
  <si>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</si>
  <si>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</si>
  <si>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</si>
  <si>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</si>
  <si>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</si>
  <si>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</si>
  <si>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</si>
  <si>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</si>
  <si>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</si>
  <si>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</si>
  <si>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</si>
  <si>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</si>
  <si>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</si>
  <si>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</si>
  <si>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</si>
  <si>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</si>
  <si>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</si>
  <si>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</si>
  <si>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</si>
  <si>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</si>
  <si>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</si>
  <si>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</si>
  <si>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</si>
  <si>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</si>
  <si>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</si>
  <si>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</si>
  <si>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</si>
  <si>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</si>
  <si>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</si>
  <si>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</si>
  <si>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</si>
  <si>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</si>
  <si>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</si>
  <si>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</si>
  <si>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</si>
  <si>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</si>
  <si>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</si>
  <si>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</si>
  <si>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</si>
  <si>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</si>
  <si>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</si>
  <si>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</si>
  <si>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</si>
  <si>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</si>
  <si>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</si>
  <si>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</si>
  <si>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</si>
  <si>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</si>
  <si>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</si>
  <si>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</si>
  <si>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</si>
  <si>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</si>
  <si>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</si>
  <si>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</si>
  <si>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</si>
  <si>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</si>
  <si>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</si>
  <si>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</si>
  <si>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</si>
  <si>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</si>
  <si>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</si>
  <si>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</si>
  <si>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</si>
  <si>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</si>
  <si>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</si>
  <si>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</si>
  <si>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</si>
  <si>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</si>
  <si>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</si>
  <si>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</si>
  <si>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</si>
  <si>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</si>
  <si>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</si>
  <si>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</si>
  <si>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</si>
  <si>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</si>
  <si>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</si>
  <si>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</si>
  <si>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</si>
  <si>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</si>
  <si>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</si>
  <si>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</si>
  <si>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</si>
  <si>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</si>
  <si>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</si>
  <si>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</si>
  <si>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</si>
  <si>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</si>
  <si>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</si>
  <si>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</si>
  <si>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</si>
  <si>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</si>
  <si>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</si>
  <si>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</si>
  <si>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</si>
  <si>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</si>
  <si>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</si>
  <si>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</si>
  <si>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</si>
  <si>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</si>
  <si>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</si>
  <si>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</si>
  <si>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</si>
  <si>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</si>
  <si>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</si>
  <si>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</si>
  <si>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</si>
  <si>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</si>
  <si>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</si>
  <si>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</si>
  <si>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</si>
  <si>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</si>
  <si>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</si>
  <si>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</si>
  <si>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</si>
  <si>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</si>
  <si>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</si>
  <si>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</si>
  <si>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</si>
  <si>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</si>
  <si>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</si>
  <si>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</si>
  <si>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</si>
  <si>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</si>
  <si>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</si>
  <si>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</si>
  <si>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</si>
  <si>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</si>
  <si>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</si>
  <si>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</si>
  <si>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</si>
  <si>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</si>
  <si>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</si>
  <si>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</si>
  <si>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</si>
  <si>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</si>
  <si>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</si>
  <si>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</si>
  <si>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</si>
  <si>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</si>
  <si>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</si>
  <si>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</si>
  <si>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</si>
  <si>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</si>
  <si>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</si>
  <si>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</si>
  <si>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</si>
  <si>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</si>
  <si>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</si>
  <si>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</si>
  <si>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</si>
  <si>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</si>
  <si>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</si>
  <si>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</si>
  <si>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</si>
  <si>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</si>
  <si>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</si>
  <si>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</si>
  <si>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</si>
  <si>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</si>
  <si>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</si>
  <si>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</si>
  <si>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</si>
  <si>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</si>
  <si>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</si>
  <si>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</si>
  <si>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</si>
  <si>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</si>
  <si>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</si>
  <si>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</si>
  <si>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</si>
  <si>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</si>
  <si>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</si>
  <si>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</si>
  <si>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</si>
  <si>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</si>
  <si>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</si>
  <si>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</si>
  <si>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</si>
  <si>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</si>
  <si>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</si>
  <si>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</si>
  <si>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</si>
  <si>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</si>
  <si>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</si>
  <si>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</si>
  <si>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</si>
  <si>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</si>
  <si>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</si>
  <si>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</si>
  <si>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</si>
  <si>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</si>
  <si>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</si>
  <si>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</si>
  <si>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</si>
  <si>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</si>
  <si>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</si>
  <si>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</si>
  <si>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</si>
  <si>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</si>
  <si>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</si>
  <si>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</si>
  <si>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</si>
  <si>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</si>
  <si>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</si>
  <si>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</si>
  <si>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</si>
  <si>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</si>
  <si>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</si>
  <si>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</si>
  <si>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</si>
  <si>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</si>
  <si>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</si>
  <si>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</si>
  <si>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</si>
  <si>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</si>
  <si>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</si>
  <si>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</si>
  <si>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</si>
  <si>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</si>
  <si>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</si>
  <si>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</si>
  <si>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</si>
  <si>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</si>
  <si>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</si>
  <si>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</si>
  <si>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</si>
  <si>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</si>
  <si>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</si>
  <si>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</si>
  <si>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</si>
  <si>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</si>
  <si>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</si>
  <si>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</si>
  <si>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</si>
  <si>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</si>
  <si>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</si>
  <si>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</si>
  <si>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</si>
  <si>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</si>
  <si>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</si>
  <si>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</si>
  <si>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</si>
  <si>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</si>
  <si>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</si>
  <si>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</si>
  <si>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</si>
  <si>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</si>
  <si>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</si>
  <si>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</si>
  <si>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</si>
  <si>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</si>
  <si>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</si>
  <si>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</si>
  <si>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</si>
  <si>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</si>
  <si>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</si>
  <si>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</si>
  <si>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</si>
  <si>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</si>
  <si>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</si>
  <si>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</si>
  <si>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</si>
  <si>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</si>
  <si>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</si>
  <si>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</si>
  <si>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</si>
  <si>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</si>
  <si>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</si>
  <si>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</si>
  <si>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</si>
  <si>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</si>
  <si>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</si>
  <si>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</si>
  <si>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</si>
  <si>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</si>
  <si>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</si>
  <si>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</si>
  <si>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</si>
  <si>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</si>
  <si>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</si>
  <si>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</si>
  <si>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</si>
  <si>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</si>
  <si>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</si>
  <si>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</si>
  <si>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</si>
  <si>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</si>
  <si>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</si>
  <si>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</si>
  <si>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</si>
  <si>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</si>
  <si>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</si>
  <si>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</si>
  <si>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</si>
  <si>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</si>
  <si>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</si>
  <si>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</si>
  <si>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</si>
  <si>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</si>
  <si>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</si>
  <si>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</si>
  <si>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</si>
  <si>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</si>
  <si>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</si>
  <si>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</si>
  <si>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</si>
  <si>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</si>
  <si>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</si>
  <si>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</si>
  <si>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</si>
  <si>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</si>
  <si>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</si>
  <si>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</si>
  <si>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</si>
  <si>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</si>
  <si>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</si>
  <si>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</si>
  <si>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</si>
  <si>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</si>
  <si>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</si>
  <si>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</si>
  <si>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</si>
  <si>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</si>
  <si>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</si>
  <si>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</si>
  <si>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</si>
  <si>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</si>
  <si>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</si>
  <si>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</si>
  <si>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</si>
  <si>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</si>
  <si>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</si>
  <si>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</si>
  <si>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</si>
  <si>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</si>
  <si>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</si>
  <si>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</si>
  <si>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</si>
  <si>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</si>
  <si>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</si>
  <si>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</si>
  <si>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</si>
  <si>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</si>
  <si>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</si>
  <si>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</si>
  <si>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</si>
  <si>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</si>
  <si>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</si>
  <si>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</si>
  <si>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</si>
  <si>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</si>
  <si>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</si>
  <si>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</si>
  <si>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</si>
  <si>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</si>
  <si>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</si>
  <si>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</si>
  <si>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</si>
  <si>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</si>
  <si>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</si>
  <si>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</si>
  <si>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</si>
  <si>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</si>
  <si>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</si>
  <si>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</si>
  <si>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</si>
  <si>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</si>
  <si>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</si>
  <si>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</si>
  <si>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</si>
  <si>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</si>
  <si>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</si>
  <si>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</si>
  <si>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</si>
  <si>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</si>
  <si>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</si>
  <si>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</si>
  <si>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</si>
  <si>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</si>
  <si>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</si>
  <si>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</si>
  <si>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</si>
  <si>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</si>
  <si>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</si>
  <si>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</si>
  <si>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</si>
  <si>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</si>
  <si>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</si>
  <si>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</si>
  <si>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</si>
  <si>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</si>
  <si>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</si>
  <si>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</si>
  <si>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</si>
  <si>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</si>
  <si>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</si>
  <si>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</si>
  <si>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</si>
  <si>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</si>
  <si>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</si>
  <si>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</si>
  <si>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</si>
  <si>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</si>
  <si>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</si>
  <si>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</si>
  <si>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</si>
  <si>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</si>
  <si>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</si>
  <si>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</si>
  <si>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</si>
  <si>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</si>
  <si>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</si>
  <si>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</si>
  <si>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</si>
  <si>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</si>
  <si>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</si>
  <si>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</si>
  <si>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</si>
  <si>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</si>
  <si>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</si>
  <si>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</si>
  <si>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</si>
  <si>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</si>
  <si>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</si>
  <si>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</si>
  <si>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</si>
  <si>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</si>
  <si>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</si>
  <si>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</si>
  <si>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</si>
  <si>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</si>
  <si>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</si>
  <si>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</si>
  <si>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</si>
  <si>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</si>
  <si>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</si>
  <si>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</si>
  <si>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</si>
  <si>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</si>
  <si>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</si>
  <si>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</si>
  <si>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</si>
  <si>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</si>
  <si>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</si>
  <si>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</si>
  <si>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</si>
  <si>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</si>
  <si>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</si>
  <si>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</si>
  <si>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</si>
  <si>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</si>
  <si>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</si>
  <si>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</si>
  <si>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</si>
  <si>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</si>
  <si>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</si>
  <si>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</si>
  <si>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</si>
  <si>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</si>
  <si>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</si>
  <si>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</si>
  <si>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</si>
  <si>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</si>
  <si>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</si>
  <si>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</si>
  <si>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</si>
  <si>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</si>
  <si>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</si>
  <si>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</si>
  <si>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</si>
  <si>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</si>
  <si>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</si>
  <si>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</si>
  <si>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</si>
  <si>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</si>
  <si>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</si>
  <si>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</si>
  <si>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</si>
  <si>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</si>
  <si>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</si>
  <si>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</si>
  <si>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</si>
  <si>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</si>
  <si>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</si>
  <si>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</si>
  <si>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</si>
  <si>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</si>
  <si>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</si>
  <si>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</si>
  <si>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</si>
  <si>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</si>
  <si>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</si>
  <si>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</si>
  <si>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</si>
  <si>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</si>
  <si>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</si>
  <si>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</si>
  <si>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</si>
  <si>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</si>
  <si>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</si>
  <si>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</si>
  <si>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</si>
  <si>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</si>
  <si>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</si>
  <si>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</si>
  <si>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</si>
  <si>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</si>
  <si>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</si>
  <si>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</si>
  <si>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</si>
  <si>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</si>
  <si>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</si>
  <si>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</si>
  <si>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</si>
  <si>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</si>
  <si>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</si>
  <si>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</si>
  <si>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</si>
  <si>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</si>
  <si>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</si>
  <si>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</si>
  <si>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</si>
  <si>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</si>
  <si>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</si>
  <si>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</si>
  <si>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</si>
  <si>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</si>
  <si>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</si>
  <si>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</si>
  <si>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</si>
  <si>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</si>
  <si>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</si>
  <si>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</si>
  <si>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</si>
  <si>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</si>
  <si>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</si>
  <si>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</si>
  <si>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</si>
  <si>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</si>
  <si>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</si>
  <si>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</si>
  <si>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</si>
  <si>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</si>
  <si>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</si>
  <si>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</si>
  <si>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</si>
  <si>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</si>
  <si>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</si>
  <si>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</si>
  <si>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</si>
  <si>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</si>
  <si>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</si>
  <si>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</si>
  <si>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</si>
  <si>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</si>
  <si>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</si>
  <si>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</si>
  <si>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</si>
  <si>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</si>
  <si>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</si>
  <si>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</si>
  <si>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</si>
  <si>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</si>
  <si>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</si>
  <si>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</si>
  <si>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</si>
  <si>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</si>
  <si>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</si>
  <si>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</si>
  <si>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</si>
  <si>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</si>
  <si>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</si>
  <si>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</si>
  <si>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</si>
  <si>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</si>
  <si>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</si>
  <si>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</si>
  <si>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</si>
  <si>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</si>
  <si>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</si>
  <si>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</si>
  <si>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</si>
  <si>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</si>
  <si>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</si>
  <si>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</si>
  <si>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</si>
  <si>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</si>
  <si>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</si>
  <si>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</si>
  <si>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</si>
  <si>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</si>
  <si>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</si>
  <si>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</si>
  <si>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</si>
  <si>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</si>
  <si>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</si>
  <si>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</si>
  <si>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</si>
  <si>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</si>
  <si>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</si>
  <si>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</si>
  <si>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</si>
  <si>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</si>
  <si>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</si>
  <si>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</si>
  <si>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</si>
  <si>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</si>
  <si>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</si>
  <si>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</si>
  <si>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</si>
  <si>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</si>
  <si>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</si>
  <si>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</si>
  <si>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</si>
  <si>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</si>
  <si>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</si>
  <si>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</si>
  <si>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</si>
  <si>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</si>
  <si>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</si>
  <si>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</si>
  <si>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</si>
  <si>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</si>
  <si>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</si>
  <si>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</si>
  <si>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</si>
  <si>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</si>
  <si>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</si>
  <si>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</si>
  <si>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</si>
  <si>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</si>
  <si>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</si>
  <si>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</si>
  <si>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</si>
  <si>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</si>
  <si>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</si>
  <si>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</si>
  <si>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</si>
  <si>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</si>
  <si>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</si>
  <si>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</si>
  <si>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</si>
  <si>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</si>
  <si>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</si>
  <si>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</si>
  <si>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</si>
  <si>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</si>
  <si>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</si>
  <si>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</si>
  <si>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</si>
  <si>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</si>
  <si>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</si>
  <si>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</si>
  <si>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</si>
  <si>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</si>
  <si>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</si>
  <si>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</si>
  <si>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</si>
  <si>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</si>
  <si>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</si>
  <si>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</si>
  <si>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</si>
  <si>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</si>
  <si>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</si>
  <si>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</si>
  <si>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</si>
  <si>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</si>
  <si>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</si>
  <si>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</si>
  <si>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</si>
  <si>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</si>
  <si>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</si>
  <si>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</si>
  <si>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</si>
  <si>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</si>
  <si>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</si>
  <si>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</si>
  <si>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</si>
  <si>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</si>
  <si>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</si>
  <si>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</si>
  <si>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</si>
  <si>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</si>
  <si>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</si>
  <si>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</si>
  <si>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</si>
  <si>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</si>
  <si>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</si>
  <si>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</si>
  <si>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</si>
  <si>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</si>
  <si>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</si>
  <si>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</si>
  <si>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</si>
  <si>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</si>
  <si>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</si>
  <si>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</si>
  <si>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</si>
  <si>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</si>
  <si>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</si>
  <si>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</si>
  <si>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</si>
  <si>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</si>
  <si>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</si>
  <si>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</si>
  <si>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</si>
  <si>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</si>
  <si>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</si>
  <si>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</si>
  <si>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</si>
  <si>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</si>
  <si>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</si>
  <si>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</si>
  <si>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</si>
  <si>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</si>
  <si>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</si>
  <si>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</si>
  <si>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</si>
  <si>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</si>
  <si>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</si>
  <si>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</si>
  <si>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</si>
  <si>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</si>
  <si>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</si>
  <si>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</si>
  <si>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</si>
  <si>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</si>
  <si>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</si>
  <si>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</si>
  <si>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</si>
  <si>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</si>
  <si>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</si>
  <si>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</si>
  <si>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</si>
  <si>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</si>
  <si>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</si>
  <si>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</si>
  <si>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</si>
  <si>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</si>
  <si>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</si>
  <si>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</si>
  <si>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</si>
  <si>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</si>
  <si>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</si>
  <si>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</si>
  <si>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</si>
  <si>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</si>
  <si>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</si>
  <si>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</si>
  <si>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</si>
  <si>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</si>
  <si>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</si>
  <si>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</si>
  <si>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</si>
  <si>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</si>
  <si>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</si>
  <si>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</si>
  <si>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</si>
  <si>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</si>
  <si>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</si>
  <si>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</si>
  <si>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</si>
  <si>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</si>
  <si>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</si>
  <si>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</si>
  <si>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</si>
  <si>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</si>
  <si>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</si>
  <si>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</si>
  <si>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</si>
  <si>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</si>
  <si>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</si>
  <si>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</si>
  <si>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</si>
  <si>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</si>
  <si>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</si>
  <si>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</si>
  <si>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</si>
  <si>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</si>
  <si>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</si>
  <si>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</si>
  <si>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</si>
  <si>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</si>
  <si>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</si>
  <si>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</si>
  <si>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</si>
  <si>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</si>
  <si>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</si>
  <si>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</si>
  <si>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</si>
  <si>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</si>
  <si>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</si>
  <si>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</si>
  <si>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</si>
  <si>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</si>
  <si>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</si>
  <si>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</si>
  <si>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</si>
  <si>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</si>
  <si>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</si>
  <si>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</si>
  <si>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</si>
  <si>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</si>
  <si>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</si>
  <si>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</si>
  <si>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</si>
  <si>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</si>
  <si>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</si>
  <si>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</si>
  <si>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</si>
  <si>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</si>
  <si>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</si>
  <si>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</si>
  <si>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</si>
  <si>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</si>
  <si>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</si>
  <si>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</si>
  <si>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</si>
  <si>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</si>
  <si>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</si>
  <si>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</si>
  <si>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</si>
  <si>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</si>
  <si>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</si>
  <si>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</si>
  <si>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</si>
  <si>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</si>
  <si>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</si>
  <si>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</si>
  <si>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</si>
  <si>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</si>
  <si>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</si>
  <si>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</si>
  <si>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</si>
  <si>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</si>
  <si>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</si>
  <si>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</si>
  <si>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</si>
  <si>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</si>
  <si>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</si>
  <si>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</si>
  <si>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</si>
  <si>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</si>
  <si>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</si>
  <si>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</si>
  <si>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</si>
  <si>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</si>
  <si>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</si>
  <si>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</si>
  <si>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</si>
  <si>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</si>
  <si>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</si>
  <si>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</si>
  <si>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</si>
  <si>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</si>
  <si>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</si>
  <si>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</si>
  <si>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</si>
  <si>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</si>
  <si>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</si>
  <si>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</si>
  <si>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</si>
  <si>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</si>
  <si>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</si>
  <si>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</si>
  <si>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</si>
  <si>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</si>
  <si>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</si>
  <si>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</si>
  <si>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</si>
  <si>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</si>
  <si>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</si>
  <si>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</si>
  <si>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</si>
  <si>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</si>
  <si>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</si>
  <si>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</si>
  <si>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</si>
  <si>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</si>
  <si>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</si>
  <si>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</si>
  <si>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</si>
  <si>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</si>
  <si>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</si>
  <si>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</si>
  <si>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</si>
  <si>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</si>
  <si>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</si>
  <si>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</si>
  <si>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</si>
  <si>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</si>
  <si>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</si>
  <si>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</si>
  <si>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</si>
  <si>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</si>
  <si>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</si>
  <si>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</si>
  <si>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</si>
  <si>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</si>
  <si>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</si>
  <si>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</si>
  <si>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</si>
  <si>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</si>
  <si>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</si>
  <si>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</si>
  <si>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</si>
  <si>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</si>
  <si>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</si>
  <si>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</si>
  <si>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</si>
  <si>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</si>
  <si>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</si>
  <si>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</si>
  <si>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</si>
  <si>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</si>
  <si>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</si>
  <si>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</si>
  <si>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</si>
  <si>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</si>
  <si>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</si>
  <si>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</si>
  <si>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</si>
  <si>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</si>
  <si>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</si>
  <si>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</si>
  <si>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</si>
  <si>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</si>
  <si>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</si>
  <si>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</si>
  <si>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</si>
  <si>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</si>
  <si>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</si>
  <si>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</si>
  <si>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</si>
  <si>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</si>
  <si>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</si>
  <si>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</si>
  <si>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</si>
  <si>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</si>
  <si>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</si>
  <si>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</si>
  <si>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</si>
  <si>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</si>
  <si>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</si>
  <si>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</si>
  <si>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</si>
  <si>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</si>
  <si>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</si>
  <si>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</si>
  <si>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</si>
  <si>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</si>
  <si>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</si>
  <si>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</si>
  <si>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</si>
  <si>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</si>
  <si>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</si>
  <si>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</si>
  <si>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</si>
  <si>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</si>
  <si>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</si>
  <si>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</si>
  <si>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</si>
  <si>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</si>
  <si>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</si>
  <si>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</si>
  <si>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</si>
  <si>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</si>
  <si>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</si>
  <si>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</si>
  <si>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</si>
  <si>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</si>
  <si>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</si>
  <si>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</si>
  <si>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</si>
  <si>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</si>
  <si>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</si>
  <si>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</si>
  <si>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</si>
  <si>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</si>
  <si>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</si>
  <si>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</si>
  <si>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</si>
  <si>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</si>
  <si>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</si>
  <si>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</si>
  <si>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</si>
  <si>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</si>
  <si>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</si>
  <si>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</si>
  <si>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</si>
  <si>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</si>
  <si>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</si>
  <si>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</si>
  <si>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</si>
  <si>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</si>
  <si>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</si>
  <si>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</si>
  <si>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</si>
  <si>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</si>
  <si>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</si>
  <si>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</si>
  <si>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</si>
  <si>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</si>
  <si>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</si>
  <si>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</si>
  <si>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</si>
  <si>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</si>
  <si>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</si>
  <si>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</si>
  <si>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</si>
  <si>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</si>
  <si>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</si>
  <si>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</si>
  <si>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</si>
  <si>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</si>
  <si>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</si>
  <si>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</si>
  <si>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</si>
  <si>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</si>
  <si>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</si>
  <si>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</si>
  <si>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</si>
  <si>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</si>
  <si>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</si>
  <si>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</si>
  <si>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</si>
  <si>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</si>
  <si>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</si>
  <si>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</si>
  <si>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</si>
  <si>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</si>
  <si>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</si>
  <si>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</si>
  <si>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</si>
  <si>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</si>
  <si>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</si>
  <si>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</si>
  <si>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</si>
  <si>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</si>
  <si>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</si>
  <si>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</si>
  <si>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</si>
  <si>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</si>
  <si>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</si>
  <si>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</si>
  <si>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</si>
  <si>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</si>
  <si>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</si>
  <si>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</si>
  <si>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</si>
  <si>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</si>
  <si>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</si>
  <si>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</si>
  <si>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</si>
  <si>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</si>
  <si>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</si>
  <si>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</si>
  <si>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</si>
  <si>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</si>
  <si>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</si>
  <si>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</si>
  <si>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</si>
  <si>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</si>
  <si>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</si>
  <si>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</si>
  <si>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</si>
  <si>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</si>
  <si>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</si>
  <si>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</si>
  <si>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</si>
  <si>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</si>
  <si>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</si>
  <si>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</si>
  <si>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</si>
  <si>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</si>
  <si>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</si>
  <si>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</si>
  <si>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</si>
  <si>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</si>
  <si>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</si>
  <si>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</si>
  <si>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</si>
  <si>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</si>
  <si>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</si>
  <si>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</si>
  <si>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</si>
  <si>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</si>
  <si>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</si>
  <si>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</si>
  <si>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</si>
  <si>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</si>
  <si>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</si>
  <si>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</si>
  <si>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</si>
  <si>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</si>
  <si>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</si>
  <si>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</si>
  <si>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</si>
  <si>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</si>
  <si>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</si>
  <si>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</si>
  <si>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</si>
  <si>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</si>
  <si>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</si>
  <si>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</si>
  <si>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</si>
  <si>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</si>
  <si>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</si>
  <si>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</si>
  <si>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</si>
  <si>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</si>
  <si>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</si>
  <si>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</si>
  <si>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</si>
  <si>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</si>
  <si>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</si>
  <si>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</si>
  <si>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</si>
  <si>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</si>
  <si>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</si>
  <si>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</si>
  <si>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</si>
  <si>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</si>
  <si>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</si>
  <si>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</si>
  <si>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</si>
  <si>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</si>
  <si>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</si>
  <si>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</si>
  <si>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</si>
  <si>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</si>
  <si>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</si>
  <si>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</si>
  <si>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</si>
  <si>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</si>
  <si>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</si>
  <si>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</si>
  <si>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</si>
  <si>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</si>
  <si>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</si>
  <si>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</si>
  <si>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</si>
  <si>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</si>
  <si>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</si>
  <si>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</si>
  <si>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</si>
  <si>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</si>
  <si>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</si>
  <si>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</si>
  <si>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</si>
  <si>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</si>
  <si>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</si>
  <si>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</si>
  <si>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</si>
  <si>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</si>
  <si>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</si>
  <si>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</si>
  <si>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</si>
  <si>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</si>
  <si>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</si>
  <si>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</si>
  <si>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</si>
  <si>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</si>
  <si>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</si>
  <si>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</si>
  <si>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</si>
  <si>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</si>
  <si>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</si>
  <si>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</si>
  <si>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</si>
  <si>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</si>
  <si>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</si>
  <si>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</si>
  <si>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</si>
  <si>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</si>
  <si>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</si>
  <si>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</si>
  <si>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</si>
  <si>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</si>
  <si>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</si>
  <si>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</si>
  <si>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</si>
  <si>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</si>
  <si>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</si>
  <si>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</si>
  <si>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</si>
  <si>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</si>
  <si>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</si>
  <si>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</si>
  <si>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</si>
  <si>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</si>
  <si>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</si>
  <si>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</si>
  <si>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</si>
  <si>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</si>
  <si>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</si>
  <si>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</si>
  <si>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</si>
  <si>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</si>
  <si>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</si>
  <si>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</si>
  <si>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</si>
  <si>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</si>
  <si>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</si>
  <si>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</si>
  <si>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</si>
  <si>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</si>
  <si>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</si>
  <si>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</si>
  <si>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</si>
  <si>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</si>
  <si>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</si>
  <si>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</si>
  <si>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</si>
  <si>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</si>
  <si>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</si>
  <si>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</si>
  <si>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</si>
  <si>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</si>
  <si>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</si>
  <si>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</si>
  <si>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</si>
  <si>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</si>
  <si>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</si>
  <si>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</si>
  <si>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</si>
  <si>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</si>
  <si>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</si>
  <si>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</si>
  <si>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</si>
  <si>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</si>
  <si>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</si>
  <si>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</si>
  <si>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</si>
  <si>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</si>
  <si>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</si>
  <si>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</si>
  <si>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</si>
  <si>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</si>
  <si>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</si>
  <si>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</si>
  <si>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</si>
  <si>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</si>
  <si>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</si>
  <si>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</si>
  <si>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</si>
  <si>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</si>
  <si>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</si>
  <si>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</si>
  <si>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</si>
  <si>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</si>
  <si>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</si>
  <si>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</si>
  <si>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</si>
  <si>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</si>
  <si>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</si>
  <si>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</si>
  <si>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</si>
  <si>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</si>
  <si>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</si>
  <si>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</si>
  <si>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</si>
  <si>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</si>
  <si>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</si>
  <si>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</si>
  <si>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</si>
  <si>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</si>
  <si>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</si>
  <si>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</si>
  <si>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</si>
  <si>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</si>
  <si>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</si>
  <si>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</si>
  <si>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</si>
  <si>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</si>
  <si>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</si>
  <si>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</si>
  <si>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</si>
  <si>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</si>
  <si>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</si>
  <si>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</si>
  <si>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</si>
  <si>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</si>
  <si>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</si>
  <si>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</si>
  <si>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</si>
  <si>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</si>
  <si>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</si>
  <si>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</si>
  <si>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</si>
  <si>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</si>
  <si>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</si>
  <si>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</si>
  <si>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</si>
  <si>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</si>
  <si>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</si>
  <si>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</si>
  <si>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</si>
  <si>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</si>
  <si>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</si>
  <si>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</si>
  <si>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</si>
  <si>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</si>
  <si>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</si>
  <si>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</si>
  <si>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</si>
  <si>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</si>
  <si>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</si>
  <si>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</si>
  <si>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</si>
  <si>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</si>
  <si>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</si>
  <si>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</si>
  <si>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</si>
  <si>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</si>
  <si>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</si>
  <si>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</si>
  <si>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</si>
  <si>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</si>
  <si>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</si>
  <si>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</si>
  <si>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</si>
  <si>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</si>
  <si>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</si>
  <si>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</si>
  <si>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</si>
  <si>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</si>
  <si>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</si>
  <si>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</si>
  <si>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</si>
  <si>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</si>
  <si>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</si>
  <si>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</si>
  <si>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</si>
  <si>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</si>
  <si>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</si>
  <si>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</si>
  <si>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</si>
  <si>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</si>
  <si>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</si>
  <si>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</si>
  <si>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</si>
  <si>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</si>
  <si>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</si>
  <si>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</si>
  <si>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</si>
  <si>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</si>
  <si>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</si>
  <si>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</si>
  <si>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</si>
  <si>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</si>
  <si>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</si>
  <si>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</si>
  <si>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</si>
  <si>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</si>
  <si>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</si>
  <si>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</si>
  <si>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</si>
  <si>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</si>
  <si>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</si>
  <si>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</si>
  <si>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</si>
  <si>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</si>
  <si>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</si>
  <si>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</si>
  <si>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</si>
  <si>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</si>
  <si>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</si>
  <si>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</si>
  <si>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</si>
  <si>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</si>
  <si>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</si>
  <si>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</si>
  <si>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</si>
  <si>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</si>
  <si>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</si>
  <si>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</si>
  <si>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</si>
  <si>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</si>
  <si>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</si>
  <si>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</si>
  <si>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</si>
  <si>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</si>
  <si>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</si>
  <si>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</si>
  <si>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</si>
  <si>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</si>
  <si>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</si>
  <si>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</si>
  <si>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</si>
  <si>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</si>
  <si>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</si>
  <si>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</si>
  <si>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</si>
  <si>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</si>
  <si>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</si>
  <si>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</si>
  <si>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</si>
  <si>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</si>
  <si>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</si>
  <si>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</si>
  <si>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</si>
  <si>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</si>
  <si>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</si>
  <si>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</si>
  <si>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</si>
  <si>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</si>
  <si>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</si>
  <si>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</si>
  <si>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</si>
  <si>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</si>
  <si>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</si>
  <si>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</si>
  <si>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</si>
  <si>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</si>
  <si>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</si>
  <si>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</si>
  <si>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</si>
  <si>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</si>
  <si>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</si>
  <si>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</si>
  <si>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</si>
  <si>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</si>
  <si>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</si>
  <si>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</si>
  <si>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</si>
  <si>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</si>
  <si>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</si>
  <si>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</si>
  <si>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</si>
  <si>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</si>
  <si>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</si>
  <si>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</si>
  <si>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</si>
  <si>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</si>
  <si>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</si>
  <si>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</si>
  <si>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</si>
  <si>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</si>
  <si>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</si>
  <si>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</si>
  <si>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</si>
  <si>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</si>
  <si>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</si>
  <si>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</si>
  <si>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</si>
  <si>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</si>
  <si>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</si>
  <si>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</si>
  <si>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</si>
  <si>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</si>
  <si>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</si>
  <si>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</si>
  <si>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</si>
  <si>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</si>
  <si>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</si>
  <si>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</si>
  <si>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</si>
  <si>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</si>
  <si>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</si>
  <si>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</si>
  <si>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</si>
  <si>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</si>
  <si>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</si>
  <si>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</si>
  <si>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</si>
  <si>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</si>
  <si>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</si>
  <si>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</si>
  <si>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</si>
  <si>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</si>
  <si>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</si>
  <si>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</si>
  <si>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</si>
  <si>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</si>
  <si>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</si>
  <si>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</si>
  <si>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</si>
  <si>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</si>
  <si>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</si>
  <si>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</si>
  <si>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</si>
  <si>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</si>
  <si>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</si>
  <si>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</si>
  <si>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</si>
  <si>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</si>
  <si>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</si>
  <si>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</si>
  <si>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</si>
  <si>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</si>
  <si>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</si>
  <si>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</si>
  <si>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</si>
  <si>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</si>
  <si>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</si>
  <si>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</si>
  <si>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</si>
  <si>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</si>
  <si>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</si>
  <si>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</si>
  <si>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</si>
  <si>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</si>
  <si>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</si>
  <si>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</si>
  <si>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</si>
  <si>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</si>
  <si>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</si>
  <si>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</si>
  <si>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</si>
  <si>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</si>
  <si>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</si>
  <si>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</si>
  <si>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</si>
  <si>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</si>
  <si>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</si>
  <si>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</si>
  <si>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</si>
  <si>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</si>
  <si>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</si>
  <si>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</si>
  <si>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</si>
  <si>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</si>
  <si>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</si>
  <si>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</si>
  <si>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</si>
  <si>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</si>
  <si>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</si>
  <si>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</si>
  <si>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</si>
  <si>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</si>
  <si>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</si>
  <si>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</si>
  <si>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</si>
  <si>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</si>
  <si>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</si>
  <si>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</si>
  <si>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</si>
  <si>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</si>
  <si>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</si>
  <si>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</si>
  <si>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</si>
  <si>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</si>
  <si>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</si>
  <si>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</si>
  <si>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</si>
  <si>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</si>
  <si>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</si>
  <si>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</si>
  <si>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</si>
  <si>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</si>
  <si>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</si>
  <si>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</si>
  <si>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</si>
  <si>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</si>
  <si>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</si>
  <si>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</si>
  <si>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</si>
  <si>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</si>
  <si>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</si>
  <si>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</si>
  <si>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</si>
  <si>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</si>
  <si>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</si>
  <si>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</si>
  <si>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</si>
  <si>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</si>
  <si>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</si>
  <si>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</si>
  <si>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</si>
  <si>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</si>
  <si>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</si>
  <si>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</si>
  <si>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</si>
  <si>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</si>
  <si>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</si>
  <si>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</si>
  <si>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</si>
  <si>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</si>
  <si>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</si>
  <si>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</si>
  <si>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</si>
  <si>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</si>
  <si>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</si>
  <si>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</si>
  <si>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</si>
  <si>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</si>
  <si>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</si>
  <si>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</si>
  <si>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</si>
  <si>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</si>
  <si>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</si>
  <si>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</si>
  <si>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</si>
  <si>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</si>
  <si>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</si>
  <si>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</si>
  <si>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</si>
  <si>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</si>
  <si>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</si>
  <si>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</si>
  <si>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</si>
  <si>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</si>
  <si>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</si>
  <si>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</si>
  <si>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</si>
  <si>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</si>
  <si>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</si>
  <si>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</si>
  <si>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</si>
  <si>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</si>
  <si>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</si>
  <si>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</si>
  <si>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</si>
  <si>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</si>
  <si>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</si>
  <si>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</si>
  <si>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</si>
  <si>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</si>
  <si>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</si>
  <si>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</si>
  <si>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</si>
  <si>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</si>
  <si>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</si>
  <si>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</si>
  <si>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</si>
  <si>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</si>
  <si>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</si>
  <si>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</si>
  <si>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</si>
  <si>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</si>
  <si>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</si>
  <si>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</si>
  <si>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</si>
  <si>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</si>
  <si>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</si>
  <si>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</si>
  <si>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</si>
  <si>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</si>
  <si>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</si>
  <si>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</si>
  <si>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</si>
  <si>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</si>
  <si>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</si>
  <si>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</si>
  <si>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</si>
  <si>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</si>
  <si>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</si>
  <si>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</si>
  <si>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</si>
  <si>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</si>
  <si>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</si>
  <si>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</si>
  <si>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</si>
  <si>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</si>
  <si>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</si>
  <si>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</si>
  <si>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</si>
  <si>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</si>
  <si>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</si>
  <si>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</si>
  <si>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</si>
  <si>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</si>
  <si>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</si>
  <si>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</si>
  <si>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</si>
  <si>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</si>
  <si>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</si>
  <si>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</si>
  <si>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</si>
  <si>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</si>
  <si>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</si>
  <si>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</si>
  <si>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</si>
  <si>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</si>
  <si>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</si>
  <si>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</si>
  <si>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</si>
  <si>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</si>
  <si>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</si>
  <si>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</si>
  <si>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</si>
  <si>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</si>
  <si>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</si>
  <si>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</si>
  <si>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</si>
  <si>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</si>
  <si>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</si>
  <si>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</si>
  <si>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</si>
  <si>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</si>
  <si>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</si>
  <si>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</si>
  <si>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</si>
  <si>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</si>
  <si>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</si>
  <si>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</si>
  <si>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</si>
  <si>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</si>
  <si>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</si>
  <si>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</si>
  <si>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</si>
  <si>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</si>
  <si>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</si>
  <si>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</si>
  <si>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</si>
  <si>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</si>
  <si>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</si>
  <si>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</si>
  <si>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</si>
  <si>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</si>
  <si>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</si>
  <si>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</si>
  <si>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</si>
  <si>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</si>
  <si>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</si>
  <si>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</si>
  <si>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</si>
  <si>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</si>
  <si>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</si>
  <si>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</si>
  <si>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</si>
  <si>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</si>
  <si>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</si>
  <si>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</si>
  <si>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</si>
  <si>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</si>
  <si>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</si>
  <si>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</si>
  <si>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</si>
  <si>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</si>
  <si>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</si>
  <si>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</si>
  <si>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</si>
  <si>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</si>
  <si>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</si>
  <si>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</si>
  <si>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</si>
  <si>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</si>
  <si>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</si>
  <si>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</si>
  <si>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</si>
  <si>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</si>
  <si>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</si>
  <si>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</si>
  <si>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</si>
  <si>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</si>
  <si>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</si>
  <si>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</si>
  <si>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</si>
  <si>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</si>
  <si>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</si>
  <si>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</si>
  <si>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</si>
  <si>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</si>
  <si>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</si>
  <si>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</si>
  <si>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</si>
  <si>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</si>
  <si>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</si>
  <si>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</si>
  <si>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</si>
  <si>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</si>
  <si>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</si>
  <si>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</si>
  <si>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</si>
  <si>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</si>
  <si>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</si>
  <si>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</si>
  <si>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</si>
  <si>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</si>
  <si>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</si>
  <si>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</si>
  <si>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</si>
  <si>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</si>
  <si>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</si>
  <si>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</si>
  <si>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</si>
  <si>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</si>
  <si>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</si>
  <si>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</si>
  <si>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</si>
  <si>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</si>
  <si>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</si>
  <si>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</si>
  <si>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</si>
  <si>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</si>
  <si>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</si>
  <si>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</si>
  <si>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</si>
  <si>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</si>
  <si>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</si>
  <si>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</si>
  <si>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</si>
  <si>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</si>
  <si>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</si>
  <si>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</si>
  <si>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</si>
  <si>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</si>
  <si>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</si>
  <si>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</si>
  <si>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</si>
  <si>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</si>
  <si>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</si>
  <si>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</si>
  <si>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</si>
  <si>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</si>
  <si>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</si>
  <si>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</si>
  <si>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</si>
  <si>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</si>
  <si>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</si>
  <si>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</si>
  <si>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</si>
  <si>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</si>
  <si>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</si>
  <si>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</si>
  <si>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</si>
  <si>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</si>
  <si>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</si>
  <si>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</si>
  <si>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</si>
  <si>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</si>
  <si>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</si>
  <si>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</si>
  <si>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</si>
  <si>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</si>
  <si>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</si>
  <si>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</si>
  <si>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</si>
  <si>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</si>
  <si>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</si>
  <si>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</si>
  <si>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</si>
  <si>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</si>
  <si>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</si>
  <si>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</si>
  <si>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</si>
  <si>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</si>
  <si>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</si>
  <si>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</si>
  <si>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</si>
  <si>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</si>
  <si>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</si>
  <si>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</si>
  <si>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</si>
  <si>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</si>
  <si>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</si>
  <si>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</si>
  <si>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</si>
  <si>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</si>
  <si>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</si>
  <si>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</si>
  <si>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</si>
  <si>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</si>
  <si>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</si>
  <si>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</si>
  <si>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</si>
  <si>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</si>
  <si>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</si>
  <si>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</si>
  <si>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</si>
  <si>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</si>
  <si>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</si>
  <si>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</si>
  <si>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</si>
  <si>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</si>
  <si>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</si>
  <si>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</si>
  <si>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</si>
  <si>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</si>
  <si>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</si>
  <si>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</si>
  <si>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</si>
  <si>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</si>
  <si>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</si>
  <si>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</si>
  <si>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</si>
  <si>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</si>
  <si>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</si>
  <si>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</si>
  <si>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</si>
  <si>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</si>
  <si>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</si>
  <si>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</si>
  <si>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</si>
  <si>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</si>
  <si>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</si>
  <si>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</si>
  <si>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</si>
  <si>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</si>
  <si>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</si>
  <si>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</si>
  <si>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</si>
  <si>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</si>
  <si>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</si>
  <si>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</si>
  <si>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</si>
  <si>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</si>
  <si>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</si>
  <si>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</si>
  <si>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</si>
  <si>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</si>
  <si>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</si>
  <si>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</si>
  <si>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</si>
  <si>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</si>
  <si>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</si>
  <si>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</si>
  <si>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</si>
  <si>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</si>
  <si>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</si>
  <si>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</si>
  <si>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</si>
  <si>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</si>
  <si>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</si>
  <si>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</si>
  <si>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</si>
  <si>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</si>
  <si>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</si>
  <si>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</si>
  <si>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</si>
  <si>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</si>
  <si>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</si>
  <si>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</si>
  <si>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</si>
  <si>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</si>
  <si>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</si>
  <si>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</si>
  <si>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</si>
  <si>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</si>
  <si>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</si>
  <si>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</si>
  <si>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</si>
  <si>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</si>
  <si>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</si>
  <si>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</si>
  <si>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</si>
  <si>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</si>
  <si>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</si>
  <si>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</si>
  <si>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</si>
  <si>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</si>
  <si>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</si>
  <si>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</si>
  <si>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</si>
  <si>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</si>
  <si>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</si>
  <si>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</si>
  <si>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</si>
  <si>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</si>
  <si>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</si>
  <si>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</si>
  <si>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</si>
  <si>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</si>
  <si>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</si>
  <si>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</si>
  <si>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</si>
  <si>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</si>
  <si>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</si>
  <si>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</si>
  <si>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</si>
  <si>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</si>
  <si>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</si>
  <si>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</si>
  <si>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</si>
  <si>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</si>
  <si>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</si>
  <si>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</si>
  <si>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</si>
  <si>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</si>
  <si>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</si>
  <si>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</si>
  <si>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</si>
  <si>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</si>
  <si>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</si>
  <si>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</si>
  <si>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</si>
  <si>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</si>
  <si>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</si>
  <si>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</si>
  <si>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</si>
  <si>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</si>
  <si>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</si>
  <si>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</si>
  <si>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</si>
  <si>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</si>
  <si>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</si>
  <si>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</si>
  <si>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</si>
  <si>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</si>
  <si>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</si>
  <si>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</si>
  <si>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</si>
  <si>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</si>
  <si>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</si>
  <si>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</si>
  <si>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</si>
  <si>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</si>
  <si>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</si>
  <si>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</si>
  <si>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</si>
  <si>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</si>
  <si>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</si>
  <si>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</si>
  <si>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</si>
  <si>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</si>
  <si>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</si>
  <si>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</si>
  <si>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</si>
  <si>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</si>
  <si>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</si>
  <si>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</si>
  <si>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</si>
  <si>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</si>
  <si>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</si>
  <si>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</si>
  <si>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</si>
  <si>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</si>
  <si>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</si>
  <si>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</si>
  <si>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</si>
  <si>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</si>
  <si>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</si>
  <si>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</si>
  <si>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</si>
  <si>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</si>
  <si>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</si>
  <si>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</si>
  <si>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</si>
  <si>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</si>
  <si>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</si>
  <si>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</si>
  <si>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</si>
  <si>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</si>
  <si>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</si>
  <si>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</si>
  <si>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</si>
  <si>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</si>
  <si>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</si>
  <si>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</si>
  <si>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</si>
  <si>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</si>
  <si>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</si>
  <si>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</si>
  <si>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</si>
  <si>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</si>
  <si>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</si>
  <si>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</si>
  <si>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</si>
  <si>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</si>
  <si>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</si>
  <si>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</si>
  <si>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</si>
  <si>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</si>
  <si>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</si>
  <si>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</si>
  <si>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</si>
  <si>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</si>
  <si>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</si>
  <si>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</si>
  <si>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</si>
  <si>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</si>
  <si>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</si>
  <si>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</si>
  <si>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</si>
  <si>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</si>
  <si>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</si>
  <si>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</si>
  <si>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</si>
  <si>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</si>
  <si>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</si>
  <si>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</si>
  <si>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</si>
  <si>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</si>
  <si>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</si>
  <si>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</si>
  <si>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</si>
  <si>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</si>
  <si>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</si>
  <si>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</si>
  <si>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</si>
  <si>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</si>
  <si>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</si>
  <si>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</si>
  <si>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</si>
  <si>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</si>
  <si>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</si>
  <si>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</si>
  <si>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</si>
  <si>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</si>
  <si>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</si>
  <si>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</si>
  <si>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</si>
  <si>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</si>
  <si>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</si>
  <si>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</si>
  <si>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</si>
  <si>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</si>
  <si>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</si>
  <si>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</si>
  <si>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</si>
  <si>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</si>
  <si>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</si>
  <si>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</si>
  <si>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</si>
  <si>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</si>
  <si>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</si>
  <si>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</si>
  <si>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</si>
  <si>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</si>
  <si>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</si>
  <si>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</si>
  <si>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</si>
  <si>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</si>
  <si>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</si>
  <si>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</si>
  <si>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</si>
  <si>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</si>
  <si>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</si>
  <si>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</si>
  <si>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</si>
  <si>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</si>
  <si>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</si>
  <si>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</si>
  <si>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</si>
  <si>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</si>
  <si>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</si>
  <si>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</si>
  <si>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</si>
  <si>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</si>
  <si>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</si>
  <si>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</si>
  <si>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</si>
  <si>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</si>
  <si>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</si>
  <si>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</si>
  <si>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</si>
  <si>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</si>
  <si>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</si>
  <si>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</si>
  <si>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</si>
  <si>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</si>
  <si>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</si>
  <si>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</si>
  <si>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</si>
  <si>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</si>
  <si>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</si>
  <si>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</si>
  <si>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</si>
  <si>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</si>
  <si>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</si>
  <si>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</si>
  <si>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</si>
  <si>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</si>
  <si>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</si>
  <si>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</si>
  <si>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</si>
  <si>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</si>
  <si>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</si>
  <si>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</si>
  <si>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</si>
  <si>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</si>
  <si>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</si>
  <si>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</si>
  <si>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</si>
  <si>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</si>
  <si>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</si>
  <si>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</si>
  <si>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</si>
  <si>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</si>
  <si>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</si>
  <si>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</si>
  <si>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</si>
  <si>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</si>
  <si>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</si>
  <si>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</si>
  <si>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</si>
  <si>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</si>
  <si>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</si>
  <si>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</si>
  <si>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</si>
  <si>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</si>
  <si>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</si>
  <si>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</si>
  <si>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</si>
  <si>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</si>
  <si>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</si>
  <si>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</si>
  <si>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</si>
  <si>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</si>
  <si>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</si>
  <si>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</si>
  <si>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</si>
  <si>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</si>
  <si>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</si>
  <si>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</si>
  <si>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</si>
  <si>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</si>
  <si>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</si>
  <si>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</si>
  <si>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</si>
  <si>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</si>
  <si>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</si>
  <si>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</si>
  <si>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</si>
  <si>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</si>
  <si>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</si>
  <si>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</si>
  <si>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</si>
  <si>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</si>
  <si>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</si>
  <si>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</si>
  <si>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</si>
  <si>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</si>
  <si>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</si>
  <si>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</si>
  <si>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</si>
  <si>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</si>
  <si>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</si>
  <si>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</si>
  <si>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</si>
  <si>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</si>
  <si>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</si>
  <si>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</si>
  <si>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</si>
  <si>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</si>
  <si>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</si>
  <si>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</si>
  <si>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</si>
  <si>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</si>
  <si>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</si>
  <si>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</si>
  <si>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</si>
  <si>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</si>
  <si>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</si>
  <si>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</si>
  <si>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</si>
  <si>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</si>
  <si>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</si>
  <si>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</si>
  <si>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</si>
  <si>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</si>
  <si>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</si>
  <si>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</si>
  <si>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</si>
  <si>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</si>
  <si>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</si>
  <si>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</si>
  <si>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</si>
  <si>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</si>
  <si>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</si>
  <si>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</si>
  <si>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</si>
  <si>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</si>
  <si>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</si>
  <si>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</si>
  <si>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</si>
  <si>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</si>
  <si>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</si>
  <si>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</si>
  <si>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</si>
  <si>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</si>
  <si>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</si>
  <si>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</si>
  <si>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</si>
  <si>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</si>
  <si>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</si>
  <si>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</si>
  <si>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</si>
  <si>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</si>
  <si>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</si>
  <si>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</si>
  <si>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</si>
  <si>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</si>
  <si>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</si>
  <si>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</si>
  <si>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</si>
  <si>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</si>
  <si>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</si>
  <si>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</si>
  <si>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</si>
  <si>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</si>
  <si>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</si>
  <si>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</si>
  <si>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</si>
  <si>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</si>
  <si>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</si>
  <si>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</si>
  <si>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</si>
  <si>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</si>
  <si>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</si>
  <si>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</si>
  <si>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</si>
  <si>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</si>
  <si>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</si>
  <si>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</si>
  <si>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</si>
  <si>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</si>
  <si>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</si>
  <si>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</si>
  <si>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</si>
  <si>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</si>
  <si>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</si>
  <si>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</si>
  <si>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</si>
  <si>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</si>
  <si>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</si>
  <si>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</si>
  <si>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</si>
  <si>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</si>
  <si>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</si>
  <si>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</si>
  <si>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</si>
  <si>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</si>
  <si>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</si>
  <si>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</si>
  <si>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</si>
  <si>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</si>
  <si>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</si>
  <si>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</si>
  <si>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</si>
  <si>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</si>
  <si>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</si>
  <si>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</si>
  <si>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</si>
  <si>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</si>
  <si>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</si>
  <si>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</si>
  <si>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</si>
  <si>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</si>
  <si>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</si>
  <si>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</si>
  <si>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</si>
  <si>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</si>
  <si>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</si>
  <si>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</si>
  <si>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</si>
  <si>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</si>
  <si>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</si>
  <si>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</si>
  <si>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</si>
  <si>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</si>
  <si>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</si>
  <si>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</si>
  <si>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</si>
  <si>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</si>
  <si>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</si>
  <si>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</si>
  <si>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</si>
  <si>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</si>
  <si>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</si>
  <si>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</si>
  <si>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</si>
  <si>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</si>
  <si>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</si>
  <si>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</si>
  <si>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</si>
  <si>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</si>
  <si>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</si>
  <si>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</si>
  <si>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</si>
  <si>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</si>
  <si>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</si>
  <si>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</si>
  <si>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</si>
  <si>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</si>
  <si>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</si>
  <si>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</si>
  <si>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</si>
  <si>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</si>
  <si>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</si>
  <si>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</si>
  <si>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</si>
  <si>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</si>
  <si>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</si>
  <si>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</si>
  <si>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</si>
  <si>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</si>
  <si>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</si>
  <si>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</si>
  <si>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</si>
  <si>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</si>
  <si>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</si>
  <si>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</si>
  <si>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</si>
  <si>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</si>
  <si>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</si>
  <si>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</si>
  <si>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</si>
  <si>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</si>
  <si>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</si>
  <si>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</si>
  <si>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</si>
  <si>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</si>
  <si>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</si>
  <si>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</si>
  <si>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</si>
  <si>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</si>
  <si>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</si>
  <si>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</si>
  <si>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</si>
  <si>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</si>
  <si>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</si>
  <si>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</si>
  <si>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</si>
  <si>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</si>
  <si>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</si>
  <si>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</si>
  <si>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</si>
  <si>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</si>
  <si>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</si>
  <si>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</si>
  <si>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</si>
  <si>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</si>
  <si>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</si>
  <si>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</si>
  <si>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</si>
  <si>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</si>
  <si>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</si>
  <si>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</si>
  <si>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</si>
  <si>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</si>
  <si>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</si>
  <si>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</si>
  <si>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</si>
  <si>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</si>
  <si>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</si>
  <si>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</si>
  <si>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</si>
  <si>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</si>
  <si>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</si>
  <si>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</si>
  <si>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</si>
  <si>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</si>
  <si>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</si>
  <si>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</si>
  <si>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</si>
  <si>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</si>
  <si>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</si>
  <si>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</si>
  <si>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</si>
  <si>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</si>
  <si>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</si>
  <si>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</si>
  <si>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</si>
  <si>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</si>
  <si>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</si>
  <si>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</si>
  <si>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</si>
  <si>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</si>
  <si>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</si>
  <si>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</si>
  <si>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</si>
  <si>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</si>
  <si>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</si>
  <si>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</si>
  <si>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</si>
  <si>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</si>
  <si>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</si>
  <si>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</si>
  <si>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</si>
  <si>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</si>
  <si>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</si>
  <si>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</si>
  <si>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</si>
  <si>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</si>
  <si>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</si>
  <si>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</si>
  <si>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</si>
  <si>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</si>
  <si>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</si>
  <si>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</si>
  <si>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</si>
  <si>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</si>
  <si>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</si>
  <si>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</si>
  <si>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</si>
  <si>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</si>
  <si>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</si>
  <si>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</si>
  <si>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</si>
  <si>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</si>
  <si>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</si>
  <si>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</si>
  <si>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</si>
  <si>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</si>
  <si>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</si>
  <si>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</si>
  <si>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</si>
  <si>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</si>
  <si>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</si>
  <si>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</si>
  <si>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</si>
  <si>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</si>
  <si>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</si>
  <si>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</si>
  <si>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</si>
  <si>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</si>
  <si>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</si>
  <si>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</si>
  <si>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</si>
  <si>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</si>
  <si>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</si>
  <si>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</si>
  <si>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</si>
  <si>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</si>
  <si>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</si>
  <si>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</si>
  <si>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</si>
  <si>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</si>
  <si>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</si>
  <si>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</si>
  <si>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</si>
  <si>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</si>
  <si>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</si>
  <si>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</si>
  <si>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</si>
  <si>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</si>
  <si>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</si>
  <si>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</si>
  <si>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</si>
  <si>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</si>
  <si>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</si>
  <si>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</si>
  <si>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</si>
  <si>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</si>
  <si>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</si>
  <si>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</si>
  <si>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</si>
  <si>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</si>
  <si>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</si>
  <si>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</si>
  <si>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</si>
  <si>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</si>
  <si>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</si>
  <si>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</si>
  <si>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</si>
  <si>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</si>
  <si>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</si>
  <si>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</si>
  <si>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</si>
  <si>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</si>
  <si>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</si>
  <si>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</si>
  <si>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</si>
  <si>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</si>
  <si>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</si>
  <si>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</si>
  <si>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</si>
  <si>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</si>
  <si>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</si>
  <si>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</si>
  <si>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</si>
  <si>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</si>
  <si>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</si>
  <si>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</si>
  <si>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</si>
  <si>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</si>
  <si>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</si>
  <si>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</si>
  <si>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</si>
  <si>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</si>
  <si>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</si>
  <si>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</si>
  <si>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</si>
  <si>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</si>
  <si>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</si>
  <si>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</si>
  <si>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</si>
  <si>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</si>
  <si>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</si>
  <si>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</si>
  <si>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</si>
  <si>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</si>
  <si>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</si>
  <si>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</si>
  <si>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</si>
  <si>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</si>
  <si>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</si>
  <si>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</si>
  <si>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</si>
  <si>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</si>
  <si>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</si>
  <si>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</si>
  <si>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</si>
  <si>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</si>
  <si>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</si>
  <si>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</si>
  <si>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</si>
  <si>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</si>
  <si>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</si>
  <si>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</si>
  <si>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</si>
  <si>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</si>
  <si>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</si>
  <si>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</si>
  <si>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</si>
  <si>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</si>
  <si>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</si>
  <si>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</si>
  <si>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</si>
  <si>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</si>
  <si>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</si>
  <si>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</si>
  <si>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</si>
  <si>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</si>
  <si>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</si>
  <si>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</si>
  <si>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</si>
  <si>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</si>
  <si>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</si>
  <si>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</si>
  <si>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</si>
  <si>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</si>
  <si>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</si>
  <si>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</si>
  <si>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</si>
  <si>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</si>
  <si>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</si>
  <si>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</si>
  <si>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</si>
  <si>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</si>
  <si>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</si>
  <si>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</si>
  <si>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</si>
  <si>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</si>
  <si>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</si>
  <si>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</si>
  <si>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</si>
  <si>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</si>
  <si>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</si>
  <si>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</si>
  <si>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</si>
  <si>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</si>
  <si>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</si>
  <si>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</si>
  <si>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</si>
  <si>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</si>
  <si>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</si>
  <si>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</si>
  <si>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</si>
  <si>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</si>
  <si>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</si>
  <si>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</si>
  <si>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</si>
  <si>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</si>
  <si>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</si>
  <si>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</si>
  <si>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</si>
  <si>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</si>
  <si>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</si>
  <si>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</si>
  <si>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</si>
  <si>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</si>
  <si>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</si>
  <si>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</si>
  <si>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</si>
  <si>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</si>
  <si>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</si>
  <si>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</si>
  <si>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</si>
  <si>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</si>
  <si>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</si>
  <si>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</si>
  <si>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</si>
  <si>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</si>
  <si>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</si>
  <si>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</si>
  <si>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</si>
  <si>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</si>
  <si>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</si>
  <si>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</si>
  <si>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</si>
  <si>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</si>
  <si>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</si>
  <si>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</si>
  <si>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</si>
  <si>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</si>
  <si>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</si>
  <si>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</si>
  <si>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</si>
  <si>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</si>
  <si>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</si>
  <si>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</si>
  <si>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</si>
  <si>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</si>
  <si>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</si>
  <si>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</si>
  <si>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</si>
  <si>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</si>
  <si>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</si>
  <si>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</si>
  <si>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</si>
  <si>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</si>
  <si>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</si>
  <si>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</si>
  <si>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</si>
  <si>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</si>
  <si>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</si>
  <si>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</si>
  <si>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</si>
  <si>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</si>
  <si>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</si>
  <si>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</si>
  <si>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</si>
  <si>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</si>
  <si>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</si>
  <si>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</si>
  <si>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</si>
  <si>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</si>
  <si>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</si>
  <si>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</si>
  <si>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</si>
  <si>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</si>
  <si>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</si>
  <si>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</si>
  <si>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</si>
  <si>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</si>
  <si>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</si>
  <si>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</si>
  <si>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</si>
  <si>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</si>
  <si>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</si>
  <si>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</si>
  <si>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</si>
  <si>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</si>
  <si>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</si>
  <si>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</si>
  <si>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</si>
  <si>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</si>
  <si>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</si>
  <si>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</si>
  <si>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</si>
  <si>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</si>
  <si>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</si>
  <si>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</si>
  <si>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</si>
  <si>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</si>
  <si>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</si>
  <si>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</si>
  <si>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</si>
  <si>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</si>
  <si>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</si>
  <si>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</si>
  <si>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</si>
  <si>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</si>
  <si>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</si>
  <si>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</si>
  <si>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</si>
  <si>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</si>
  <si>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</si>
  <si>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</si>
  <si>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</si>
  <si>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</si>
  <si>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</si>
  <si>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</si>
  <si>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</si>
  <si>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</si>
  <si>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</si>
  <si>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</si>
  <si>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</si>
  <si>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</si>
  <si>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</si>
  <si>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</si>
  <si>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</si>
  <si>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</si>
  <si>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</si>
  <si>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</si>
  <si>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</si>
  <si>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</si>
  <si>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</si>
  <si>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</si>
  <si>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</si>
  <si>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</si>
  <si>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</si>
  <si>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</si>
  <si>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</si>
  <si>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</si>
  <si>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</si>
  <si>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</si>
  <si>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</si>
  <si>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</si>
  <si>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</si>
  <si>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</si>
  <si>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</si>
  <si>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</si>
  <si>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</si>
  <si>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</si>
  <si>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</si>
  <si>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</si>
  <si>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</si>
  <si>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</si>
  <si>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</si>
  <si>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</si>
  <si>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</si>
  <si>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</si>
  <si>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</si>
  <si>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</si>
  <si>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</si>
  <si>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</si>
  <si>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</si>
  <si>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</si>
  <si>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</si>
  <si>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</si>
  <si>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</si>
  <si>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</si>
  <si>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</si>
  <si>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</si>
  <si>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</si>
  <si>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</si>
  <si>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</si>
  <si>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</si>
  <si>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</si>
  <si>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</si>
  <si>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</si>
  <si>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</si>
  <si>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</si>
  <si>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</si>
  <si>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</si>
  <si>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</si>
  <si>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</si>
  <si>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</si>
  <si>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</si>
  <si>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</si>
  <si>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</si>
  <si>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</si>
  <si>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</si>
  <si>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</si>
  <si>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</si>
  <si>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</si>
  <si>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</si>
  <si>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</si>
  <si>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</si>
  <si>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</si>
  <si>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</si>
  <si>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</si>
  <si>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</si>
  <si>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</si>
  <si>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</si>
  <si>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</si>
  <si>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</si>
  <si>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</si>
  <si>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</si>
  <si>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</si>
  <si>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</si>
  <si>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</si>
  <si>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</si>
  <si>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</si>
  <si>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</si>
  <si>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</si>
  <si>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</si>
  <si>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</si>
  <si>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</si>
  <si>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</si>
  <si>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</si>
  <si>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</si>
  <si>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</si>
  <si>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</si>
  <si>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</si>
  <si>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</si>
  <si>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</si>
  <si>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</si>
  <si>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</si>
  <si>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</si>
  <si>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</si>
  <si>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</si>
  <si>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</si>
  <si>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</si>
  <si>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</si>
  <si>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</si>
  <si>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</si>
  <si>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</si>
  <si>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</si>
  <si>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</si>
  <si>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</si>
  <si>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</si>
  <si>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</si>
  <si>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</si>
  <si>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</si>
  <si>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</si>
  <si>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</si>
  <si>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</si>
  <si>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</si>
  <si>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</si>
  <si>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</si>
  <si>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</si>
  <si>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</si>
  <si>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</si>
  <si>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</si>
  <si>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</si>
  <si>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</si>
  <si>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</si>
  <si>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</si>
  <si>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</si>
  <si>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</si>
  <si>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</si>
  <si>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</si>
  <si>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</si>
  <si>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</si>
  <si>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</si>
  <si>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</si>
  <si>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</si>
  <si>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</si>
  <si>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</si>
  <si>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</si>
  <si>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</si>
  <si>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</si>
  <si>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</si>
  <si>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</si>
  <si>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</si>
  <si>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</si>
  <si>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</si>
  <si>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</si>
  <si>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</si>
  <si>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</si>
  <si>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</si>
  <si>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</si>
  <si>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</si>
  <si>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</si>
  <si>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</si>
  <si>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</si>
  <si>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</si>
  <si>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</si>
  <si>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</si>
  <si>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</si>
  <si>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</si>
  <si>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</si>
  <si>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</si>
  <si>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</si>
  <si>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</si>
  <si>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</si>
  <si>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</si>
  <si>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</si>
  <si>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</si>
  <si>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</si>
  <si>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</si>
  <si>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</si>
  <si>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</si>
  <si>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</si>
  <si>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</si>
  <si>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</si>
  <si>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</si>
  <si>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</si>
  <si>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</si>
  <si>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</si>
  <si>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</si>
  <si>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</si>
  <si>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</si>
  <si>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</si>
  <si>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</si>
  <si>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</si>
  <si>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</si>
  <si>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</si>
  <si>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</si>
  <si>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</si>
  <si>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</si>
  <si>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</si>
  <si>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</si>
  <si>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</si>
  <si>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</si>
  <si>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</si>
  <si>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</si>
  <si>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</si>
  <si>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</si>
  <si>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</si>
  <si>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</si>
  <si>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</si>
  <si>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</si>
  <si>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</si>
  <si>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</si>
  <si>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</si>
  <si>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</si>
  <si>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</si>
  <si>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</si>
  <si>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</si>
  <si>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</si>
  <si>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</si>
  <si>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</si>
  <si>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</si>
  <si>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</si>
  <si>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</si>
  <si>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</si>
  <si>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</si>
  <si>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</si>
  <si>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</si>
  <si>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</si>
  <si>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</si>
  <si>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</si>
  <si>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</si>
  <si>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</si>
  <si>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</si>
  <si>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</si>
  <si>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</si>
  <si>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</si>
  <si>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</si>
  <si>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</si>
  <si>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</si>
  <si>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</si>
  <si>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</si>
  <si>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</si>
  <si>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</si>
  <si>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</si>
  <si>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</si>
  <si>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</si>
  <si>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</si>
  <si>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</si>
  <si>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</si>
  <si>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</si>
  <si>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</si>
  <si>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</si>
  <si>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</si>
  <si>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</si>
  <si>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</si>
  <si>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</si>
  <si>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</si>
  <si>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</si>
  <si>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</si>
  <si>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</si>
  <si>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</si>
  <si>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</si>
  <si>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</si>
  <si>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</si>
  <si>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</si>
  <si>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</si>
  <si>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</si>
  <si>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</si>
  <si>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</si>
  <si>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</si>
  <si>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</si>
  <si>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</si>
  <si>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</si>
  <si>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</si>
  <si>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</si>
  <si>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</si>
  <si>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</si>
  <si>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</si>
  <si>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</si>
  <si>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</si>
  <si>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</si>
  <si>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</si>
  <si>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</si>
  <si>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</si>
  <si>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</si>
  <si>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</si>
  <si>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</si>
  <si>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</si>
  <si>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</si>
  <si>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</si>
  <si>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</si>
  <si>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</si>
  <si>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</si>
  <si>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</si>
  <si>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</si>
  <si>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</si>
  <si>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</si>
  <si>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</si>
  <si>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</si>
  <si>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</si>
  <si>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</si>
  <si>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</si>
  <si>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</si>
  <si>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</si>
  <si>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</si>
  <si>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</si>
  <si>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</si>
  <si>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</si>
  <si>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</si>
  <si>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</si>
  <si>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</si>
  <si>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</si>
  <si>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</si>
  <si>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</si>
  <si>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</si>
  <si>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</si>
  <si>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</si>
  <si>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</si>
  <si>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</si>
  <si>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</si>
  <si>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</si>
  <si>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</si>
  <si>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</si>
  <si>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</si>
  <si>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</si>
  <si>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</si>
  <si>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</si>
  <si>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</si>
  <si>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</si>
  <si>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</si>
  <si>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</si>
  <si>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</si>
  <si>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</si>
  <si>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</si>
  <si>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</si>
  <si>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</si>
  <si>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</si>
  <si>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</si>
  <si>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</si>
  <si>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</si>
  <si>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</si>
  <si>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</si>
  <si>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</si>
  <si>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</si>
  <si>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</si>
  <si>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</si>
  <si>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</si>
  <si>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</si>
  <si>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</si>
  <si>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</si>
  <si>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</si>
  <si>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</si>
  <si>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</si>
  <si>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</si>
  <si>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</si>
  <si>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</si>
  <si>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</si>
  <si>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</si>
  <si>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</si>
  <si>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</si>
  <si>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</si>
  <si>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</si>
  <si>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</si>
  <si>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</si>
  <si>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</si>
  <si>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</si>
  <si>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</si>
  <si>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</si>
  <si>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</si>
  <si>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</si>
  <si>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</si>
  <si>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</si>
  <si>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</si>
  <si>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</si>
  <si>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</si>
  <si>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</si>
  <si>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</si>
  <si>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</si>
  <si>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</si>
  <si>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</si>
  <si>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</si>
  <si>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</si>
  <si>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</si>
  <si>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</si>
  <si>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</si>
  <si>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</si>
  <si>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</si>
  <si>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</si>
  <si>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</si>
  <si>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</si>
  <si>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</si>
  <si>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</si>
  <si>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</si>
  <si>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</si>
  <si>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</si>
  <si>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</si>
  <si>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</si>
  <si>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</si>
  <si>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</si>
  <si>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</si>
  <si>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</si>
  <si>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</si>
  <si>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</si>
  <si>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</si>
  <si>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</si>
  <si>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</si>
  <si>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</si>
  <si>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</si>
  <si>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</si>
  <si>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</si>
  <si>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</si>
  <si>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</si>
  <si>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</si>
  <si>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</si>
  <si>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</si>
  <si>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</si>
  <si>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</si>
  <si>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</si>
  <si>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</si>
  <si>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</si>
  <si>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</si>
  <si>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</si>
  <si>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</si>
  <si>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</si>
  <si>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</si>
  <si>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</si>
  <si>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</si>
  <si>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</si>
  <si>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</si>
  <si>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</si>
  <si>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</si>
  <si>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</si>
  <si>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</si>
  <si>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</si>
  <si>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</si>
  <si>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</si>
  <si>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</si>
  <si>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</si>
  <si>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</si>
  <si>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</si>
  <si>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</si>
  <si>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</si>
  <si>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</si>
  <si>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</si>
  <si>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</si>
  <si>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</si>
  <si>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</si>
  <si>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</si>
  <si>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</si>
  <si>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</si>
  <si>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</si>
  <si>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</si>
  <si>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</si>
  <si>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</si>
  <si>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</si>
  <si>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</si>
  <si>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</si>
  <si>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</si>
  <si>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</si>
  <si>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</si>
  <si>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</si>
  <si>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</si>
  <si>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</si>
  <si>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</si>
  <si>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</si>
  <si>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</si>
  <si>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</si>
  <si>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</si>
  <si>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</si>
  <si>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</si>
  <si>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</si>
  <si>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</si>
  <si>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</si>
  <si>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</si>
  <si>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</si>
  <si>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</si>
  <si>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</si>
  <si>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</si>
  <si>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</si>
  <si>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</si>
  <si>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</si>
  <si>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</si>
  <si>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</si>
  <si>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</si>
  <si>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</si>
  <si>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</si>
  <si>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</si>
  <si>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</si>
  <si>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</si>
  <si>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</si>
  <si>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</si>
  <si>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</si>
  <si>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</si>
  <si>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</si>
  <si>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</si>
  <si>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</si>
  <si>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</si>
  <si>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</si>
  <si>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</si>
  <si>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</si>
  <si>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</si>
  <si>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</si>
  <si>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</si>
  <si>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</si>
  <si>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</si>
  <si>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</si>
  <si>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</si>
  <si>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</si>
  <si>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</si>
  <si>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</si>
  <si>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</si>
  <si>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</si>
  <si>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</si>
  <si>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</si>
  <si>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</si>
  <si>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</si>
  <si>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</si>
  <si>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</si>
  <si>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</si>
  <si>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</si>
  <si>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</si>
  <si>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</si>
  <si>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</si>
  <si>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</si>
  <si>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</si>
  <si>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</si>
  <si>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</si>
  <si>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</si>
  <si>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</si>
  <si>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</si>
  <si>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</si>
  <si>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</si>
  <si>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</si>
  <si>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</si>
  <si>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</si>
  <si>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</si>
  <si>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</si>
  <si>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</si>
  <si>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</si>
  <si>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</si>
  <si>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</si>
  <si>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</si>
  <si>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</si>
  <si>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</si>
  <si>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</si>
  <si>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</si>
  <si>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</si>
  <si>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</si>
  <si>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</si>
  <si>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</si>
  <si>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</si>
  <si>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</si>
  <si>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</si>
  <si>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</si>
  <si>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</si>
  <si>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</si>
  <si>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</si>
  <si>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</si>
  <si>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</si>
  <si>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</si>
  <si>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</si>
  <si>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</si>
  <si>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</si>
  <si>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</si>
  <si>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</si>
  <si>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</si>
  <si>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</si>
  <si>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</si>
  <si>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</si>
  <si>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</si>
  <si>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</si>
  <si>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</si>
  <si>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</si>
  <si>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</si>
  <si>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</si>
  <si>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</si>
  <si>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</si>
  <si>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</si>
  <si>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</si>
  <si>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</si>
  <si>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</si>
  <si>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</si>
  <si>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</si>
  <si>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</si>
  <si>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</si>
  <si>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</si>
  <si>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</si>
  <si>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</si>
  <si>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</si>
  <si>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</si>
  <si>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</si>
  <si>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</si>
  <si>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</si>
  <si>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</si>
  <si>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</si>
  <si>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</si>
  <si>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</si>
  <si>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</si>
  <si>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</si>
  <si>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</si>
  <si>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</si>
  <si>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</si>
  <si>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</si>
  <si>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</si>
  <si>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</si>
  <si>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</si>
  <si>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</si>
  <si>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</si>
  <si>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</si>
  <si>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</si>
  <si>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</si>
  <si>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</si>
  <si>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</si>
  <si>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</si>
  <si>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</si>
  <si>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</si>
  <si>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</si>
  <si>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</si>
  <si>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</si>
  <si>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</si>
  <si>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</si>
  <si>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</si>
  <si>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</si>
  <si>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</si>
  <si>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</si>
  <si>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</si>
  <si>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</si>
  <si>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</si>
  <si>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</si>
  <si>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</si>
  <si>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</si>
  <si>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</si>
  <si>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</si>
  <si>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</si>
  <si>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</si>
  <si>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</si>
  <si>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</si>
  <si>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</si>
  <si>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</si>
  <si>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</si>
  <si>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</si>
  <si>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</si>
  <si>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</si>
  <si>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</si>
  <si>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</si>
  <si>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</si>
  <si>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</si>
  <si>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</si>
  <si>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</si>
  <si>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</si>
  <si>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</si>
  <si>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</si>
  <si>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</si>
  <si>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</si>
  <si>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</si>
  <si>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</si>
  <si>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</si>
  <si>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</si>
  <si>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</si>
  <si>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</si>
  <si>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</si>
  <si>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</si>
  <si>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</si>
  <si>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</si>
  <si>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</si>
  <si>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</si>
  <si>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</si>
  <si>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</si>
  <si>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</si>
  <si>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</si>
  <si>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</si>
  <si>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</si>
  <si>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</si>
  <si>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</si>
  <si>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</si>
  <si>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</si>
  <si>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</si>
  <si>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</si>
  <si>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</si>
  <si>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</si>
  <si>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</si>
  <si>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</si>
  <si>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</si>
  <si>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</si>
  <si>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</si>
  <si>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</si>
  <si>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</si>
  <si>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</si>
  <si>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</si>
  <si>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</si>
  <si>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</si>
  <si>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</si>
  <si>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</si>
  <si>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</si>
  <si>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</si>
  <si>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</si>
  <si>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</si>
  <si>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</si>
  <si>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</si>
  <si>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</si>
  <si>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</si>
  <si>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</si>
  <si>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</si>
  <si>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</si>
  <si>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</si>
  <si>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</si>
  <si>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</si>
  <si>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</si>
  <si>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</si>
  <si>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</si>
  <si>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</si>
  <si>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</si>
  <si>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</si>
  <si>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</si>
  <si>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</si>
  <si>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</si>
  <si>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</si>
  <si>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</si>
  <si>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</si>
  <si>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</si>
  <si>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</si>
  <si>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</si>
  <si>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</si>
  <si>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</si>
  <si>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</si>
  <si>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</si>
  <si>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</si>
  <si>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</si>
  <si>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</si>
  <si>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</si>
  <si>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</si>
  <si>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</si>
  <si>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</si>
  <si>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</si>
  <si>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</si>
  <si>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</si>
  <si>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</si>
  <si>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</si>
  <si>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</si>
  <si>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</si>
  <si>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</si>
  <si>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</si>
  <si>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</si>
  <si>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</si>
  <si>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</si>
  <si>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</si>
  <si>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</si>
  <si>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</si>
  <si>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</si>
  <si>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</si>
  <si>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</si>
  <si>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</si>
  <si>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</si>
  <si>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</si>
  <si>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</si>
  <si>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</si>
  <si>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</si>
  <si>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</si>
  <si>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</si>
  <si>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</si>
  <si>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</si>
  <si>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</si>
  <si>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</si>
  <si>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</si>
  <si>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</si>
  <si>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</si>
  <si>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</si>
  <si>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</si>
  <si>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</si>
  <si>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</si>
  <si>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</si>
  <si>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</si>
  <si>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</si>
  <si>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</si>
  <si>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</si>
  <si>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</si>
  <si>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</si>
  <si>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</si>
  <si>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</si>
  <si>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</si>
  <si>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</si>
  <si>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</si>
  <si>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</si>
  <si>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</si>
  <si>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</si>
  <si>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</si>
  <si>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</si>
  <si>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</si>
  <si>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</si>
  <si>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</si>
  <si>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</si>
  <si>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</si>
  <si>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</si>
  <si>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</si>
  <si>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</si>
  <si>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</si>
  <si>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</si>
  <si>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</si>
  <si>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</si>
  <si>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</si>
  <si>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</si>
  <si>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</si>
  <si>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</si>
  <si>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</si>
  <si>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</si>
  <si>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</si>
  <si>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</si>
  <si>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</si>
  <si>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</si>
  <si>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</si>
  <si>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</si>
  <si>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</si>
  <si>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</si>
  <si>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</si>
  <si>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</si>
  <si>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</si>
  <si>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</si>
  <si>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</si>
  <si>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</si>
  <si>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</si>
  <si>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</si>
  <si>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</si>
  <si>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</si>
  <si>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</si>
  <si>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</si>
  <si>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</si>
  <si>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</si>
  <si>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</si>
  <si>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</si>
  <si>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</si>
  <si>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</si>
  <si>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</si>
  <si>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</si>
  <si>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</si>
  <si>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</si>
  <si>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</si>
  <si>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</si>
  <si>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</si>
  <si>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</si>
  <si>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</si>
  <si>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</si>
  <si>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</si>
  <si>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</si>
  <si>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</si>
  <si>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</si>
  <si>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</si>
  <si>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</si>
  <si>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</si>
  <si>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</si>
  <si>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</si>
  <si>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</si>
  <si>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</si>
  <si>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</si>
  <si>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</si>
  <si>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</si>
  <si>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</si>
  <si>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</si>
  <si>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</si>
  <si>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</si>
  <si>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</si>
  <si>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</si>
  <si>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</si>
  <si>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</si>
  <si>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</si>
  <si>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</si>
  <si>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</si>
  <si>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</si>
  <si>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</si>
  <si>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</si>
  <si>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</si>
  <si>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</si>
  <si>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</si>
  <si>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</si>
  <si>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</si>
  <si>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</si>
  <si>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</si>
  <si>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</si>
  <si>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</si>
  <si>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</si>
  <si>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</si>
  <si>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</si>
  <si>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</si>
  <si>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Count of outcomes</t>
  </si>
  <si>
    <t>Subcategory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</si>
  <si>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</si>
  <si>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</si>
  <si>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</si>
  <si>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</si>
  <si>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</si>
  <si>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</si>
  <si>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</si>
  <si>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</si>
  <si>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</si>
  <si>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</si>
  <si>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</si>
  <si>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</si>
  <si>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</si>
  <si>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</si>
  <si>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</si>
  <si>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</si>
  <si>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</si>
  <si>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</si>
  <si>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</si>
  <si>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</si>
  <si>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</si>
  <si>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</si>
  <si>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</si>
  <si>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</si>
  <si>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</si>
  <si>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</si>
  <si>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</si>
  <si>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</si>
  <si>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14000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</si>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</sst>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0" fillId="2" borderId="0" xfId="0" applyFill="1"/>
    <xf numFmtId="0" fontId="0" fillId="0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9" fontId="1" fillId="2" borderId="0" xfId="0" applyNumberFormat="1" applyFont="1" applyFill="1"/>
    <xf numFmtId="0" fontId="1" fillId="2" borderId="0" xfId="0" applyFont="1" applyFill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2" borderId="0" xfId="0" applyNumberFormat="1" applyFont="1" applyFill="1"/>
    <xf numFmtId="9" fontId="0" fillId="0" borderId="0" xfId="0" applyNumberFormat="1"/>
    <xf numFmtId="0" fontId="2" fillId="2" borderId="0" xfId="0" applyFont="1" applyFill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B4B"/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</a:t>
            </a:r>
            <a:r>
              <a:rPr lang="en-US" sz="1500" baseline="0"/>
              <a:t> by Category</a:t>
            </a:r>
            <a:endParaRPr lang="en-US" sz="1500"/>
          </a:p>
        </c:rich>
      </c:tx>
      <c:layout>
        <c:manualLayout>
          <c:xMode val="edge"/>
          <c:yMode val="edge"/>
          <c:x val="0.39664092886657909"/>
          <c:y val="8.3969194372947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1-410D-9F98-28705CAD747B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1-410D-9F98-28705CAD747B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1-410D-9F98-28705CAD747B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81-410D-9F98-28705CAD7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6744303"/>
        <c:axId val="336743471"/>
      </c:barChart>
      <c:catAx>
        <c:axId val="3367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43471"/>
        <c:crosses val="autoZero"/>
        <c:auto val="1"/>
        <c:lblAlgn val="ctr"/>
        <c:lblOffset val="100"/>
        <c:noMultiLvlLbl val="0"/>
      </c:catAx>
      <c:valAx>
        <c:axId val="3367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 by Subcategory</a:t>
            </a:r>
          </a:p>
        </c:rich>
      </c:tx>
      <c:layout>
        <c:manualLayout>
          <c:xMode val="edge"/>
          <c:yMode val="edge"/>
          <c:x val="0.39532424032769964"/>
          <c:y val="4.0072605866795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49419607067942E-2"/>
          <c:y val="0.14525940004625859"/>
          <c:w val="0.85439912584148736"/>
          <c:h val="0.645805653603644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6-4B7A-A874-86CA7ADC16F2}"/>
            </c:ext>
          </c:extLst>
        </c:ser>
        <c:ser>
          <c:idx val="1"/>
          <c:order val="1"/>
          <c:tx>
            <c:strRef>
              <c:f>'Outcomes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6-4B7A-A874-86CA7ADC16F2}"/>
            </c:ext>
          </c:extLst>
        </c:ser>
        <c:ser>
          <c:idx val="2"/>
          <c:order val="2"/>
          <c:tx>
            <c:strRef>
              <c:f>'Outcomes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56-4B7A-A874-86CA7ADC16F2}"/>
            </c:ext>
          </c:extLst>
        </c:ser>
        <c:ser>
          <c:idx val="3"/>
          <c:order val="3"/>
          <c:tx>
            <c:strRef>
              <c:f>'Outcomes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56-4B7A-A874-86CA7ADC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40063"/>
        <c:axId val="176239231"/>
      </c:barChart>
      <c:catAx>
        <c:axId val="17624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9231"/>
        <c:crosses val="autoZero"/>
        <c:auto val="1"/>
        <c:lblAlgn val="ctr"/>
        <c:lblOffset val="100"/>
        <c:noMultiLvlLbl val="0"/>
      </c:catAx>
      <c:valAx>
        <c:axId val="1762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6-492C-966B-36BDFA72FB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6-492C-966B-36BDFA72FB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6-492C-966B-36BDFA72F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149247"/>
        <c:axId val="1781062255"/>
      </c:lineChart>
      <c:catAx>
        <c:axId val="17361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062255"/>
        <c:crosses val="autoZero"/>
        <c:auto val="1"/>
        <c:lblAlgn val="ctr"/>
        <c:lblOffset val="100"/>
        <c:noMultiLvlLbl val="0"/>
      </c:catAx>
      <c:valAx>
        <c:axId val="178106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1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1" i="0" u="none" strike="noStrike" baseline="0">
                <a:effectLst/>
              </a:rPr>
              <a:t>Outcomes Based on Goal</a:t>
            </a:r>
            <a:endParaRPr lang="en-US" sz="1500" b="1"/>
          </a:p>
        </c:rich>
      </c:tx>
      <c:layout>
        <c:manualLayout>
          <c:xMode val="edge"/>
          <c:yMode val="edge"/>
          <c:x val="0.38384399530703822"/>
          <c:y val="4.3572974783027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0.46153846153846156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7-47D1-8B2A-FA30E6C0E3BB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0.53846153846153844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7-47D1-8B2A-FA30E6C0E3BB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7-47D1-8B2A-FA30E6C0E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447600"/>
        <c:axId val="1832448016"/>
      </c:lineChart>
      <c:catAx>
        <c:axId val="18324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48016"/>
        <c:crosses val="autoZero"/>
        <c:auto val="1"/>
        <c:lblAlgn val="ctr"/>
        <c:lblOffset val="100"/>
        <c:noMultiLvlLbl val="0"/>
      </c:catAx>
      <c:valAx>
        <c:axId val="18324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9525</xdr:rowOff>
    </xdr:from>
    <xdr:to>
      <xdr:col>20</xdr:col>
      <xdr:colOff>38099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9B789-CD29-A70A-51AA-D94D89A8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15</xdr:row>
      <xdr:rowOff>152400</xdr:rowOff>
    </xdr:from>
    <xdr:to>
      <xdr:col>5</xdr:col>
      <xdr:colOff>657225</xdr:colOff>
      <xdr:row>18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377F1E-8D15-22EF-4F42-8506527C6660}"/>
            </a:ext>
          </a:extLst>
        </xdr:cNvPr>
        <xdr:cNvSpPr txBox="1"/>
      </xdr:nvSpPr>
      <xdr:spPr>
        <a:xfrm>
          <a:off x="152400" y="3009900"/>
          <a:ext cx="41529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/>
            <a:t>In this bird view, theatre is</a:t>
          </a:r>
          <a:r>
            <a:rPr lang="en-US" sz="1300" baseline="0"/>
            <a:t> the most succeful campaign.</a:t>
          </a:r>
          <a:endParaRPr lang="en-US" sz="13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28575</xdr:rowOff>
    </xdr:from>
    <xdr:to>
      <xdr:col>21</xdr:col>
      <xdr:colOff>523875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0B5FE-8F7B-3077-B2B5-29F6624D4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10</xdr:row>
      <xdr:rowOff>104774</xdr:rowOff>
    </xdr:from>
    <xdr:to>
      <xdr:col>5</xdr:col>
      <xdr:colOff>733425</xdr:colOff>
      <xdr:row>18</xdr:row>
      <xdr:rowOff>171449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8490578-B78C-A894-0E25-3E22A61D37E0}"/>
            </a:ext>
          </a:extLst>
        </xdr:cNvPr>
        <xdr:cNvSpPr txBox="1"/>
      </xdr:nvSpPr>
      <xdr:spPr>
        <a:xfrm>
          <a:off x="171450" y="2009774"/>
          <a:ext cx="4210050" cy="1590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We're using subcategories in order to focus our analysis on an area that is more relevant for Louise: theatrical productions.</a:t>
          </a:r>
        </a:p>
        <a:p>
          <a:r>
            <a:rPr lang="en-US" sz="13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Kickstarter campaigns for plays, the "theater" category in most countries, is the most successful.</a:t>
          </a:r>
          <a:endParaRPr lang="en-US" sz="13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1</xdr:row>
      <xdr:rowOff>171449</xdr:rowOff>
    </xdr:from>
    <xdr:to>
      <xdr:col>18</xdr:col>
      <xdr:colOff>447675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779E5-B39B-47DF-98DA-2615AA753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800099</xdr:colOff>
      <xdr:row>13</xdr:row>
      <xdr:rowOff>161924</xdr:rowOff>
    </xdr:from>
    <xdr:to>
      <xdr:col>8</xdr:col>
      <xdr:colOff>1533524</xdr:colOff>
      <xdr:row>37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7A8F6-6589-9E4F-A9DB-A967D8590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" refreshedDate="44689.513564583336" createdVersion="7" refreshedVersion="7" minRefreshableVersion="3" recordCount="4114" xr:uid="{9768282A-5078-4224-A054-BBFD4F5849C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7405D-075B-44E8-8D05-2C59F0083D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750BB-3ECA-47C3-AF5B-6B4ACDF629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523F9-7858-482A-AAF0-070CB132C09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H1" zoomScaleNormal="100" workbookViewId="0">
      <selection activeCell="I2" sqref="I2"/>
    </sheetView>
  </sheetViews>
  <sheetFormatPr defaultColWidth="8.85546875" defaultRowHeight="15" x14ac:dyDescent="0.25"/>
  <cols>
    <col min="1" max="1" width="5" style="10" bestFit="1" customWidth="1"/>
    <col min="2" max="2" width="38.42578125" style="1" customWidth="1"/>
    <col min="3" max="3" width="41" style="1" bestFit="1" customWidth="1"/>
    <col min="4" max="4" width="16.28515625" style="3" bestFit="1" customWidth="1"/>
    <col min="5" max="5" width="12.7109375" style="4" bestFit="1" customWidth="1"/>
    <col min="6" max="6" width="19.42578125" customWidth="1"/>
    <col min="7" max="7" width="13.42578125" customWidth="1"/>
    <col min="8" max="8" width="12.5703125" customWidth="1"/>
    <col min="9" max="9" width="12.85546875" customWidth="1"/>
    <col min="10" max="10" width="17.42578125" customWidth="1"/>
    <col min="11" max="11" width="13.7109375" customWidth="1"/>
    <col min="12" max="12" width="16.5703125" customWidth="1"/>
    <col min="13" max="13" width="12.28515625" customWidth="1"/>
    <col min="14" max="14" width="28" bestFit="1" customWidth="1"/>
    <col min="15" max="15" width="22.140625" customWidth="1"/>
    <col min="16" max="16" width="20.140625" customWidth="1"/>
    <col min="17" max="17" width="28" bestFit="1" customWidth="1"/>
    <col min="18" max="18" width="16.85546875" bestFit="1" customWidth="1"/>
    <col min="19" max="19" width="25.85546875" style="16" customWidth="1"/>
    <col min="20" max="20" width="24.140625" style="16" customWidth="1"/>
    <col min="21" max="21" width="13.42578125" customWidth="1"/>
  </cols>
  <sheetData>
    <row r="1" spans="1:21" s="14" customFormat="1" x14ac:dyDescent="0.25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13" t="s">
        <v>8307</v>
      </c>
      <c r="Q1" s="11" t="s">
        <v>8358</v>
      </c>
      <c r="R1" s="14" t="s">
        <v>8363</v>
      </c>
      <c r="S1" s="18" t="s">
        <v>8365</v>
      </c>
      <c r="T1" s="18" t="s">
        <v>8366</v>
      </c>
      <c r="U1" s="14" t="s">
        <v>8379</v>
      </c>
    </row>
    <row r="2" spans="1:21" ht="47.25" customHeight="1" x14ac:dyDescent="0.25">
      <c r="A2" s="9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0" x14ac:dyDescent="0.25">
      <c r="A3" s="9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 s="9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 s="9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 s="9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 s="9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 s="9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 s="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 s="9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 s="9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 s="9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 s="9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 s="9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 s="9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 s="9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 s="9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 s="9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 s="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 s="9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 s="9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 s="9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 s="9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 s="9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 s="9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 s="9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 s="9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 s="9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 s="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 s="9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 s="9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 s="9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 s="9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 s="9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 s="9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 s="9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 s="9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 s="9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 s="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 s="9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 s="9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 s="9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 s="9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 s="9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 s="9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 s="9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 s="9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 s="9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 s="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 s="9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 s="9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 s="9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 s="9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 s="9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 s="9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 s="9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 s="9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 s="9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 s="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 s="9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 s="9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 s="9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 s="9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 s="9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 s="9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 s="9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 s="9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 s="9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 s="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 s="9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 s="9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 s="9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 s="9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 s="9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 s="9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 s="9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 s="9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 s="9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 s="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 s="9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 s="9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 s="9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 s="9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 s="9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 s="9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 s="9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 s="9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 s="9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 s="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 s="9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 s="9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 s="9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 s="9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 s="9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 s="9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 s="9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 s="9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 s="9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 s="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 s="9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 s="9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 s="9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 s="9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 s="9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 s="9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 s="9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 s="9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 s="9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 s="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 s="9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 s="9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 s="9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 s="9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 s="9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 s="9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 s="9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 s="9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 s="9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 s="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 s="9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 s="9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 s="9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 s="9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 s="9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 s="9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 s="9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 s="9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 s="9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 s="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 s="9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 s="9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 s="9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 s="9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 s="9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 s="9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 s="9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 s="9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 s="9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 s="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 s="9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 s="9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 s="9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 s="9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 s="9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 s="9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 s="9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 s="9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 s="9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 s="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 s="9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 s="9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 s="9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 s="9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 s="9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 s="9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 s="9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 s="9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 s="9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 s="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 s="9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 s="9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 s="9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 s="9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 s="9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 s="9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 s="9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 s="9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 s="9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 s="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 s="9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 s="9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 s="9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 s="9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 s="9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 s="9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 s="9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 s="9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 s="9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 s="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 s="9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 s="9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 s="9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 s="9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 s="9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 s="9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 s="9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 s="9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 s="9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 s="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 s="9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 s="9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 s="9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 s="9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 s="9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 s="9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 s="9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 s="9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 s="9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 s="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 s="9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 s="9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 s="9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 s="9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 s="9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 s="9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 s="9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 s="9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 s="9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 s="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 s="9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 s="9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 s="9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 s="9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 s="9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 s="9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 s="9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 s="9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 s="9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 s="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 s="9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 s="9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 s="9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 s="9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 s="9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 s="9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 s="9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 s="9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 s="9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 s="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 s="9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 s="9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 s="9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 s="9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 s="9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 s="9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 s="9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 s="9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 s="9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 s="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 s="9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 s="9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 s="9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 s="9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 s="9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 s="9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 s="9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 s="9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 s="9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 s="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 s="9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 s="9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 s="9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 s="9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 s="9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 s="9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 s="9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 s="9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 s="9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 s="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 s="9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 s="9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 s="9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 s="9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 s="9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 s="9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 s="9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 s="9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 s="9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 s="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 s="9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 s="9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 s="9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 s="9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 s="9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 s="9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 s="9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 s="9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 s="9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 s="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 s="9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 s="9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 s="9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 s="9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 s="9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 s="9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 s="9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 s="9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 s="9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 s="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 s="9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 s="9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 s="9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 s="9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 s="9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 s="9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 s="9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 s="9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 s="9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 s="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 s="9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 s="9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 s="9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 s="9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 s="9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 s="9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 s="9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 s="9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 s="9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 s="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 s="9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 s="9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 s="9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 s="9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 s="9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 s="9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 s="9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 s="9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 s="9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 s="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 s="9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 s="9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 s="9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 s="9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 s="9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 s="9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 s="9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 s="9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 s="9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 s="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 s="9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 s="9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 s="9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 s="9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 s="9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 s="9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 s="9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 s="9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 s="9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 s="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 s="9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 s="9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 s="9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 s="9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 s="9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 s="9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 s="9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 s="9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 s="9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 s="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 s="9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 s="9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 s="9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 s="9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 s="9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 s="9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 s="9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 s="9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 s="9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 s="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 s="9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 s="9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 s="9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 s="9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 s="9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 s="9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 s="9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 s="9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 s="9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 s="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 s="9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 s="9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 s="9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 s="9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 s="9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 s="9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 s="9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 s="9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 s="9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 s="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 s="9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 s="9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 s="9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 s="9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 s="9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 s="9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 s="9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 s="9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5" x14ac:dyDescent="0.25">
      <c r="A388" s="9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 s="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 s="9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 s="9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 s="9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 s="9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 s="9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 s="9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 s="9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 s="9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 s="9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 s="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 s="9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 s="9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 s="9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 s="9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 s="9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 s="9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 s="9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 s="9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 s="9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 s="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 s="9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 s="9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 s="9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 s="9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 s="9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 s="9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 s="9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 s="9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 s="9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 s="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 s="9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 s="9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 s="9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 s="9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 s="9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 s="9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 s="9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 s="9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 s="9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 s="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 s="9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 s="9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 s="9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 s="9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 s="9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 s="9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 s="9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 s="9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 s="9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 s="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 s="9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 s="9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 s="9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 s="9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 s="9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 s="9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 s="9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 s="9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 s="9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 s="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 s="9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 s="9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 s="9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 s="9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 s="9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 s="9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 s="9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 s="9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 s="9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 s="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 s="9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 s="9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 s="9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 s="9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 s="9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 s="9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 s="9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 s="9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 s="9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 s="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 s="9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 s="9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 s="9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 s="9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 s="9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 s="9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 s="9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 s="9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 s="9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 s="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 s="9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 s="9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 s="9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 s="9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 s="9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 s="9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 s="9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 s="9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 s="9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 s="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 s="9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 s="9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 s="9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 s="9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 s="9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 s="9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 s="9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 s="9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 s="9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 s="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 s="9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 s="9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 s="9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 s="9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 s="9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 s="9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 s="9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 s="9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 s="9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 s="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 s="9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 s="9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 s="9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 s="9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 s="9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 s="9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x14ac:dyDescent="0.25">
      <c r="A516" s="9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 s="9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 s="9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 s="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 s="9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 s="9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 s="9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 s="9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 s="9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 s="9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 s="9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 s="9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 s="9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 s="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 s="9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 s="9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 s="9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 s="9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 s="9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 s="9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 s="9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 s="9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 s="9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 s="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 s="9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 s="9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 s="9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 s="9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 s="9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 s="9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 s="9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 s="9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 s="9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 s="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 s="9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 s="9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 s="9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 s="9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 s="9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 s="9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 s="9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 s="9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 s="9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 s="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 s="9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 s="9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 s="9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 s="9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 s="9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 s="9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 s="9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 s="9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 s="9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 s="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 s="9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 s="9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 s="9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 s="9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 s="9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 s="9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 s="9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 s="9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 s="9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 s="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x14ac:dyDescent="0.25">
      <c r="A580" s="9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 s="9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 s="9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 s="9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 s="9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 s="9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 s="9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 s="9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 s="9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 s="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 s="9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 s="9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 s="9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 s="9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 s="9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 s="9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 s="9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 s="9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 s="9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 s="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 s="9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 s="9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 s="9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 s="9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 s="9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 s="9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 s="9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 s="9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 s="9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 s="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 s="9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 s="9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 s="9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 s="9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 s="9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 s="9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 s="9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 s="9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 s="9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 s="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 s="9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 s="9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 s="9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 s="9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 s="9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 s="9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 s="9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 s="9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 s="9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 s="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 s="9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 s="9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 s="9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 s="9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 s="9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 s="9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 s="9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 s="9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 s="9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 s="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 s="9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 s="9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 s="9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 s="9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5" x14ac:dyDescent="0.25">
      <c r="A644" s="9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 s="9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 s="9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 s="9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 s="9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 s="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 s="9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 s="9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 s="9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 s="9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 s="9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 s="9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 s="9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 s="9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 s="9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 s="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 s="9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 s="9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 s="9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 s="9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 s="9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 s="9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 s="9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 s="9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 s="9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 s="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 s="9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 s="9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 s="9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 s="9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 s="9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 s="9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 s="9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 s="9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 s="9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 s="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 s="9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 s="9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 s="9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 s="9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 s="9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 s="9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 s="9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 s="9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 s="9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 s="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 s="9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 s="9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 s="9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 s="9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 s="9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 s="9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 s="9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 s="9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 s="9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 s="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 s="9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 s="9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 s="9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 s="9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 s="9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 s="9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 s="9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 s="9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x14ac:dyDescent="0.25">
      <c r="A708" s="9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 s="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 s="9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 s="9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 s="9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 s="9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 s="9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 s="9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 s="9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 s="9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 s="9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 s="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 s="9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 s="9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 s="9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 s="9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 s="9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 s="9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 s="9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 s="9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 s="9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 s="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 s="9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 s="9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 s="9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 s="9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 s="9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 s="9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 s="9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 s="9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 s="9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 s="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 s="9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 s="9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 s="9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 s="9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 s="9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 s="9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 s="9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 s="9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 s="9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 s="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 s="9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 s="9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 s="9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 s="9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 s="9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 s="9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 s="9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 s="9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 s="9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 s="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 s="9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 s="9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 s="9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 s="9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 s="9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 s="9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 s="9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 s="9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 s="9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 s="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 s="9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 s="9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x14ac:dyDescent="0.25">
      <c r="A772" s="9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 s="9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 s="9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 s="9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 s="9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 s="9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 s="9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 s="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 s="9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 s="9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 s="9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 s="9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 s="9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 s="9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 s="9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 s="9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 s="9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 s="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 s="9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 s="9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 s="9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 s="9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 s="9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 s="9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 s="9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 s="9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 s="9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 s="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 s="9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 s="9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 s="9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 s="9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 s="9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 s="9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 s="9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 s="9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 s="9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 s="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 s="9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 s="9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 s="9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 s="9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 s="9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 s="9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 s="9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 s="9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 s="9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 s="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 s="9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 s="9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 s="9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 s="9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 s="9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 s="9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 s="9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 s="9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 s="9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 s="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 s="9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 s="9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 s="9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 s="9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 s="9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 s="9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x14ac:dyDescent="0.25">
      <c r="A836" s="9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 s="9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 s="9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 s="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 s="9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 s="9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 s="9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 s="9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 s="9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 s="9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 s="9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 s="9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 s="9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 s="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 s="9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 s="9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 s="9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 s="9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 s="9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 s="9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 s="9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 s="9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 s="9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 s="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 s="9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 s="9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 s="9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 s="9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 s="9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 s="9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 s="9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 s="9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 s="9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 s="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 s="9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 s="9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 s="9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 s="9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 s="9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 s="9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 s="9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 s="9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 s="9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 s="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 s="9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 s="9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 s="9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 s="9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 s="9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 s="9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 s="9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 s="9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 s="9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 s="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 s="9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 s="9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 s="9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 s="9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 s="9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 s="9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 s="9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 s="9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 s="9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 s="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x14ac:dyDescent="0.25">
      <c r="A900" s="9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 s="9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 s="9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 s="9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 s="9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 s="9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 s="9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 s="9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 s="9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 s="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 s="9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 s="9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 s="9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 s="9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 s="9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 s="9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 s="9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 s="9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 s="9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 s="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 s="9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 s="9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 s="9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 s="9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 s="9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 s="9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 s="9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 s="9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 s="9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 s="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 s="9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 s="9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 s="9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 s="9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 s="9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 s="9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 s="9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 s="9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 s="9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 s="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 s="9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 s="9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 s="9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 s="9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 s="9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 s="9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 s="9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 s="9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 s="9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 s="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 s="9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 s="9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 s="9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 s="9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 s="9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 s="9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 s="9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 s="9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 s="9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 s="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 s="9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 s="9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 s="9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 s="9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x14ac:dyDescent="0.25">
      <c r="A964" s="9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 s="9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 s="9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 s="9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 s="9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 s="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 s="9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 s="9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 s="9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 s="9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 s="9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 s="9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 s="9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 s="9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 s="9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 s="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 s="9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 s="9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 s="9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 s="9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 s="9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 s="9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 s="9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 s="9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 s="9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 s="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 s="9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 s="9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 s="9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 s="9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 s="9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 s="9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 s="9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 s="9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 s="9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 s="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 s="9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 s="9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 s="9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 s="9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 s="9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 s="9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 s="9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 s="9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 s="9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 s="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 s="9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 s="9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 s="9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 s="9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 s="9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 s="9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 s="9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 s="9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 s="9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 s="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 s="9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 s="9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 s="9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 s="9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 s="9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 s="9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 s="9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 s="9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x14ac:dyDescent="0.25">
      <c r="A1028" s="9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 s="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 s="9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 s="9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 s="9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 s="9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 s="9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 s="9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 s="9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 s="9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 s="9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 s="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 s="9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 s="9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 s="9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 s="9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 s="9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 s="9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 s="9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 s="9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 s="9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 s="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 s="9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 s="9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 s="9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 s="9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 s="9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 s="9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 s="9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 s="9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 s="9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 s="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 s="9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 s="9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 s="9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 s="9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 s="9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 s="9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 s="9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 s="9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 s="9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 s="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 s="9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 s="9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 s="9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 s="9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 s="9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 s="9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 s="9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 s="9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 s="9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 s="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 s="9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 s="9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 s="9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 s="9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 s="9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 s="9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 s="9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 s="9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 s="9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 s="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 s="9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 s="9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x14ac:dyDescent="0.25">
      <c r="A1092" s="9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 s="9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 s="9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 s="9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 s="9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 s="9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 s="9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 s="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 s="9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 s="9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 s="9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 s="9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 s="9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 s="9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 s="9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 s="9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 s="9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 s="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 s="9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 s="9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 s="9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 s="9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 s="9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 s="9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 s="9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 s="9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 s="9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 s="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 s="9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 s="9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 s="9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 s="9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 s="9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 s="9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 s="9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 s="9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 s="9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 s="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 s="9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 s="9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 s="9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 s="9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 s="9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 s="9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 s="9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 s="9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 s="9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 s="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 s="9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 s="9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 s="9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 s="9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 s="9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 s="9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 s="9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 s="9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 s="9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 s="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 s="9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 s="9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 s="9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 s="9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 s="9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 s="9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x14ac:dyDescent="0.25">
      <c r="A1156" s="9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 s="9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 s="9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 s="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 s="9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 s="9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 s="9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 s="9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 s="9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 s="9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 s="9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 s="9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 s="9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 s="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 s="9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 s="9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 s="9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 s="9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 s="9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 s="9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 s="9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 s="9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 s="9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 s="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 s="9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 s="9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 s="9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 s="9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 s="9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 s="9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 s="9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 s="9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 s="9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 s="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 s="9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 s="9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 s="9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 s="9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 s="9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 s="9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 s="9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 s="9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 s="9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 s="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 s="9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 s="9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 s="9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 s="9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 s="9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 s="9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 s="9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 s="9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 s="9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 s="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 s="9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 s="9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 s="9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 s="9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 s="9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 s="9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 s="9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 s="9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 s="9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 s="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x14ac:dyDescent="0.25">
      <c r="A1220" s="9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 s="9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 s="9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 s="9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 s="9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 s="9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 s="9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 s="9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 s="9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 s="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 s="9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 s="9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 s="9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 s="9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 s="9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 s="9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 s="9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 s="9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 s="9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 s="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 s="9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 s="9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 s="9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 s="9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 s="9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 s="9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 s="9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 s="9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 s="9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 s="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 s="9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 s="9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 s="9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 s="9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 s="9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 s="9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 s="9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 s="9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 s="9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 s="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 s="9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 s="9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 s="9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 s="9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 s="9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 s="9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 s="9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 s="9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 s="9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 s="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 s="9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 s="9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 s="9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 s="9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 s="9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 s="9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 s="9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 s="9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 s="9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 s="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 s="9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 s="9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 s="9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 s="9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x14ac:dyDescent="0.25">
      <c r="A1284" s="9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 s="9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 s="9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 s="9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 s="9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 s="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 s="9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 s="9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 s="9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 s="9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 s="9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 s="9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 s="9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 s="9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 s="9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 s="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 s="9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 s="9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 s="9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 s="9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 s="9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 s="9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 s="9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 s="9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 s="9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 s="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 s="9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 s="9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 s="9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 s="9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 s="9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 s="9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 s="9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 s="9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 s="9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 s="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 s="9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 s="9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 s="9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 s="9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 s="9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 s="9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 s="9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 s="9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 s="9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 s="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 s="9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 s="9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 s="9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 s="9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 s="9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 s="9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 s="9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 s="9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 s="9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 s="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 s="9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 s="9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 s="9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 s="9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 s="9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 s="9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 s="9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 s="9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x14ac:dyDescent="0.25">
      <c r="A1348" s="9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 s="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 s="9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 s="9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 s="9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 s="9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 s="9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 s="9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 s="9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 s="9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 s="9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 s="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 s="9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 s="9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 s="9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 s="9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 s="9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 s="9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 s="9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 s="9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 s="9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 s="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 s="9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 s="9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 s="9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 s="9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 s="9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 s="9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 s="9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 s="9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 s="9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 s="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 s="9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 s="9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 s="9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 s="9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 s="9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 s="9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 s="9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 s="9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 s="9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 s="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 s="9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 s="9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 s="9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 s="9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 s="9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 s="9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 s="9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 s="9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 s="9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 s="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 s="9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 s="9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 s="9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 s="9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 s="9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 s="9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 s="9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 s="9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 s="9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 s="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 s="9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 s="9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x14ac:dyDescent="0.25">
      <c r="A1412" s="9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 s="9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 s="9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 s="9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 s="9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 s="9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 s="9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 s="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 s="9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 s="9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 s="9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 s="9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 s="9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 s="9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 s="9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 s="9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 s="9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 s="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 s="9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 s="9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 s="9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 s="9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 s="9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 s="9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 s="9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 s="9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 s="9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 s="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 s="9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 s="9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 s="9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 s="9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 s="9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 s="9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 s="9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 s="9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 s="9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 s="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 s="9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 s="9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 s="9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 s="9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 s="9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 s="9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 s="9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 s="9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 s="9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 s="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 s="9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 s="9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 s="9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 s="9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 s="9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 s="9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 s="9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 s="9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 s="9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 s="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 s="9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 s="9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 s="9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 s="9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 s="9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 s="9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x14ac:dyDescent="0.25">
      <c r="A1476" s="9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 s="9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 s="9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 s="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 s="9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 s="9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 s="9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 s="9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 s="9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 s="9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 s="9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 s="9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 s="9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 s="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 s="9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 s="9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 s="9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 s="9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 s="9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 s="9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 s="9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 s="9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 s="9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 s="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 s="9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 s="9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 s="9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 s="9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 s="9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 s="9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 s="9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 s="9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 s="9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 s="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 s="9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 s="9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 s="9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 s="9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 s="9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 s="9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 s="9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 s="9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 s="9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 s="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 s="9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 s="9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 s="9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 s="9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 s="9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 s="9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 s="9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 s="9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 s="9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 s="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 s="9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 s="9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 s="9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 s="9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 s="9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 s="9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 s="9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 s="9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 s="9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 s="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x14ac:dyDescent="0.25">
      <c r="A1540" s="9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 s="9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 s="9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 s="9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 s="9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 s="9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 s="9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 s="9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 s="9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 s="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 s="9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 s="9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 s="9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 s="9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 s="9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 s="9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 s="9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 s="9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 s="9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 s="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 s="9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 s="9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 s="9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 s="9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 s="9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 s="9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 s="9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 s="9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 s="9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 s="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 s="9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 s="9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 s="9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 s="9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 s="9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 s="9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 s="9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 s="9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 s="9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 s="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 s="9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 s="9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 s="9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 s="9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 s="9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 s="9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 s="9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 s="9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 s="9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 s="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 s="9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 s="9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 s="9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 s="9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 s="9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 s="9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 s="9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 s="9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 s="9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 s="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 s="9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 s="9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 s="9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 s="9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x14ac:dyDescent="0.25">
      <c r="A1604" s="9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 s="9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 s="9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 s="9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 s="9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 s="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 s="9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 s="9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 s="9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 s="9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 s="9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 s="9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 s="9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 s="9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 s="9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 s="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 s="9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 s="9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 s="9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 s="9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 s="9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 s="9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 s="9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 s="9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 s="9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 s="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 s="9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 s="9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 s="9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 s="9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 s="9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 s="9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 s="9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 s="9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 s="9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 s="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 s="9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 s="9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 s="9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 s="9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 s="9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 s="9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 s="9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 s="9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 s="9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 s="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 s="9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 s="9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 s="9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 s="9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 s="9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 s="9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 s="9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 s="9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 s="9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 s="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 s="9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 s="9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 s="9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 s="9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 s="9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 s="9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 s="9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 s="9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x14ac:dyDescent="0.25">
      <c r="A1668" s="9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 s="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 s="9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 s="9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 s="9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 s="9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 s="9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 s="9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 s="9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 s="9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 s="9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 s="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 s="9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 s="9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 s="9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 s="9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 s="9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 s="9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 s="9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 s="9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 s="9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 s="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 s="9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 s="9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 s="9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 s="9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 s="9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 s="9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 s="9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 s="9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 s="9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 s="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 s="9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 s="9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 s="9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 s="9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 s="9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 s="9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 s="9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 s="9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 s="9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 s="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 s="9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 s="9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 s="9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 s="9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 s="9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 s="9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 s="9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 s="9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 s="9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 s="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 s="9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 s="9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 s="9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 s="9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 s="9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 s="9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 s="9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 s="9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 s="9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 s="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 s="9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 s="9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x14ac:dyDescent="0.25">
      <c r="A1732" s="9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 s="9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 s="9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 s="9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 s="9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 s="9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 s="9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 s="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 s="9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 s="9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 s="9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 s="9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 s="9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 s="9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 s="9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 s="9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 s="9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 s="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 s="9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 s="9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 s="9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 s="9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 s="9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 s="9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 s="9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 s="9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 s="9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 s="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 s="9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 s="9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 s="9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 s="9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 s="9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 s="9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 s="9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 s="9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 s="9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 s="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 s="9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 s="9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 s="9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 s="9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 s="9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 s="9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 s="9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 s="9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 s="9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 s="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 s="9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 s="9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 s="9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 s="9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 s="9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 s="9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 s="9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 s="9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 s="9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 s="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 s="9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 s="9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 s="9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 s="9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 s="9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 s="9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x14ac:dyDescent="0.25">
      <c r="A1796" s="9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 s="9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 s="9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 s="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 s="9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 s="9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 s="9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 s="9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 s="9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 s="9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 s="9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 s="9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 s="9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 s="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 s="9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 s="9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 s="9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 s="9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 s="9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 s="9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 s="9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 s="9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 s="9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 s="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 s="9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 s="9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 s="9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 s="9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 s="9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 s="9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 s="9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 s="9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 s="9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 s="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 s="9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 s="9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 s="9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 s="9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 s="9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 s="9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 s="9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 s="9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 s="9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 s="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 s="9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 s="9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 s="9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 s="9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 s="9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 s="9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 s="9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 s="9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 s="9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 s="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 s="9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 s="9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 s="9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 s="9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 s="9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 s="9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 s="9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 s="9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 s="9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 s="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x14ac:dyDescent="0.25">
      <c r="A1860" s="9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 s="9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 s="9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 s="9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 s="9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 s="9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 s="9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 s="9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 s="9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 s="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 s="9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 s="9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 s="9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 s="9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 s="9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 s="9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 s="9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 s="9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 s="9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 s="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 s="9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 s="9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 s="9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 s="9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 s="9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 s="9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 s="9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 s="9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 s="9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 s="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 s="9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 s="9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 s="9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 s="9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 s="9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 s="9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 s="9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 s="9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 s="9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 s="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 s="9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 s="9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 s="9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 s="9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 s="9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 s="9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 s="9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 s="9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 s="9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 s="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 s="9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 s="9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 s="9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 s="9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 s="9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 s="9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 s="9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 s="9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 s="9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 s="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 s="9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 s="9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 s="9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 s="9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x14ac:dyDescent="0.25">
      <c r="A1924" s="9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 s="9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 s="9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 s="9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 s="9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 s="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 s="9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 s="9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 s="9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 s="9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 s="9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 s="9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 s="9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 s="9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 s="9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 s="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 s="9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 s="9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 s="9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 s="9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 s="9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 s="9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 s="9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 s="9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 s="9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 s="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 s="9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 s="9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 s="9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 s="9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 s="9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 s="9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 s="9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 s="9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 s="9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 s="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 s="9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 s="9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 s="9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 s="9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 s="9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 s="9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 s="9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 s="9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 s="9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 s="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 s="9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 s="9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 s="9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 s="9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 s="9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 s="9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 s="9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 s="9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 s="9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 s="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 s="9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 s="9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 s="9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 s="9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 s="9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 s="9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 s="9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 s="9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x14ac:dyDescent="0.25">
      <c r="A1988" s="9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 s="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 s="9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 s="9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 s="9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 s="9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 s="9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 s="9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 s="9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 s="9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 s="9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 s="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 s="9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 s="9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 s="9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 s="9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 s="9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 s="9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 s="9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 s="9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 s="9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 s="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 s="9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 s="9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 s="9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 s="9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 s="9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 s="9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 s="9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 s="9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 s="9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 s="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 s="9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 s="9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 s="9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 s="9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 s="9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 s="9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 s="9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 s="9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 s="9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 s="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 s="9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 s="9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 s="9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 s="9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 s="9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 s="9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 s="9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 s="9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 s="9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 s="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 s="9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 s="9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 s="9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 s="9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 s="9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 s="9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 s="9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 s="9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 s="9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 s="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 s="9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 s="9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x14ac:dyDescent="0.25">
      <c r="A2052" s="9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 s="9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 s="9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 s="9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 s="9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 s="9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 s="9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 s="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 s="9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 s="9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 s="9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 s="9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 s="9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 s="9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 s="9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 s="9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 s="9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 s="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 s="9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 s="9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 s="9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 s="9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 s="9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 s="9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 s="9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 s="9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 s="9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 s="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 s="9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 s="9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 s="9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 s="9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 s="9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 s="9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 s="9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 s="9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 s="9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 s="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 s="9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 s="9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 s="9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 s="9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 s="9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 s="9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 s="9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 s="9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 s="9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 s="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 s="9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 s="9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 s="9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 s="9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 s="9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 s="9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 s="9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 s="9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 s="9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 s="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 s="9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 s="9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 s="9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 s="9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 s="9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 s="9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x14ac:dyDescent="0.25">
      <c r="A2116" s="9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 s="9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 s="9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 s="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 s="9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 s="9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 s="9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 s="9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 s="9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 s="9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 s="9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 s="9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 s="9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 s="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 s="9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 s="9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 s="9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 s="9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 s="9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 s="9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 s="9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 s="9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 s="9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 s="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 s="9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 s="9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 s="9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 s="9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 s="9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 s="9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 s="9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 s="9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 s="9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 s="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 s="9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 s="9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 s="9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 s="9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 s="9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 s="9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 s="9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 s="9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 s="9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 s="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 s="9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 s="9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 s="9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 s="9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 s="9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 s="9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 s="9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 s="9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 s="9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 s="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 s="9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 s="9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 s="9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 s="9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 s="9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 s="9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 s="9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 s="9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 s="9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 s="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x14ac:dyDescent="0.25">
      <c r="A2180" s="9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 s="9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 s="9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 s="9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 s="9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 s="9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 s="9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 s="9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 s="9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 s="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 s="9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 s="9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 s="9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 s="9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 s="9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 s="9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 s="9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 s="9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 s="9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 s="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 s="9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 s="9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 s="9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 s="9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 s="9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 s="9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 s="9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 s="9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 s="9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 s="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 s="9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 s="9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 s="9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 s="9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 s="9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 s="9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 s="9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 s="9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 s="9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 s="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 s="9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 s="9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 s="9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 s="9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 s="9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 s="9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 s="9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 s="9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 s="9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 s="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 s="9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 s="9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 s="9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 s="9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 s="9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 s="9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 s="9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 s="9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 s="9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 s="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 s="9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 s="9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 s="9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 s="9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x14ac:dyDescent="0.25">
      <c r="A2244" s="9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 s="9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 s="9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 s="9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 s="9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 s="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 s="9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 s="9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 s="9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 s="9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 s="9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 s="9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 s="9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 s="9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 s="9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 s="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 s="9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 s="9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 s="9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 s="9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 s="9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 s="9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 s="9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 s="9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 s="9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 s="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 s="9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 s="9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 s="9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 s="9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 s="9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 s="9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 s="9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 s="9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 s="9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 s="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 s="9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 s="9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 s="9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 s="9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 s="9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 s="9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 s="9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 s="9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 s="9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 s="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 s="9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 s="9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 s="9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 s="9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 s="9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 s="9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 s="9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 s="9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 s="9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 s="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 s="9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 s="9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 s="9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 s="9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 s="9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 s="9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 s="9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 s="9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x14ac:dyDescent="0.25">
      <c r="A2308" s="9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 s="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 s="9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 s="9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 s="9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 s="9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 s="9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 s="9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 s="9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 s="9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 s="9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 s="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 s="9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 s="9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 s="9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 s="9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 s="9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 s="9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 s="9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 s="9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 s="9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 s="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 s="9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 s="9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 s="9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 s="9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 s="9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 s="9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 s="9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 s="9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 s="9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 s="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 s="9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 s="9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 s="9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 s="9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 s="9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 s="9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 s="9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 s="9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 s="9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 s="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 s="9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 s="9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 s="9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 s="9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 s="9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 s="9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 s="9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 s="9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 s="9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 s="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 s="9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 s="9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 s="9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 s="9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 s="9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 s="9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 s="9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 s="9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 s="9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 s="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 s="9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 s="9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x14ac:dyDescent="0.25">
      <c r="A2372" s="9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 s="9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 s="9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 s="9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 s="9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 s="9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 s="9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 s="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 s="9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 s="9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 s="9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 s="9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 s="9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 s="9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 s="9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 s="9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 s="9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 s="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 s="9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 s="9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 s="9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 s="9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 s="9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 s="9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 s="9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 s="9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 s="9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 s="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 s="9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 s="9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 s="9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 s="9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 s="9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 s="9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 s="9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 s="9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 s="9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 s="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 s="9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 s="9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 s="9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 s="9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 s="9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 s="9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 s="9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 s="9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 s="9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 s="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 s="9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 s="9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 s="9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 s="9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 s="9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 s="9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 s="9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 s="9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 s="9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 s="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 s="9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 s="9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 s="9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 s="9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 s="9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 s="9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5" x14ac:dyDescent="0.25">
      <c r="A2436" s="9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 s="9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 s="9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 s="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 s="9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 s="9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 s="9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 s="9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 s="9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 s="9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 s="9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 s="9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 s="9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 s="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 s="9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 s="9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 s="9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 s="9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 s="9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 s="9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 s="9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 s="9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 s="9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 s="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 s="9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 s="9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 s="9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 s="9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 s="9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 s="9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 s="9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 s="9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 s="9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 s="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 s="9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 s="9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 s="9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 s="9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 s="9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 s="9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 s="9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 s="9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 s="9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 s="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 s="9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 s="9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 s="9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 s="9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 s="9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 s="9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 s="9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 s="9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 s="9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 s="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 s="9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 s="9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 s="9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 s="9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 s="9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 s="9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 s="9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 s="9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 s="9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 s="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x14ac:dyDescent="0.25">
      <c r="A2500" s="9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 s="9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 s="9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 s="9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 s="9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 s="9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 s="9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 s="9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 s="9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 s="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 s="9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 s="9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 s="9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 s="9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 s="9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 s="9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 s="9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 s="9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 s="9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 s="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 s="9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 s="9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 s="9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 s="9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 s="9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 s="9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 s="9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 s="9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 s="9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 s="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 s="9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 s="9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 s="9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 s="9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 s="9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 s="9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 s="9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 s="9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 s="9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 s="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 s="9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 s="9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 s="9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 s="9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 s="9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 s="9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 s="9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 s="9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 s="9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 s="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 s="9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 s="9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 s="9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 s="9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 s="9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 s="9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 s="9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 s="9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 s="9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 s="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 s="9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 s="9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 s="9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 s="9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x14ac:dyDescent="0.25">
      <c r="A2564" s="9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 s="9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 s="9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 s="9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 s="9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 s="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 s="9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 s="9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 s="9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 s="9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 s="9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 s="9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 s="9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 s="9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 s="9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 s="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 s="9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 s="9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 s="9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 s="9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 s="9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 s="9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 s="9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 s="9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 s="9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 s="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 s="9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 s="9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 s="9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 s="9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 s="9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 s="9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 s="9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 s="9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 s="9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 s="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 s="9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 s="9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 s="9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 s="9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 s="9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 s="9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 s="9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 s="9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 s="9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 s="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 s="9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 s="9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 s="9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 s="9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 s="9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 s="9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 s="9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 s="9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 s="9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 s="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 s="9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 s="9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 s="9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 s="9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 s="9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 s="9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 s="9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 s="9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x14ac:dyDescent="0.25">
      <c r="A2628" s="9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 s="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 s="9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 s="9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 s="9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 s="9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 s="9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 s="9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 s="9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 s="9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 s="9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 s="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 s="9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 s="9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 s="9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 s="9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 s="9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 s="9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 s="9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 s="9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 s="9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 s="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 s="9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 s="9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 s="9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 s="9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 s="9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 s="9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 s="9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 s="9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 s="9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 s="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 s="9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 s="9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 s="9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 s="9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 s="9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 s="9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 s="9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 s="9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 s="9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 s="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 s="9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 s="9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 s="9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 s="9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 s="9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 s="9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 s="9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 s="9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 s="9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 s="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 s="9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 s="9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 s="9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 s="9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 s="9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 s="9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 s="9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 s="9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 s="9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 s="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 s="9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 s="9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x14ac:dyDescent="0.25">
      <c r="A2692" s="9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 s="9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 s="9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 s="9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 s="9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 s="9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 s="9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 s="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 s="9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 s="9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 s="9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 s="9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 s="9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 s="9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 s="9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 s="9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 s="9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 s="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 s="9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 s="9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 s="9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 s="9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 s="9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 s="9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 s="9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 s="9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 s="9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 s="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 s="9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 s="9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 s="9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 s="9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 s="9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 s="9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 s="9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 s="9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 s="9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 s="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 s="9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 s="9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 s="9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 s="9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 s="9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 s="9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 s="9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 s="9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 s="9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 s="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 s="9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 s="9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 s="9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 s="9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 s="9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 s="9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 s="9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 s="9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 s="9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 s="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 s="9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 s="9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 s="9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 s="9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 s="9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 s="9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x14ac:dyDescent="0.25">
      <c r="A2756" s="9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 s="9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 s="9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 s="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 s="9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 s="9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 s="9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 s="9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 s="9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 s="9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 s="9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 s="9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 s="9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 s="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 s="9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 s="9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 s="9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 s="9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 s="9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 s="9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 s="9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 s="9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 s="9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 s="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 s="9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 s="9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 s="9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 s="9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 s="9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 s="9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 s="9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 s="9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 s="9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 s="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 s="9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 s="9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 s="9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 s="9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 s="9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 s="9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 s="9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 s="9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 s="9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 s="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 s="9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 s="9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 s="9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 s="9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 s="9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 s="9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 s="9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 s="9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 s="9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 s="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 s="9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 s="9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 s="9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 s="9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 s="9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 s="9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 s="9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 s="9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 s="9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 s="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 s="9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 s="9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 s="9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 s="9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 s="9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 s="9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 s="9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 s="9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 s="9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 s="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 s="9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 s="9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 s="9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 s="9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 s="9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 s="9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 s="9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 s="9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 s="9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 s="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 s="9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 s="9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 s="9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 s="9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 s="9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 s="9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 s="9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 s="9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 s="9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 s="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 s="9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 s="9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 s="9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 s="9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 s="9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 s="9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 s="9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 s="9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 s="9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 s="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 s="9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 s="9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 s="9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 s="9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 s="9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 s="9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 s="9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 s="9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 s="9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 s="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 s="9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 s="9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 s="9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 s="9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 s="9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 s="9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 s="9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 s="9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 s="9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 s="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 s="9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 s="9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 s="9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 s="9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x14ac:dyDescent="0.25">
      <c r="A2884" s="9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 s="9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 s="9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 s="9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 s="9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 s="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 s="9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 s="9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 s="9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 s="9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 s="9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 s="9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 s="9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 s="9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 s="9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 s="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 s="9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 s="9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 s="9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 s="9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 s="9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 s="9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 s="9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 s="9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 s="9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 s="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 s="9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 s="9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 s="9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 s="9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 s="9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 s="9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 s="9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 s="9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 s="9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 s="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 s="9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 s="9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 s="9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 s="9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 s="9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 s="9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 s="9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 s="9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 s="9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 s="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 s="9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 s="9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 s="9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 s="9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 s="9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 s="9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 s="9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 s="9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 s="9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 s="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 s="9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 s="9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 s="9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 s="9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 s="9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 s="9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 s="9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 s="9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x14ac:dyDescent="0.25">
      <c r="A2948" s="9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 s="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 s="9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 s="9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 s="9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 s="9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 s="9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 s="9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 s="9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 s="9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 s="9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 s="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 s="9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 s="9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 s="9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 s="9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 s="9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 s="9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 s="9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 s="9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 s="9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 s="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 s="9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 s="9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 s="9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 s="9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 s="9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 s="9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 s="9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 s="9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 s="9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 s="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 s="9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 s="9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 s="9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 s="9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 s="9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 s="9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 s="9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 s="9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 s="9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 s="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 s="9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 s="9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 s="9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 s="9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 s="9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 s="9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 s="9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 s="9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 s="9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 s="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 s="9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 s="9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 s="9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 s="9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 s="9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 s="9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 s="9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 s="9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 s="9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 s="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 s="9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 s="9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x14ac:dyDescent="0.25">
      <c r="A3012" s="9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 s="9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 s="9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 s="9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 s="9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 s="9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 s="9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 s="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 s="9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 s="9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 s="9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 s="9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 s="9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 s="9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 s="9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 s="9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 s="9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 s="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 s="9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 s="9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 s="9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 s="9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 s="9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 s="9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 s="9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 s="9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 s="9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 s="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 s="9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 s="9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 s="9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 s="9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 s="9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 s="9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 s="9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 s="9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 s="9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 s="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 s="9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 s="9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 s="9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 s="9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 s="9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 s="9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 s="9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 s="9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 s="9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 s="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 s="9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 s="9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 s="9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 s="9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 s="9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 s="9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 s="9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 s="9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 s="9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 s="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 s="9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 s="9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 s="9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 s="9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 s="9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 s="9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x14ac:dyDescent="0.25">
      <c r="A3076" s="9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 s="9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 s="9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 s="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 s="9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 s="9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 s="9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 s="9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 s="9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 s="9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 s="9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 s="9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 s="9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 s="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 s="9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 s="9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 s="9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 s="9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 s="9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 s="9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 s="9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 s="9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 s="9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 s="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 s="9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 s="9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 s="9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 s="9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 s="9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 s="9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 s="9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 s="9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 s="9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 s="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 s="9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 s="9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 s="9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 s="9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 s="9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25">
      <c r="A3115" s="9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 s="9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 s="9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 s="9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 s="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 s="9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 s="9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 s="9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 s="9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 s="9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 s="9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 s="9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 s="9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 s="9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 s="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 s="9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 s="9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 s="9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 s="9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 s="9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 s="9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 s="9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 s="9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 s="9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 s="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x14ac:dyDescent="0.25">
      <c r="A3140" s="9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 s="9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 s="9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 s="9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 s="9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 s="9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 s="9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 s="9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 s="9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 s="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 s="9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 s="9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 s="9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 s="9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 s="9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 s="9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 s="9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 s="9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 s="9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 s="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 s="9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 s="9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 s="9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 s="9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 s="9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 s="9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 s="9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 s="9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 s="9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 s="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 s="9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 s="9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 s="9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 s="9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 s="9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 s="9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 s="9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 s="9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 s="9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 s="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 s="9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 s="9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 s="9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 s="9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 s="9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 s="9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 s="9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 s="9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 s="9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 s="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 s="9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 s="9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 s="9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 s="9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 s="9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 s="9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 s="9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 s="9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 s="9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 s="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 s="9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 s="9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 s="9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 s="9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x14ac:dyDescent="0.25">
      <c r="A3204" s="9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 s="9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 s="9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 s="9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 s="9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 s="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 s="9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 s="9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 s="9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 s="9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 s="9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 s="9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 s="9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 s="9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 s="9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 s="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 s="9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 s="9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 s="9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 s="9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 s="9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 s="9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 s="9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 s="9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 s="9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 s="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 s="9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 s="9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 s="9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 s="9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 s="9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 s="9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 s="9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 s="9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 s="9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 s="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 s="9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 s="9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 s="9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 s="9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 s="9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 s="9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 s="9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 s="9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 s="9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 s="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 s="9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 s="9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 s="9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 s="9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 s="9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 s="9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 s="9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 s="9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 s="9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 s="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 s="9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 s="9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 s="9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 s="9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 s="9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 s="9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 s="9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 s="9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x14ac:dyDescent="0.25">
      <c r="A3268" s="9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 s="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 s="9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 s="9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 s="9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 s="9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 s="9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 s="9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 s="9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 s="9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 s="9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 s="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 s="9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 s="9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 s="9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 s="9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 s="9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 s="9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 s="9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 s="9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 s="9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 s="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 s="9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 s="9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 s="9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 s="9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 s="9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 s="9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 s="9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 s="9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 s="9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 s="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 s="9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 s="9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 s="9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 s="9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 s="9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 s="9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 s="9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 s="9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 s="9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 s="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 s="9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 s="9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 s="9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 s="9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 s="9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 s="9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 s="9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 s="9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 s="9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 s="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 s="9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 s="9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 s="9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 s="9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 s="9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 s="9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 s="9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 s="9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 s="9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 s="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 s="9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 s="9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x14ac:dyDescent="0.25">
      <c r="A3332" s="9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 s="9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 s="9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 s="9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 s="9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 s="9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 s="9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 s="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 s="9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 s="9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 s="9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 s="9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 s="9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 s="9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 s="9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 s="9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 s="9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 s="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 s="9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 s="9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 s="9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 s="9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 s="9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 s="9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 s="9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 s="9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 s="9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 s="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 s="9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 s="9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 s="9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 s="9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 s="9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 s="9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 s="9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 s="9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 s="9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 s="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 s="9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 s="9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 s="9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 s="9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 s="9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 s="9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 s="9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 s="9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 s="9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 s="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 s="9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 s="9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 s="9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 s="9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 s="9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 s="9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 s="9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 s="9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 s="9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 s="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 s="9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 s="9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 s="9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 s="9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 s="9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 s="9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x14ac:dyDescent="0.25">
      <c r="A3396" s="9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 s="9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 s="9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 s="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 s="9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 s="9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 s="9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 s="9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 s="9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 s="9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 s="9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 s="9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 s="9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 s="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 s="9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 s="9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 s="9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 s="9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 s="9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 s="9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 s="9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 s="9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 s="9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 s="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 s="9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 s="9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 s="9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 s="9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 s="9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 s="9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 s="9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 s="9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 s="9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 s="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 s="9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 s="9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 s="9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 s="9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 s="9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 s="9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 s="9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 s="9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 s="9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 s="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 s="9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 s="9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 s="9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 s="9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 s="9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 s="9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 s="9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 s="9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 s="9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 s="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 s="9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 s="9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 s="9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 s="9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 s="9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 s="9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 s="9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 s="9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 s="9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 s="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5" x14ac:dyDescent="0.25">
      <c r="A3460" s="9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 s="9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 s="9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 s="9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 s="9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 s="9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 s="9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 s="9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 s="9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 s="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 s="9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 s="9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 s="9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 s="9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 s="9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 s="9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 s="9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 s="9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 s="9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 s="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 s="9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 s="9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 s="9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 s="9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 s="9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 s="9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 s="9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 s="9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 s="9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 s="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 s="9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 s="9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 s="9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 s="9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 s="9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 s="9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 s="9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 s="9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 s="9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 s="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 s="9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 s="9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 s="9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 s="9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 s="9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 s="9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 s="9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 s="9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 s="9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 s="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 s="9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 s="9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 s="9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 s="9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 s="9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 s="9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 s="9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 s="9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 s="9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 s="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 s="9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 s="9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 s="9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 s="9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x14ac:dyDescent="0.25">
      <c r="A3524" s="9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 s="9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 s="9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 s="9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 s="9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 s="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 s="9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 s="9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 s="9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 s="9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 s="9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 s="9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 s="9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 s="9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 s="9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 s="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 s="9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 s="9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 s="9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 s="9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 s="9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 s="9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 s="9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 s="9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 s="9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 s="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 s="9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 s="9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 s="9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 s="9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 s="9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 s="9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 s="9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 s="9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 s="9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 s="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 s="9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 s="9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 s="9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 s="9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 s="9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 s="9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 s="9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 s="9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 s="9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 s="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 s="9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 s="9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 s="9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 s="9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 s="9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 s="9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 s="9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 s="9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 s="9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 s="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 s="9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 s="9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 s="9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 s="9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 s="9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 s="9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 s="9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 s="9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x14ac:dyDescent="0.25">
      <c r="A3588" s="9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 s="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 s="9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 s="9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 s="9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 s="9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 s="9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 s="9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 s="9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 s="9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 s="9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 s="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 s="9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 s="9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 s="9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 s="9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 s="9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 s="9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 s="9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 s="9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 s="9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 s="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 s="9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 s="9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 s="9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 s="9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 s="9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 s="9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 s="9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 s="9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 s="9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 s="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 s="9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 s="9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 s="9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 s="9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 s="9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 s="9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 s="9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 s="9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 s="9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 s="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 s="9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 s="9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 s="9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 s="9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 s="9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 s="9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 s="9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 s="9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 s="9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 s="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 s="9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 s="9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 s="9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 s="9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 s="9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 s="9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 s="9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 s="9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 s="9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 s="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 s="9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 s="9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x14ac:dyDescent="0.25">
      <c r="A3652" s="9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 s="9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 s="9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 s="9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 s="9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 s="9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 s="9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 s="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 s="9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 s="9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 s="9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 s="9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 s="9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 s="9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 s="9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 s="9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 s="9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 s="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 s="9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 s="9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 s="9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 s="9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 s="9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 s="9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 s="9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 s="9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 s="9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 s="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 s="9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 s="9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 s="9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 s="9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 s="9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 s="9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 s="9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 s="9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 s="9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 s="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 s="9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 s="9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 s="9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 s="9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 s="9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 s="9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 s="9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 s="9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 s="9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 s="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 s="9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 s="9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 s="9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 s="9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 s="9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 s="9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 s="9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 s="9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 s="9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 s="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 s="9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 s="9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 s="9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 s="9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 s="9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 s="9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x14ac:dyDescent="0.25">
      <c r="A3716" s="9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 s="9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 s="9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 s="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 s="9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 s="9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 s="9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 s="9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 s="9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 s="9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 s="9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 s="9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 s="9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 s="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 s="9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 s="9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 s="9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 s="9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 s="9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 s="9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 s="9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 s="9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 s="9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 s="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 s="9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 s="9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 s="9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 s="9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 s="9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 s="9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 s="9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 s="9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 s="9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 s="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 s="9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 s="9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 s="9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 s="9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 s="9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 s="9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 s="9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 s="9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 s="9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 s="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 s="9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 s="9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 s="9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 s="9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 s="9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 s="9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 s="9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 s="9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 s="9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 s="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 s="9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 s="9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 s="9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 s="9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 s="9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 s="9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 s="9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 s="9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 s="9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 s="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x14ac:dyDescent="0.25">
      <c r="A3780" s="9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 s="9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 s="9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 s="9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 s="9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 s="9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 s="9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 s="9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 s="9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 s="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 s="9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 s="9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 s="9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 s="9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 s="9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 s="9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 s="9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 s="9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5" x14ac:dyDescent="0.25">
      <c r="A3798" s="9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 s="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 s="9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 s="9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 s="9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 s="9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 s="9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 s="9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 s="9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 s="9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 s="9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 s="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 s="9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 s="9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 s="9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 s="9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 s="9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 s="9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 s="9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 s="9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 s="9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 s="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 s="9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 s="9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 s="9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 s="9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 s="9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 s="9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 s="9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 s="9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 s="9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 s="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 s="9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 s="9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 s="9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 s="9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 s="9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 s="9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 s="9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 s="9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 s="9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 s="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 s="9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 s="9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 s="9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 s="9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x14ac:dyDescent="0.25">
      <c r="A3844" s="9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 s="9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 s="9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 s="9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 s="9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 s="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 s="9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 s="9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 s="9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 s="9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 s="9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 s="9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 s="9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 s="9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 s="9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 s="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 s="9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 s="9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 s="9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 s="9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 s="9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 s="9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 s="9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 s="9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 s="9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 s="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 s="9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 s="9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 s="9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 s="9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 s="9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 s="9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 s="9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 s="9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 s="9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 s="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 s="9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 s="9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 s="9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 s="9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 s="9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 s="9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 s="9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 s="9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 s="9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 s="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 s="9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 s="9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 s="9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 s="9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 s="9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 s="9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 s="9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 s="9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 s="9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 s="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 s="9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 s="9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 s="9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 s="9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 s="9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 s="9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 s="9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 s="9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x14ac:dyDescent="0.25">
      <c r="A3908" s="9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 s="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 s="9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 s="9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 s="9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 s="9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 s="9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 s="9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 s="9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 s="9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 s="9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 s="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 s="9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 s="9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 s="9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 s="9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 s="9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 s="9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 s="9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 s="9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 s="9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 s="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 s="9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 s="9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 s="9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 s="9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 s="9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 s="9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 s="9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 s="9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 s="9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 s="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 s="9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 s="9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 s="9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 s="9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 s="9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 s="9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 s="9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 s="9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 s="9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 s="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 s="9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 s="9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 s="9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 s="9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 s="9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 s="9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 s="9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 s="9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 s="9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 s="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 s="9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 s="9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 s="9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 s="9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 s="9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 s="9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 s="9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 s="9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 s="9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 s="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 s="9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 s="9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x14ac:dyDescent="0.25">
      <c r="A3972" s="9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 s="9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 s="9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 s="9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 s="9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 s="9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 s="9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 s="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 s="9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 s="9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 s="9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 s="9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 s="9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 s="9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 s="9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 s="9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 s="9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 s="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 s="9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 s="9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 s="9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 s="9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 s="9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 s="9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 s="9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 s="9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 s="9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 s="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 s="9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 s="9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 s="9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 s="9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 s="9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 s="9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 s="9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 s="9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 s="9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 s="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 s="9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 s="9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 s="9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 s="9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 s="9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 s="9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 s="9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 s="9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 s="9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 s="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 s="9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 s="9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 s="9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 s="9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 s="9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 s="9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 s="9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 s="9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 s="9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 s="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 s="9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 s="9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 s="9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 s="9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 s="9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 s="9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x14ac:dyDescent="0.25">
      <c r="A4036" s="9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 s="9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 s="9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 s="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 s="9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 s="9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 s="9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 s="9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 s="9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 s="9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 s="9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 s="9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 s="9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 s="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 s="9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 s="9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 s="9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 s="9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 s="9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 s="9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 s="9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 s="9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 s="9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 s="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 s="9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 s="9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 s="9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 s="9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 s="9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 s="9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 s="9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 s="9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 s="9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 s="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 s="9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 s="9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 s="9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 s="9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 s="9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 s="9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 s="9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 s="9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 s="9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 s="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 s="9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 s="9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 s="9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 s="9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 s="9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 s="9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 s="9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 s="9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 s="9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 s="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 s="9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 s="9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 s="9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 s="9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 s="9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 s="9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 s="9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 s="9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 s="9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 s="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5" x14ac:dyDescent="0.25">
      <c r="A4100" s="9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 s="9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 s="9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 s="9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 s="9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 s="9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 s="9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 s="9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 s="9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 s="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 s="9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 s="9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 s="9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 s="9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 s="9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 s="9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1:A4115"/>
  </sortState>
  <conditionalFormatting sqref="F1:F1048576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CB022-332A-470B-9309-975908042EF7}">
  <dimension ref="A1:F14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5" t="s">
        <v>8222</v>
      </c>
      <c r="B1" t="s">
        <v>8359</v>
      </c>
    </row>
    <row r="3" spans="1:6" x14ac:dyDescent="0.25">
      <c r="A3" s="15" t="s">
        <v>8362</v>
      </c>
      <c r="B3" s="15" t="s">
        <v>8360</v>
      </c>
    </row>
    <row r="4" spans="1:6" x14ac:dyDescent="0.25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2" t="s">
        <v>8308</v>
      </c>
      <c r="B5" s="21">
        <v>40</v>
      </c>
      <c r="C5" s="21">
        <v>180</v>
      </c>
      <c r="D5" s="21"/>
      <c r="E5" s="21">
        <v>300</v>
      </c>
      <c r="F5" s="21">
        <v>520</v>
      </c>
    </row>
    <row r="6" spans="1:6" x14ac:dyDescent="0.25">
      <c r="A6" s="22" t="s">
        <v>8334</v>
      </c>
      <c r="B6" s="21">
        <v>20</v>
      </c>
      <c r="C6" s="21">
        <v>140</v>
      </c>
      <c r="D6" s="21">
        <v>6</v>
      </c>
      <c r="E6" s="21">
        <v>34</v>
      </c>
      <c r="F6" s="21">
        <v>200</v>
      </c>
    </row>
    <row r="7" spans="1:6" x14ac:dyDescent="0.25">
      <c r="A7" s="22" t="s">
        <v>8331</v>
      </c>
      <c r="B7" s="21"/>
      <c r="C7" s="21">
        <v>140</v>
      </c>
      <c r="D7" s="21"/>
      <c r="E7" s="21">
        <v>80</v>
      </c>
      <c r="F7" s="21">
        <v>220</v>
      </c>
    </row>
    <row r="8" spans="1:6" x14ac:dyDescent="0.25">
      <c r="A8" s="22" t="s">
        <v>8329</v>
      </c>
      <c r="B8" s="21">
        <v>24</v>
      </c>
      <c r="C8" s="21"/>
      <c r="D8" s="21"/>
      <c r="E8" s="21"/>
      <c r="F8" s="21">
        <v>24</v>
      </c>
    </row>
    <row r="9" spans="1:6" x14ac:dyDescent="0.25">
      <c r="A9" s="22" t="s">
        <v>8323</v>
      </c>
      <c r="B9" s="21">
        <v>20</v>
      </c>
      <c r="C9" s="21">
        <v>120</v>
      </c>
      <c r="D9" s="21">
        <v>20</v>
      </c>
      <c r="E9" s="21">
        <v>540</v>
      </c>
      <c r="F9" s="21">
        <v>700</v>
      </c>
    </row>
    <row r="10" spans="1:6" x14ac:dyDescent="0.25">
      <c r="A10" s="22" t="s">
        <v>8336</v>
      </c>
      <c r="B10" s="21"/>
      <c r="C10" s="21">
        <v>117</v>
      </c>
      <c r="D10" s="21"/>
      <c r="E10" s="21">
        <v>103</v>
      </c>
      <c r="F10" s="21">
        <v>220</v>
      </c>
    </row>
    <row r="11" spans="1:6" x14ac:dyDescent="0.25">
      <c r="A11" s="22" t="s">
        <v>8320</v>
      </c>
      <c r="B11" s="21">
        <v>30</v>
      </c>
      <c r="C11" s="21">
        <v>127</v>
      </c>
      <c r="D11" s="21"/>
      <c r="E11" s="21">
        <v>80</v>
      </c>
      <c r="F11" s="21">
        <v>237</v>
      </c>
    </row>
    <row r="12" spans="1:6" x14ac:dyDescent="0.25">
      <c r="A12" s="22" t="s">
        <v>8317</v>
      </c>
      <c r="B12" s="21">
        <v>178</v>
      </c>
      <c r="C12" s="21">
        <v>213</v>
      </c>
      <c r="D12" s="21"/>
      <c r="E12" s="21">
        <v>209</v>
      </c>
      <c r="F12" s="21">
        <v>600</v>
      </c>
    </row>
    <row r="13" spans="1:6" x14ac:dyDescent="0.25">
      <c r="A13" s="22" t="s">
        <v>8315</v>
      </c>
      <c r="B13" s="21">
        <v>37</v>
      </c>
      <c r="C13" s="21">
        <v>493</v>
      </c>
      <c r="D13" s="21">
        <v>24</v>
      </c>
      <c r="E13" s="21">
        <v>839</v>
      </c>
      <c r="F13" s="21">
        <v>1393</v>
      </c>
    </row>
    <row r="14" spans="1:6" x14ac:dyDescent="0.25">
      <c r="A14" s="22" t="s">
        <v>8361</v>
      </c>
      <c r="B14" s="21">
        <v>349</v>
      </c>
      <c r="C14" s="21">
        <v>1530</v>
      </c>
      <c r="D14" s="21">
        <v>50</v>
      </c>
      <c r="E14" s="21">
        <v>2185</v>
      </c>
      <c r="F14" s="2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D5DF-2648-4E45-9ED6-177235809396}">
  <dimension ref="A1:F9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8359</v>
      </c>
    </row>
    <row r="2" spans="1:6" x14ac:dyDescent="0.25">
      <c r="A2" s="15" t="s">
        <v>8358</v>
      </c>
      <c r="B2" t="s">
        <v>8315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2" t="s">
        <v>8357</v>
      </c>
      <c r="B6" s="21">
        <v>20</v>
      </c>
      <c r="C6" s="21">
        <v>60</v>
      </c>
      <c r="D6" s="21"/>
      <c r="E6" s="21">
        <v>60</v>
      </c>
      <c r="F6" s="21">
        <v>140</v>
      </c>
    </row>
    <row r="7" spans="1:6" x14ac:dyDescent="0.25">
      <c r="A7" s="22" t="s">
        <v>8316</v>
      </c>
      <c r="B7" s="21"/>
      <c r="C7" s="21">
        <v>353</v>
      </c>
      <c r="D7" s="21">
        <v>19</v>
      </c>
      <c r="E7" s="21">
        <v>694</v>
      </c>
      <c r="F7" s="21">
        <v>1066</v>
      </c>
    </row>
    <row r="8" spans="1:6" x14ac:dyDescent="0.25">
      <c r="A8" s="22" t="s">
        <v>8355</v>
      </c>
      <c r="B8" s="21">
        <v>17</v>
      </c>
      <c r="C8" s="21">
        <v>80</v>
      </c>
      <c r="D8" s="21">
        <v>5</v>
      </c>
      <c r="E8" s="21">
        <v>85</v>
      </c>
      <c r="F8" s="21">
        <v>187</v>
      </c>
    </row>
    <row r="9" spans="1:6" x14ac:dyDescent="0.25">
      <c r="A9" s="22" t="s">
        <v>8361</v>
      </c>
      <c r="B9" s="21">
        <v>37</v>
      </c>
      <c r="C9" s="21">
        <v>493</v>
      </c>
      <c r="D9" s="21">
        <v>24</v>
      </c>
      <c r="E9" s="21">
        <v>839</v>
      </c>
      <c r="F9" s="2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6321-5F47-422E-BB93-30C012E0A43F}">
  <dimension ref="A1:E18"/>
  <sheetViews>
    <sheetView topLeftCell="A4" zoomScale="120" zoomScaleNormal="120" workbookViewId="0">
      <selection activeCell="F4" sqref="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8379</v>
      </c>
      <c r="B2" t="s">
        <v>8359</v>
      </c>
    </row>
    <row r="4" spans="1:5" x14ac:dyDescent="0.25">
      <c r="A4" s="15" t="s">
        <v>8362</v>
      </c>
      <c r="B4" s="15" t="s">
        <v>8360</v>
      </c>
    </row>
    <row r="5" spans="1:5" x14ac:dyDescent="0.25">
      <c r="A5" s="15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7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7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7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7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7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7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7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7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7" t="s">
        <v>8371</v>
      </c>
      <c r="B15">
        <v>65</v>
      </c>
      <c r="C15">
        <v>50</v>
      </c>
      <c r="E15">
        <v>115</v>
      </c>
    </row>
    <row r="16" spans="1:5" x14ac:dyDescent="0.25">
      <c r="A16" s="17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7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7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325E2-0BA7-4EA7-B474-E9BB99FFFF76}">
  <dimension ref="B1:I13"/>
  <sheetViews>
    <sheetView workbookViewId="0">
      <selection activeCell="C16" sqref="C16"/>
    </sheetView>
  </sheetViews>
  <sheetFormatPr defaultRowHeight="15" x14ac:dyDescent="0.25"/>
  <cols>
    <col min="2" max="2" width="16.42578125" customWidth="1"/>
    <col min="3" max="3" width="24.28515625" customWidth="1"/>
    <col min="4" max="4" width="21.5703125" customWidth="1"/>
    <col min="5" max="5" width="24" customWidth="1"/>
    <col min="6" max="6" width="21.85546875" customWidth="1"/>
    <col min="7" max="7" width="23.7109375" customWidth="1"/>
    <col min="8" max="9" width="23.140625" customWidth="1"/>
  </cols>
  <sheetData>
    <row r="1" spans="2:9" s="20" customFormat="1" ht="15.75" x14ac:dyDescent="0.25">
      <c r="B1" s="20" t="s">
        <v>8380</v>
      </c>
      <c r="C1" s="20" t="s">
        <v>8381</v>
      </c>
      <c r="D1" s="20" t="s">
        <v>8382</v>
      </c>
      <c r="E1" s="20" t="s">
        <v>8383</v>
      </c>
      <c r="F1" s="20" t="s">
        <v>8384</v>
      </c>
      <c r="G1" s="20" t="s">
        <v>8385</v>
      </c>
      <c r="H1" s="20" t="s">
        <v>8386</v>
      </c>
      <c r="I1" s="20" t="s">
        <v>8387</v>
      </c>
    </row>
    <row r="2" spans="2:9" x14ac:dyDescent="0.25">
      <c r="B2" t="s">
        <v>8388</v>
      </c>
      <c r="C2">
        <f>COUNTIFS(Kickstarter!$D:$D,"&lt;1000", Kickstarter!$F:$F,"successful", Kickstarter!$R:$R, "plays")</f>
        <v>141</v>
      </c>
      <c r="D2">
        <f>COUNTIFS(Kickstarter!$D:$D,"&lt;1000", Kickstarter!$F:$F,"failed", Kickstarter!$R:$R, "plays")</f>
        <v>45</v>
      </c>
      <c r="E2">
        <f>COUNTIFS(Kickstarter!$D:$D,"&lt;1000", Kickstarter!$F:$F,"canceled", Kickstarter!$R:$R, "plays")</f>
        <v>0</v>
      </c>
      <c r="F2">
        <f>SUM(C2:E2)</f>
        <v>186</v>
      </c>
      <c r="G2" s="19">
        <f>(C2/F2)</f>
        <v>0.75806451612903225</v>
      </c>
      <c r="H2" s="19">
        <f>(D2/F2)</f>
        <v>0.24193548387096775</v>
      </c>
      <c r="I2" s="19">
        <f>(E2/G2)</f>
        <v>0</v>
      </c>
    </row>
    <row r="3" spans="2:9" x14ac:dyDescent="0.25">
      <c r="B3" t="s">
        <v>8389</v>
      </c>
      <c r="C3">
        <f>COUNTIFS(Kickstarter!$D:$D,"&gt;=1000", Kickstarter!$F:$F,"successful",Kickstarter!$D:$D,"&lt;=4999", Kickstarter!$R:$R, "plays")</f>
        <v>388</v>
      </c>
      <c r="D3">
        <f>COUNTIFS(Kickstarter!$D:$D,"&gt;=1000", Kickstarter!$F:$F,"failed", Kickstarter!$D:$D,"&lt;=4999", Kickstarter!$R:$R, "plays")</f>
        <v>146</v>
      </c>
      <c r="E3">
        <f>COUNTIFS(Kickstarter!$D:$D,"&gt;=1000", Kickstarter!$F:$F,"canceled", Kickstarter!$D:$D,"&lt;=4999", Kickstarter!$R:$R, "plays")</f>
        <v>0</v>
      </c>
      <c r="F3">
        <f t="shared" ref="F3:F13" si="0">SUM(C3:E3)</f>
        <v>534</v>
      </c>
      <c r="G3" s="19">
        <f t="shared" ref="G3:G13" si="1">(C3/F3)</f>
        <v>0.72659176029962547</v>
      </c>
      <c r="H3" s="19">
        <f t="shared" ref="H3:H13" si="2">(D3/F3)</f>
        <v>0.27340823970037453</v>
      </c>
      <c r="I3" s="19">
        <f t="shared" ref="I3:I13" si="3">(E3/G3)</f>
        <v>0</v>
      </c>
    </row>
    <row r="4" spans="2:9" x14ac:dyDescent="0.25">
      <c r="B4" t="s">
        <v>8390</v>
      </c>
      <c r="C4">
        <f>COUNTIFS(Kickstarter!$D:$D,"&gt;=5000", Kickstarter!$F:$F,"successful", Kickstarter!$D:$D,"&lt;=9999", Kickstarter!$R:$R, "plays")</f>
        <v>93</v>
      </c>
      <c r="D4">
        <f>COUNTIFS(Kickstarter!$D:$D,"&gt;=5000", Kickstarter!$F:$F,"failed", Kickstarter!$D:$D,"&lt;=9999", Kickstarter!$R:$R, "plays")</f>
        <v>76</v>
      </c>
      <c r="E4">
        <f>COUNTIFS(Kickstarter!$D:$D,"&gt;=5000", Kickstarter!$F:$F,"canceled", Kickstarter!$D:$D,"&lt;=9999", Kickstarter!$R:$R, "plays")</f>
        <v>0</v>
      </c>
      <c r="F4">
        <f t="shared" si="0"/>
        <v>169</v>
      </c>
      <c r="G4" s="19">
        <f t="shared" si="1"/>
        <v>0.55029585798816572</v>
      </c>
      <c r="H4" s="19">
        <f t="shared" si="2"/>
        <v>0.44970414201183434</v>
      </c>
      <c r="I4" s="19">
        <f t="shared" si="3"/>
        <v>0</v>
      </c>
    </row>
    <row r="5" spans="2:9" x14ac:dyDescent="0.25">
      <c r="B5" t="s">
        <v>8391</v>
      </c>
      <c r="C5">
        <f>COUNTIFS(Kickstarter!$D:$D,"&gt;=10000", Kickstarter!$F:$F,"successful", Kickstarter!$D:$D,"&lt;=14999", Kickstarter!$R:$R, "plays")</f>
        <v>39</v>
      </c>
      <c r="D5">
        <f>COUNTIFS(Kickstarter!$D:$D,"&gt;=10000", Kickstarter!$F:$F,"failed", Kickstarter!$D:$D,"&lt;=14999", Kickstarter!$R:$R, "plays")</f>
        <v>33</v>
      </c>
      <c r="E5">
        <f>COUNTIFS(Kickstarter!$D:$D,"&gt;=10000", Kickstarter!$F:$F,"canceled", Kickstarter!$D:$D,"&lt;=14999", Kickstarter!$R:$R, "plays")</f>
        <v>0</v>
      </c>
      <c r="F5">
        <f t="shared" si="0"/>
        <v>72</v>
      </c>
      <c r="G5" s="19">
        <f t="shared" si="1"/>
        <v>0.54166666666666663</v>
      </c>
      <c r="H5" s="19">
        <f t="shared" si="2"/>
        <v>0.45833333333333331</v>
      </c>
      <c r="I5" s="19">
        <f t="shared" si="3"/>
        <v>0</v>
      </c>
    </row>
    <row r="6" spans="2:9" x14ac:dyDescent="0.25">
      <c r="B6" t="s">
        <v>8392</v>
      </c>
      <c r="C6">
        <f>COUNTIFS(Kickstarter!$D:$D,"&gt;=14000", Kickstarter!$F:$F,"successful", Kickstarter!$D:$D,"&lt;=19999", Kickstarter!$R:$R, "plays")</f>
        <v>12</v>
      </c>
      <c r="D6">
        <f>COUNTIFS(Kickstarter!$D:$D,"&gt;=14000", Kickstarter!$F:$F,"failed", Kickstarter!$D:$D,"&lt;=19999", Kickstarter!$R:$R, "plays")</f>
        <v>14</v>
      </c>
      <c r="E6">
        <f>COUNTIFS(Kickstarter!$D:$D,"&gt;=14000", Kickstarter!$F:$F,"canceled", Kickstarter!$D:$D,"&lt;=19999", Kickstarter!$R:$R, "plays")</f>
        <v>0</v>
      </c>
      <c r="F6">
        <f t="shared" si="0"/>
        <v>26</v>
      </c>
      <c r="G6" s="19">
        <f t="shared" si="1"/>
        <v>0.46153846153846156</v>
      </c>
      <c r="H6" s="19">
        <f t="shared" si="2"/>
        <v>0.53846153846153844</v>
      </c>
      <c r="I6" s="19">
        <f t="shared" si="3"/>
        <v>0</v>
      </c>
    </row>
    <row r="7" spans="2:9" x14ac:dyDescent="0.25">
      <c r="B7" t="s">
        <v>8393</v>
      </c>
      <c r="C7">
        <f>COUNTIFS(Kickstarter!$D:$D,"&gt;=20000", Kickstarter!$F:$F,"successful", Kickstarter!$D:$D,"&lt;=24999", Kickstarter!$R:$R, "plays")</f>
        <v>9</v>
      </c>
      <c r="D7">
        <f>COUNTIFS(Kickstarter!$D:$D,"&gt;=20000", Kickstarter!$F:$F,"failed", Kickstarter!$D:$D,"&lt;=24999", Kickstarter!$R:$R, "plays")</f>
        <v>11</v>
      </c>
      <c r="E7">
        <f>COUNTIFS(Kickstarter!$D:$D,"&gt;=20000", Kickstarter!$F:$F,"canceled", Kickstarter!$D:$D,"&lt;=24999", Kickstarter!$R:$R, "plays")</f>
        <v>0</v>
      </c>
      <c r="F7">
        <f t="shared" si="0"/>
        <v>20</v>
      </c>
      <c r="G7" s="19">
        <f t="shared" si="1"/>
        <v>0.45</v>
      </c>
      <c r="H7" s="19">
        <f t="shared" si="2"/>
        <v>0.55000000000000004</v>
      </c>
      <c r="I7" s="19">
        <f t="shared" si="3"/>
        <v>0</v>
      </c>
    </row>
    <row r="8" spans="2:9" x14ac:dyDescent="0.25">
      <c r="B8" t="s">
        <v>8394</v>
      </c>
      <c r="C8">
        <f>COUNTIFS(Kickstarter!$D:$D,"&gt;=25000", Kickstarter!$F:$F,"successful", Kickstarter!$D:$D,"&lt;=29999", Kickstarter!$R:$R, "plays")</f>
        <v>1</v>
      </c>
      <c r="D8">
        <f>COUNTIFS(Kickstarter!$D:$D,"&gt;=25000", Kickstarter!$F:$F,"failed", Kickstarter!$D:$D,"&lt;=29999", Kickstarter!$R:$R, "plays")</f>
        <v>4</v>
      </c>
      <c r="E8">
        <f>COUNTIFS(Kickstarter!$D:$D,"&gt;=25000", Kickstarter!$F:$F,"canceled", Kickstarter!$D:$D,"&lt;=29999", Kickstarter!$R:$R, "plays")</f>
        <v>0</v>
      </c>
      <c r="F8">
        <f t="shared" si="0"/>
        <v>5</v>
      </c>
      <c r="G8" s="19">
        <f t="shared" si="1"/>
        <v>0.2</v>
      </c>
      <c r="H8" s="19">
        <f t="shared" si="2"/>
        <v>0.8</v>
      </c>
      <c r="I8" s="19">
        <f t="shared" si="3"/>
        <v>0</v>
      </c>
    </row>
    <row r="9" spans="2:9" x14ac:dyDescent="0.25">
      <c r="B9" t="s">
        <v>8395</v>
      </c>
      <c r="C9">
        <f>COUNTIFS(Kickstarter!$D:$D,"&gt;=30000", Kickstarter!$F:$F,"successful", Kickstarter!$D:$D,"&lt;=34999", Kickstarter!$R:$R, "plays")</f>
        <v>3</v>
      </c>
      <c r="D9">
        <f>COUNTIFS(Kickstarter!$D:$D,"&gt;=30000", Kickstarter!$F:$F,"failed", Kickstarter!$D:$D,"&lt;=34999", Kickstarter!$R:$R, "plays")</f>
        <v>8</v>
      </c>
      <c r="E9">
        <f>COUNTIFS(Kickstarter!$D:$D,"&gt;=30000", Kickstarter!$F:$F,"canceled", Kickstarter!$D:$D,"&lt;=34999", Kickstarter!$R:$R, "plays")</f>
        <v>0</v>
      </c>
      <c r="F9">
        <f t="shared" si="0"/>
        <v>11</v>
      </c>
      <c r="G9" s="19">
        <f t="shared" si="1"/>
        <v>0.27272727272727271</v>
      </c>
      <c r="H9" s="19">
        <f t="shared" si="2"/>
        <v>0.72727272727272729</v>
      </c>
      <c r="I9" s="19">
        <f t="shared" si="3"/>
        <v>0</v>
      </c>
    </row>
    <row r="10" spans="2:9" x14ac:dyDescent="0.25">
      <c r="B10" t="s">
        <v>8396</v>
      </c>
      <c r="C10">
        <f>COUNTIFS(Kickstarter!$D:$D,"&gt;=35000", Kickstarter!$F:$F,"successful", Kickstarter!$D:$D,"&lt;=39999", Kickstarter!$R:$R, "plays")</f>
        <v>4</v>
      </c>
      <c r="D10">
        <f>COUNTIFS(Kickstarter!$D:$D,"&gt;=35000", Kickstarter!$F:$F,"failed", Kickstarter!$D:$D,"&lt;=39999", Kickstarter!$R:$R, "plays")</f>
        <v>2</v>
      </c>
      <c r="E10">
        <f>COUNTIFS(Kickstarter!$D:$D,"&gt;=35000", Kickstarter!$F:$F,"canceled", Kickstarter!$D:$D,"&lt;=39999", Kickstarter!$R:$R, "plays")</f>
        <v>0</v>
      </c>
      <c r="F10">
        <f t="shared" si="0"/>
        <v>6</v>
      </c>
      <c r="G10" s="19">
        <f t="shared" si="1"/>
        <v>0.66666666666666663</v>
      </c>
      <c r="H10" s="19">
        <f t="shared" si="2"/>
        <v>0.33333333333333331</v>
      </c>
      <c r="I10" s="19">
        <f t="shared" si="3"/>
        <v>0</v>
      </c>
    </row>
    <row r="11" spans="2:9" x14ac:dyDescent="0.25">
      <c r="B11" t="s">
        <v>8397</v>
      </c>
      <c r="C11">
        <f>COUNTIFS(Kickstarter!$D:$D,"&gt;=40000", Kickstarter!$F:$F,"successful", Kickstarter!$D:$D,"&lt;=44999", Kickstarter!$R:$R, "plays")</f>
        <v>2</v>
      </c>
      <c r="D11">
        <f>COUNTIFS(Kickstarter!$D:$D,"&gt;=40000", Kickstarter!$F:$F,"failed", Kickstarter!$D:$D,"&lt;=44999", Kickstarter!$R:$R, "plays")</f>
        <v>1</v>
      </c>
      <c r="E11">
        <f>COUNTIFS(Kickstarter!$D:$D,"&gt;=40000", Kickstarter!$F:$F,"canceled", Kickstarter!$D:$D,"&lt;=44999", Kickstarter!$R:$R, "plays")</f>
        <v>0</v>
      </c>
      <c r="F11">
        <f t="shared" si="0"/>
        <v>3</v>
      </c>
      <c r="G11" s="19">
        <f t="shared" si="1"/>
        <v>0.66666666666666663</v>
      </c>
      <c r="H11" s="19">
        <f t="shared" si="2"/>
        <v>0.33333333333333331</v>
      </c>
      <c r="I11" s="19">
        <f t="shared" si="3"/>
        <v>0</v>
      </c>
    </row>
    <row r="12" spans="2:9" x14ac:dyDescent="0.25">
      <c r="B12" t="s">
        <v>8398</v>
      </c>
      <c r="C12">
        <f>COUNTIFS(Kickstarter!$D:$D,"&gt;=45000", Kickstarter!$F:$F,"successful", Kickstarter!$D:$D,"&lt;=49999", Kickstarter!$R:$R, "plays")</f>
        <v>0</v>
      </c>
      <c r="D12">
        <f>COUNTIFS(Kickstarter!$D:$D,"&gt;=45000", Kickstarter!$F:$F,"failed", Kickstarter!$D:$D,"&lt;=49999", Kickstarter!$R:$R, "plays")</f>
        <v>1</v>
      </c>
      <c r="E12">
        <f>COUNTIFS(Kickstarter!$D:$D,"&gt;=45000", Kickstarter!$F:$F,"canceled", Kickstarter!$D:$D,"&lt;=49999", Kickstarter!$R:$R, "plays")</f>
        <v>0</v>
      </c>
      <c r="F12">
        <f t="shared" si="0"/>
        <v>1</v>
      </c>
      <c r="G12" s="19">
        <f t="shared" si="1"/>
        <v>0</v>
      </c>
      <c r="H12" s="19">
        <f t="shared" si="2"/>
        <v>1</v>
      </c>
      <c r="I12" s="19">
        <f>IFERROR((E12/G12),0)</f>
        <v>0</v>
      </c>
    </row>
    <row r="13" spans="2:9" x14ac:dyDescent="0.25">
      <c r="B13" t="s">
        <v>8399</v>
      </c>
      <c r="C13">
        <f>COUNTIFS(Kickstarter!$D:$D,"&gt;=50000", Kickstarter!$F:$F,"successful", Kickstarter!$R:$R, "plays")</f>
        <v>2</v>
      </c>
      <c r="D13">
        <f>COUNTIFS(Kickstarter!$D:$D,"&gt;=50000", Kickstarter!$F:$F,"failed", Kickstarter!$R:$R, "plays")</f>
        <v>14</v>
      </c>
      <c r="E13">
        <f>COUNTIFS(Kickstarter!$D:$D,"&gt;=50000", Kickstarter!$F:$F,"canceled", Kickstarter!$R:$R, "plays")</f>
        <v>0</v>
      </c>
      <c r="F13">
        <f t="shared" si="0"/>
        <v>16</v>
      </c>
      <c r="G13" s="19">
        <f t="shared" si="1"/>
        <v>0.125</v>
      </c>
      <c r="H13" s="19">
        <f t="shared" si="2"/>
        <v>0.875</v>
      </c>
      <c r="I13" s="19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by Category</vt:lpstr>
      <vt:lpstr>Outcomes by SubCategory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SS</cp:lastModifiedBy>
  <dcterms:created xsi:type="dcterms:W3CDTF">2017-04-20T15:17:24Z</dcterms:created>
  <dcterms:modified xsi:type="dcterms:W3CDTF">2022-05-09T22:06:03Z</dcterms:modified>
</cp:coreProperties>
</file>