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/>
  </bookViews>
  <sheets>
    <sheet name="BBKD" sheetId="1" r:id="rId1"/>
  </sheets>
  <externalReferences>
    <externalReference r:id="rId2"/>
  </externalReferences>
  <definedNames>
    <definedName name="CA">#REF!</definedName>
    <definedName name="chedokd">'[1]Xu ly so lieu'!$L$3:$M$5</definedName>
    <definedName name="chedokd_ten">'[1]Xu ly so lieu'!$M$3:$M$5</definedName>
    <definedName name="chuan">'[1]Xu ly so lieu'!$U$1:$AA$55</definedName>
    <definedName name="CHUAN_TEN">'[1]Xu ly so lieu'!$AD$1:$AD$54</definedName>
    <definedName name="kdv">'[1]Xu ly so lieu'!$P$1:$S$16</definedName>
    <definedName name="kdv_ten">'[1]Xu ly so lieu'!$Q$1:$Q$15</definedName>
    <definedName name="ngayTh">'[1]NHAP SO LIEU'!$C$5</definedName>
    <definedName name="nsx">'[1]Xu ly so lieu'!$U$58:$X$81</definedName>
    <definedName name="_Fill">#REF!</definedName>
    <definedName name="_xlnm.Print_Area" localSheetId="0">BBKD!$A$1:$N$84</definedName>
    <definedName name="dk" localSheetId="0">BBKD!$P$10:$Q$11</definedName>
  </definedNames>
  <calcPr calcId="144525"/>
</workbook>
</file>

<file path=xl/sharedStrings.xml><?xml version="1.0" encoding="utf-8"?>
<sst xmlns="http://schemas.openxmlformats.org/spreadsheetml/2006/main" count="174" uniqueCount="111">
  <si>
    <t>TRUNG TÂM KHOA HỌC VÀ CÔNG NGHỆ</t>
  </si>
  <si>
    <t xml:space="preserve"> TỈNH BÌNH PHƯỚC</t>
  </si>
  <si>
    <t>BIÊN BẢN KIỂM ĐỊNH</t>
  </si>
  <si>
    <t>PHÒNG ĐO LƯỜNG VÀ THỬ NGHIỆM</t>
  </si>
  <si>
    <t>CỘT ĐO XĂNG DẦU</t>
  </si>
  <si>
    <t>QL 14, P. Tân Bình, TP. Đồng Xoài, T. Bình Phước</t>
  </si>
  <si>
    <t>Ngày thực hiện</t>
  </si>
  <si>
    <t>Người thực hiện</t>
  </si>
  <si>
    <t>Người soát lại</t>
  </si>
  <si>
    <t>Đỗ Thị Nga</t>
  </si>
  <si>
    <t xml:space="preserve">Tên phương tiện đo : Cột đo xăng dầu </t>
  </si>
  <si>
    <t>þ</t>
  </si>
  <si>
    <t>Kiểu :</t>
  </si>
  <si>
    <t>Điện tử :</t>
  </si>
  <si>
    <t>Cơ khí :</t>
  </si>
  <si>
    <t>o</t>
  </si>
  <si>
    <t>Đặc trưng kỹ thuật:</t>
  </si>
  <si>
    <t>- Lưu lượng lớn nhất :</t>
  </si>
  <si>
    <t>L/min</t>
  </si>
  <si>
    <t xml:space="preserve"> - Lưu lượng nhỏ nhất :</t>
  </si>
  <si>
    <t>- Lượng cấp phát tối thiểu :</t>
  </si>
  <si>
    <t>L</t>
  </si>
  <si>
    <t xml:space="preserve"> - Chất lỏng  kiểm định :</t>
  </si>
  <si>
    <t>Phương pháp thực hiện :</t>
  </si>
  <si>
    <t>CỘT ĐO XĂNG DẦU - QUY TRÌNH KIỂM ĐỊNH - ĐLVN 10 : 2017</t>
  </si>
  <si>
    <t>Bình chuẩn kim loại: 20 l, 5 l, 2 l; Ống đong chia độ, Đồng hồ bấm giây, nhiệt kế</t>
  </si>
  <si>
    <t>KẾT QUẢ KIỂM ĐỊNH</t>
  </si>
  <si>
    <t>1. Kết quả kiểm tra bên ngoài:</t>
  </si>
  <si>
    <t>TT</t>
  </si>
  <si>
    <t>Tên phép kiểm tra</t>
  </si>
  <si>
    <t>Kết quả quan sát</t>
  </si>
  <si>
    <t>Ghi chú</t>
  </si>
  <si>
    <t>a</t>
  </si>
  <si>
    <t>Kiểm tra sự phù hợp với quyết định phê duyệt mẫu</t>
  </si>
  <si>
    <t>b</t>
  </si>
  <si>
    <t>Kiểm tra độ mới 100%</t>
  </si>
  <si>
    <t>c</t>
  </si>
  <si>
    <t>Kiểm tra hiện trạng</t>
  </si>
  <si>
    <t>d</t>
  </si>
  <si>
    <t>Kiểm tra cầu dao, thiết bị đóng ngắt nguồn điện</t>
  </si>
  <si>
    <t>e</t>
  </si>
  <si>
    <t>Kiểm tra công tắc điều khiển</t>
  </si>
  <si>
    <t>Đạt</t>
  </si>
  <si>
    <t>f</t>
  </si>
  <si>
    <t>Nhãn hiệu, ký hiệu</t>
  </si>
  <si>
    <t>g</t>
  </si>
  <si>
    <t>Các bộ phận chính</t>
  </si>
  <si>
    <t>h</t>
  </si>
  <si>
    <t>Kính bảo vệ, kính quan sát</t>
  </si>
  <si>
    <t>i</t>
  </si>
  <si>
    <t>Ống cao su</t>
  </si>
  <si>
    <t>2. Kết quả kiểm tra kỹ thuật:</t>
  </si>
  <si>
    <t>Kết quả kiểm tra</t>
  </si>
  <si>
    <t>Kiểm tra sơ bộ</t>
  </si>
  <si>
    <t>Kiểm tra độ kín</t>
  </si>
  <si>
    <t>Kiểm tra hoạt động của cơ cấu xoá số</t>
  </si>
  <si>
    <t>Kiểm tra cơ cấu tự ngắt (nếu có)</t>
  </si>
  <si>
    <t>3. Kết quả kiểm tra đo lường:</t>
  </si>
  <si>
    <t>3.1 Xác định lưu lượng lớn nhất đạt được:</t>
  </si>
  <si>
    <t xml:space="preserve">s;   </t>
  </si>
  <si>
    <r>
      <rPr>
        <sz val="12"/>
        <rFont val="VNI-Times"/>
        <charset val="134"/>
      </rPr>
      <t>V</t>
    </r>
    <r>
      <rPr>
        <vertAlign val="subscript"/>
        <sz val="12"/>
        <rFont val="VNI-Times"/>
        <charset val="134"/>
      </rPr>
      <t>FD</t>
    </r>
    <r>
      <rPr>
        <sz val="12"/>
        <rFont val="VNI-Times"/>
        <charset val="134"/>
      </rPr>
      <t>=</t>
    </r>
  </si>
  <si>
    <r>
      <rPr>
        <sz val="12"/>
        <rFont val="Times New Roman"/>
        <charset val="134"/>
      </rPr>
      <t>Q</t>
    </r>
    <r>
      <rPr>
        <vertAlign val="subscript"/>
        <sz val="12"/>
        <rFont val="Times New Roman"/>
        <charset val="134"/>
      </rPr>
      <t>max</t>
    </r>
    <r>
      <rPr>
        <sz val="12"/>
        <rFont val="Times New Roman"/>
        <charset val="134"/>
      </rPr>
      <t xml:space="preserve"> =</t>
    </r>
  </si>
  <si>
    <t>3.2 Kiểm tra sai số</t>
  </si>
  <si>
    <t>Lưu lượng</t>
  </si>
  <si>
    <r>
      <rPr>
        <sz val="12"/>
        <rFont val="Times New Roman"/>
        <charset val="134"/>
      </rPr>
      <t>V</t>
    </r>
    <r>
      <rPr>
        <vertAlign val="subscript"/>
        <sz val="12"/>
        <rFont val="Times New Roman"/>
        <charset val="134"/>
      </rPr>
      <t xml:space="preserve">FD </t>
    </r>
    <r>
      <rPr>
        <sz val="12"/>
        <rFont val="Times New Roman"/>
        <charset val="134"/>
      </rPr>
      <t>[L]</t>
    </r>
  </si>
  <si>
    <r>
      <rPr>
        <sz val="12"/>
        <rFont val="Times New Roman"/>
        <charset val="134"/>
      </rPr>
      <t>V</t>
    </r>
    <r>
      <rPr>
        <vertAlign val="subscript"/>
        <sz val="12"/>
        <rFont val="Times New Roman"/>
        <charset val="134"/>
      </rPr>
      <t>REF</t>
    </r>
    <r>
      <rPr>
        <sz val="12"/>
        <rFont val="Times New Roman"/>
        <charset val="134"/>
      </rPr>
      <t xml:space="preserve"> [L]</t>
    </r>
  </si>
  <si>
    <r>
      <rPr>
        <sz val="12"/>
        <rFont val="Times New Roman"/>
        <charset val="134"/>
      </rPr>
      <t>E</t>
    </r>
    <r>
      <rPr>
        <vertAlign val="subscript"/>
        <sz val="12"/>
        <rFont val="Times New Roman"/>
        <charset val="134"/>
      </rPr>
      <t>FD</t>
    </r>
    <r>
      <rPr>
        <sz val="12"/>
        <rFont val="Times New Roman"/>
        <charset val="134"/>
      </rPr>
      <t xml:space="preserve"> [%]</t>
    </r>
  </si>
  <si>
    <r>
      <rPr>
        <sz val="12"/>
        <rFont val="VNI-Times"/>
        <charset val="134"/>
      </rPr>
      <t>∆E</t>
    </r>
    <r>
      <rPr>
        <vertAlign val="subscript"/>
        <sz val="12"/>
        <rFont val="Times New Roman"/>
        <charset val="134"/>
      </rPr>
      <t>FD [%]</t>
    </r>
  </si>
  <si>
    <t>Kết luận</t>
  </si>
  <si>
    <t>Trước khi hiệu chỉnh</t>
  </si>
  <si>
    <r>
      <rPr>
        <sz val="12"/>
        <rFont val="Times New Roman"/>
        <charset val="134"/>
      </rPr>
      <t>Q</t>
    </r>
    <r>
      <rPr>
        <vertAlign val="subscript"/>
        <sz val="12"/>
        <rFont val="Times New Roman"/>
        <charset val="134"/>
      </rPr>
      <t>max</t>
    </r>
  </si>
  <si>
    <t>Không đạt</t>
  </si>
  <si>
    <r>
      <rPr>
        <sz val="12"/>
        <rFont val="Times New Roman"/>
        <charset val="134"/>
      </rPr>
      <t>Q</t>
    </r>
    <r>
      <rPr>
        <vertAlign val="subscript"/>
        <sz val="12"/>
        <rFont val="Times New Roman"/>
        <charset val="134"/>
      </rPr>
      <t>min</t>
    </r>
  </si>
  <si>
    <t>Sau khi hiệu chỉnh</t>
  </si>
  <si>
    <t>3.3 Kiểm tra sai số tại lượng cấp phát tối thiểu</t>
  </si>
  <si>
    <r>
      <rPr>
        <sz val="12"/>
        <rFont val="Times New Roman"/>
        <charset val="134"/>
      </rPr>
      <t>E = V</t>
    </r>
    <r>
      <rPr>
        <vertAlign val="subscript"/>
        <sz val="12"/>
        <rFont val="Times New Roman"/>
        <charset val="134"/>
      </rPr>
      <t>FD</t>
    </r>
    <r>
      <rPr>
        <sz val="12"/>
        <rFont val="Times New Roman"/>
        <charset val="134"/>
      </rPr>
      <t xml:space="preserve"> - V</t>
    </r>
    <r>
      <rPr>
        <vertAlign val="subscript"/>
        <sz val="12"/>
        <rFont val="Times New Roman"/>
        <charset val="134"/>
      </rPr>
      <t>REF</t>
    </r>
    <r>
      <rPr>
        <sz val="12"/>
        <rFont val="Times New Roman"/>
        <charset val="134"/>
      </rPr>
      <t xml:space="preserve"> [L]</t>
    </r>
  </si>
  <si>
    <t xml:space="preserve">Đạt </t>
  </si>
  <si>
    <t>3.4 Kiểm tra cơ cấu tách khí</t>
  </si>
  <si>
    <t xml:space="preserve">a) Kiểm tra bằng mắt:  </t>
  </si>
  <si>
    <t>b) Kiểm tra bằng thiết bị kiểm tra tách khí</t>
  </si>
  <si>
    <r>
      <rPr>
        <sz val="12"/>
        <rFont val="Times New Roman"/>
        <charset val="134"/>
      </rPr>
      <t>Q</t>
    </r>
    <r>
      <rPr>
        <vertAlign val="subscript"/>
        <sz val="12"/>
        <rFont val="Times New Roman"/>
        <charset val="134"/>
      </rPr>
      <t>A</t>
    </r>
    <r>
      <rPr>
        <sz val="12"/>
        <rFont val="Times New Roman"/>
        <charset val="134"/>
      </rPr>
      <t xml:space="preserve"> [L/min]</t>
    </r>
  </si>
  <si>
    <r>
      <rPr>
        <sz val="12"/>
        <rFont val="Times New Roman"/>
        <charset val="134"/>
      </rPr>
      <t>V</t>
    </r>
    <r>
      <rPr>
        <vertAlign val="subscript"/>
        <sz val="12"/>
        <rFont val="Times New Roman"/>
        <charset val="134"/>
      </rPr>
      <t>FD</t>
    </r>
    <r>
      <rPr>
        <sz val="12"/>
        <rFont val="Times New Roman"/>
        <charset val="134"/>
      </rPr>
      <t xml:space="preserve"> [L]</t>
    </r>
  </si>
  <si>
    <r>
      <rPr>
        <sz val="12"/>
        <rFont val="Times New Roman"/>
        <charset val="134"/>
      </rPr>
      <t>E</t>
    </r>
    <r>
      <rPr>
        <vertAlign val="subscript"/>
        <sz val="12"/>
        <rFont val="Times New Roman"/>
        <charset val="134"/>
      </rPr>
      <t>D</t>
    </r>
    <r>
      <rPr>
        <sz val="12"/>
        <rFont val="Times New Roman"/>
        <charset val="134"/>
      </rPr>
      <t xml:space="preserve"> = E</t>
    </r>
    <r>
      <rPr>
        <vertAlign val="subscript"/>
        <sz val="12"/>
        <rFont val="Times New Roman"/>
        <charset val="134"/>
      </rPr>
      <t>AV</t>
    </r>
    <r>
      <rPr>
        <sz val="12"/>
        <rFont val="Times New Roman"/>
        <charset val="134"/>
      </rPr>
      <t xml:space="preserve"> - E</t>
    </r>
    <r>
      <rPr>
        <vertAlign val="subscript"/>
        <sz val="12"/>
        <rFont val="Times New Roman"/>
        <charset val="134"/>
      </rPr>
      <t xml:space="preserve">FD </t>
    </r>
    <r>
      <rPr>
        <sz val="12"/>
        <rFont val="Times New Roman"/>
        <charset val="134"/>
      </rPr>
      <t>[%]</t>
    </r>
  </si>
  <si>
    <t>/</t>
  </si>
  <si>
    <t>3.5 Kiểm tra cơ cấu đặt trước</t>
  </si>
  <si>
    <r>
      <rPr>
        <sz val="12"/>
        <rFont val="Times New Roman"/>
        <charset val="134"/>
      </rPr>
      <t>V</t>
    </r>
    <r>
      <rPr>
        <vertAlign val="subscript"/>
        <sz val="12"/>
        <rFont val="Times New Roman"/>
        <charset val="134"/>
      </rPr>
      <t>PR</t>
    </r>
    <r>
      <rPr>
        <sz val="12"/>
        <rFont val="Times New Roman"/>
        <charset val="134"/>
      </rPr>
      <t xml:space="preserve"> [L]</t>
    </r>
  </si>
  <si>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FD</t>
    </r>
    <r>
      <rPr>
        <sz val="12"/>
        <rFont val="Times New Roman"/>
        <charset val="134"/>
      </rPr>
      <t xml:space="preserve"> [đ]</t>
    </r>
  </si>
  <si>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PR</t>
    </r>
    <r>
      <rPr>
        <sz val="12"/>
        <rFont val="Times New Roman"/>
        <charset val="134"/>
      </rPr>
      <t xml:space="preserve"> [đ]</t>
    </r>
  </si>
  <si>
    <t>Đặt thể tích [L]</t>
  </si>
  <si>
    <t>Đặt giá tiền [đ]</t>
  </si>
  <si>
    <t>3.6 Kiểm tra cơ cấu tính tiền</t>
  </si>
  <si>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U</t>
    </r>
    <r>
      <rPr>
        <sz val="12"/>
        <rFont val="Times New Roman"/>
        <charset val="134"/>
      </rPr>
      <t xml:space="preserve"> [đ]</t>
    </r>
  </si>
  <si>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 xml:space="preserve"> = V</t>
    </r>
    <r>
      <rPr>
        <vertAlign val="subscript"/>
        <sz val="12"/>
        <rFont val="Times New Roman"/>
        <charset val="134"/>
      </rPr>
      <t>FD</t>
    </r>
    <r>
      <rPr>
        <sz val="12"/>
        <rFont val="Times New Roman"/>
        <charset val="134"/>
      </rPr>
      <t xml:space="preserve"> x P</t>
    </r>
    <r>
      <rPr>
        <vertAlign val="subscript"/>
        <sz val="12"/>
        <rFont val="Times New Roman"/>
        <charset val="134"/>
      </rPr>
      <t>U</t>
    </r>
    <r>
      <rPr>
        <sz val="12"/>
        <rFont val="Times New Roman"/>
        <charset val="134"/>
      </rPr>
      <t xml:space="preserve"> [đ]</t>
    </r>
  </si>
  <si>
    <r>
      <rPr>
        <sz val="12"/>
        <rFont val="Times New Roman"/>
        <charset val="134"/>
      </rPr>
      <t>E</t>
    </r>
    <r>
      <rPr>
        <vertAlign val="subscript"/>
        <sz val="12"/>
        <rFont val="Times New Roman"/>
        <charset val="134"/>
      </rPr>
      <t>P</t>
    </r>
    <r>
      <rPr>
        <sz val="12"/>
        <rFont val="Times New Roman"/>
        <charset val="134"/>
      </rPr>
      <t xml:space="preserve"> = P</t>
    </r>
    <r>
      <rPr>
        <vertAlign val="subscript"/>
        <sz val="12"/>
        <rFont val="Times New Roman"/>
        <charset val="134"/>
      </rPr>
      <t>FD</t>
    </r>
    <r>
      <rPr>
        <sz val="12"/>
        <rFont val="Times New Roman"/>
        <charset val="134"/>
      </rPr>
      <t xml:space="preserve"> - P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 xml:space="preserve"> [đ]</t>
    </r>
  </si>
  <si>
    <t>3.7 Kiểm tra độ giãn nở ống mềm</t>
  </si>
  <si>
    <t xml:space="preserve">Số chỉ ống đong [mL]: </t>
  </si>
  <si>
    <t>Kết luận:</t>
  </si>
  <si>
    <t>3.8 Kiểm tra cơ cấu in</t>
  </si>
  <si>
    <t>a) So sánh hiển thị trên CĐXD và bản in ra</t>
  </si>
  <si>
    <t>Lần cấp phát</t>
  </si>
  <si>
    <t>Hiển thị trên CĐXD</t>
  </si>
  <si>
    <t>Kết quả in</t>
  </si>
  <si>
    <r>
      <rPr>
        <sz val="12"/>
        <rFont val="Times New Roman"/>
        <charset val="134"/>
      </rPr>
      <t>V</t>
    </r>
    <r>
      <rPr>
        <vertAlign val="subscript"/>
        <sz val="12"/>
        <rFont val="Times New Roman"/>
        <charset val="134"/>
      </rPr>
      <t xml:space="preserve">FD 
</t>
    </r>
    <r>
      <rPr>
        <sz val="12"/>
        <rFont val="Times New Roman"/>
        <charset val="134"/>
      </rPr>
      <t>[L]</t>
    </r>
  </si>
  <si>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 xml:space="preserve">FD 
</t>
    </r>
    <r>
      <rPr>
        <sz val="12"/>
        <rFont val="Times New Roman"/>
        <charset val="134"/>
      </rPr>
      <t>[đ]</t>
    </r>
  </si>
  <si>
    <t>Lượng giao nhận [L]</t>
  </si>
  <si>
    <t>Tiền thanh toán
[đ]</t>
  </si>
  <si>
    <t>b) Kiểm tra chức năng in</t>
  </si>
  <si>
    <t>c) Kiểm tra nội dung bản in</t>
  </si>
  <si>
    <t>4. Kết luận chung</t>
  </si>
  <si>
    <t xml:space="preserve"> - Cột đo xăng dầu</t>
  </si>
  <si>
    <t xml:space="preserve"> - Lý do: ……………………………………………/……………………………………………………………</t>
  </si>
</sst>
</file>

<file path=xl/styles.xml><?xml version="1.0" encoding="utf-8"?>
<styleSheet xmlns="http://schemas.openxmlformats.org/spreadsheetml/2006/main">
  <numFmts count="6">
    <numFmt numFmtId="176" formatCode="m/d/yyyy"/>
    <numFmt numFmtId="177" formatCode="0.000"/>
    <numFmt numFmtId="44" formatCode="_-* #,##0.00\ &quot;₫&quot;_-;\-* #,##0.00\ &quot;₫&quot;_-;_-* &quot;-&quot;??\ &quot;₫&quot;_-;_-@_-"/>
    <numFmt numFmtId="42" formatCode="_-* #,##0\ &quot;₫&quot;_-;\-* #,##0\ &quot;₫&quot;_-;_-* &quot;-&quot;\ &quot;₫&quot;_-;_-@_-"/>
    <numFmt numFmtId="178" formatCode="_ * #,##0_ ;_ * \-#,##0_ ;_ * &quot;-&quot;_ ;_ @_ "/>
    <numFmt numFmtId="179" formatCode="_ * #,##0.00_ ;_ * \-#,##0.00_ ;_ * &quot;-&quot;??_ ;_ @_ "/>
  </numFmts>
  <fonts count="40">
    <font>
      <sz val="12"/>
      <name val="VNI-Times"/>
      <charset val="134"/>
    </font>
    <font>
      <sz val="12"/>
      <name val="Times New Roman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sz val="14"/>
      <name val="Wingdings 2"/>
      <charset val="2"/>
    </font>
    <font>
      <b/>
      <sz val="12"/>
      <name val="Times New Roman"/>
      <charset val="134"/>
    </font>
    <font>
      <sz val="14"/>
      <name val="Wingdings"/>
      <charset val="2"/>
    </font>
    <font>
      <sz val="14"/>
      <name val="Webdings"/>
      <charset val="2"/>
    </font>
    <font>
      <sz val="12"/>
      <name val="Wingdings"/>
      <charset val="2"/>
    </font>
    <font>
      <sz val="13"/>
      <name val="VNI-Times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1"/>
      <name val="Wingdings"/>
      <charset val="2"/>
    </font>
    <font>
      <sz val="9"/>
      <name val="Times New Roman"/>
      <charset val="134"/>
    </font>
    <font>
      <sz val="9"/>
      <name val="VNI-Times"/>
      <charset val="134"/>
    </font>
    <font>
      <sz val="11"/>
      <name val="VNI-Times"/>
      <charset val="134"/>
    </font>
    <font>
      <b/>
      <u/>
      <sz val="12"/>
      <name val="Times New Roman"/>
      <charset val="134"/>
    </font>
    <font>
      <vertAlign val="subscript"/>
      <sz val="12"/>
      <name val="Times New Roman"/>
      <charset val="134"/>
    </font>
    <font>
      <sz val="12"/>
      <color rgb="FFFF0000"/>
      <name val="VNI-Time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vertAlign val="subscript"/>
      <sz val="12"/>
      <name val="VNI-Time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1" fontId="0" fillId="0" borderId="0"/>
    <xf numFmtId="0" fontId="30" fillId="7" borderId="0" applyNumberFormat="false" applyBorder="false" applyAlignment="false" applyProtection="false">
      <alignment vertical="center"/>
    </xf>
    <xf numFmtId="0" fontId="24" fillId="2" borderId="0" applyNumberFormat="false" applyBorder="false" applyAlignment="false" applyProtection="false">
      <alignment vertical="center"/>
    </xf>
    <xf numFmtId="0" fontId="30" fillId="25" borderId="0" applyNumberFormat="false" applyBorder="false" applyAlignment="false" applyProtection="false">
      <alignment vertical="center"/>
    </xf>
    <xf numFmtId="0" fontId="30" fillId="22" borderId="0" applyNumberFormat="false" applyBorder="false" applyAlignment="false" applyProtection="false">
      <alignment vertical="center"/>
    </xf>
    <xf numFmtId="0" fontId="24" fillId="3" borderId="0" applyNumberFormat="false" applyBorder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30" fillId="29" borderId="0" applyNumberFormat="false" applyBorder="false" applyAlignment="false" applyProtection="false">
      <alignment vertical="center"/>
    </xf>
    <xf numFmtId="0" fontId="30" fillId="21" borderId="0" applyNumberFormat="false" applyBorder="false" applyAlignment="false" applyProtection="false">
      <alignment vertical="center"/>
    </xf>
    <xf numFmtId="0" fontId="24" fillId="19" borderId="0" applyNumberFormat="false" applyBorder="false" applyAlignment="false" applyProtection="false">
      <alignment vertical="center"/>
    </xf>
    <xf numFmtId="0" fontId="30" fillId="31" borderId="0" applyNumberFormat="false" applyBorder="false" applyAlignment="false" applyProtection="false">
      <alignment vertical="center"/>
    </xf>
    <xf numFmtId="0" fontId="35" fillId="0" borderId="21" applyNumberFormat="false" applyFill="false" applyAlignment="false" applyProtection="false">
      <alignment vertical="center"/>
    </xf>
    <xf numFmtId="0" fontId="24" fillId="20" borderId="0" applyNumberFormat="false" applyBorder="false" applyAlignment="false" applyProtection="false">
      <alignment vertical="center"/>
    </xf>
    <xf numFmtId="0" fontId="30" fillId="27" borderId="0" applyNumberFormat="false" applyBorder="false" applyAlignment="false" applyProtection="false">
      <alignment vertical="center"/>
    </xf>
    <xf numFmtId="0" fontId="30" fillId="32" borderId="0" applyNumberFormat="false" applyBorder="false" applyAlignment="false" applyProtection="false">
      <alignment vertical="center"/>
    </xf>
    <xf numFmtId="0" fontId="24" fillId="16" borderId="0" applyNumberFormat="false" applyBorder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0" fontId="30" fillId="15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30" fillId="13" borderId="0" applyNumberFormat="false" applyBorder="false" applyAlignment="false" applyProtection="false">
      <alignment vertical="center"/>
    </xf>
    <xf numFmtId="0" fontId="34" fillId="12" borderId="0" applyNumberFormat="false" applyBorder="false" applyAlignment="false" applyProtection="false">
      <alignment vertical="center"/>
    </xf>
    <xf numFmtId="0" fontId="30" fillId="10" borderId="0" applyNumberFormat="false" applyBorder="false" applyAlignment="false" applyProtection="false">
      <alignment vertical="center"/>
    </xf>
    <xf numFmtId="0" fontId="31" fillId="8" borderId="0" applyNumberFormat="false" applyBorder="false" applyAlignment="false" applyProtection="false">
      <alignment vertical="center"/>
    </xf>
    <xf numFmtId="0" fontId="24" fillId="6" borderId="0" applyNumberFormat="false" applyBorder="false" applyAlignment="false" applyProtection="false">
      <alignment vertical="center"/>
    </xf>
    <xf numFmtId="0" fontId="32" fillId="0" borderId="20" applyNumberFormat="false" applyFill="false" applyAlignment="false" applyProtection="false">
      <alignment vertical="center"/>
    </xf>
    <xf numFmtId="0" fontId="29" fillId="4" borderId="19" applyNumberFormat="false" applyAlignment="false" applyProtection="false">
      <alignment vertical="center"/>
    </xf>
    <xf numFmtId="44" fontId="20" fillId="0" borderId="0" applyFont="false" applyFill="false" applyBorder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0" fontId="20" fillId="5" borderId="18" applyNumberFormat="false" applyFont="false" applyAlignment="false" applyProtection="false">
      <alignment vertical="center"/>
    </xf>
    <xf numFmtId="0" fontId="33" fillId="11" borderId="17" applyNumberFormat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7" fillId="4" borderId="17" applyNumberFormat="false" applyAlignment="false" applyProtection="false">
      <alignment vertical="center"/>
    </xf>
    <xf numFmtId="0" fontId="38" fillId="28" borderId="0" applyNumberFormat="false" applyBorder="false" applyAlignment="false" applyProtection="false">
      <alignment vertical="center"/>
    </xf>
    <xf numFmtId="0" fontId="26" fillId="0" borderId="16" applyNumberFormat="false" applyFill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8" fillId="0" borderId="15" applyNumberFormat="false" applyFill="false" applyAlignment="false" applyProtection="false">
      <alignment vertical="center"/>
    </xf>
    <xf numFmtId="178" fontId="20" fillId="0" borderId="0" applyFont="false" applyFill="false" applyBorder="false" applyAlignment="false" applyProtection="false">
      <alignment vertical="center"/>
    </xf>
    <xf numFmtId="0" fontId="24" fillId="23" borderId="0" applyNumberFormat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42" fontId="2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21" fillId="0" borderId="15" applyNumberFormat="false" applyFill="false" applyAlignment="false" applyProtection="false">
      <alignment vertical="center"/>
    </xf>
    <xf numFmtId="179" fontId="20" fillId="0" borderId="0" applyFont="false" applyFill="false" applyBorder="false" applyAlignment="false" applyProtection="false">
      <alignment vertical="center"/>
    </xf>
    <xf numFmtId="0" fontId="36" fillId="24" borderId="22" applyNumberFormat="false" applyAlignment="false" applyProtection="false">
      <alignment vertical="center"/>
    </xf>
    <xf numFmtId="0" fontId="30" fillId="14" borderId="0" applyNumberFormat="false" applyBorder="false" applyAlignment="false" applyProtection="false">
      <alignment vertical="center"/>
    </xf>
    <xf numFmtId="9" fontId="2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91">
    <xf numFmtId="0" fontId="0" fillId="0" borderId="0" xfId="0"/>
    <xf numFmtId="0" fontId="1" fillId="0" borderId="0" xfId="0" applyFont="true" applyBorder="true" applyAlignment="true" applyProtection="true">
      <alignment horizontal="center"/>
      <protection hidden="true"/>
    </xf>
    <xf numFmtId="0" fontId="2" fillId="0" borderId="0" xfId="0" applyFont="true" applyBorder="true" applyAlignment="true" applyProtection="true">
      <alignment horizontal="center"/>
      <protection hidden="true"/>
    </xf>
    <xf numFmtId="0" fontId="3" fillId="0" borderId="0" xfId="0" applyFont="true" applyBorder="true" applyAlignment="true" applyProtection="true">
      <alignment horizontal="center" vertical="center"/>
      <protection hidden="true"/>
    </xf>
    <xf numFmtId="1" fontId="1" fillId="0" borderId="1" xfId="1" applyFont="true" applyBorder="true" applyAlignment="true" applyProtection="true">
      <alignment horizontal="center" vertical="center"/>
      <protection hidden="true"/>
    </xf>
    <xf numFmtId="1" fontId="1" fillId="0" borderId="0" xfId="1" applyFont="true" applyAlignment="true">
      <alignment vertical="center"/>
    </xf>
    <xf numFmtId="1" fontId="4" fillId="0" borderId="0" xfId="1" applyFont="true" applyAlignment="true">
      <alignment vertical="center"/>
    </xf>
    <xf numFmtId="1" fontId="1" fillId="0" borderId="2" xfId="1" applyFont="true" applyBorder="true" applyAlignment="true">
      <alignment vertical="center" wrapText="true"/>
    </xf>
    <xf numFmtId="1" fontId="1" fillId="0" borderId="3" xfId="1" applyFont="true" applyBorder="true" applyAlignment="true">
      <alignment vertical="center"/>
    </xf>
    <xf numFmtId="1" fontId="5" fillId="0" borderId="0" xfId="1" applyFont="true" applyBorder="true" applyAlignment="true">
      <alignment horizontal="center" vertical="top"/>
    </xf>
    <xf numFmtId="1" fontId="5" fillId="0" borderId="0" xfId="1" applyFont="true" applyAlignment="true">
      <alignment vertical="center"/>
    </xf>
    <xf numFmtId="1" fontId="5" fillId="0" borderId="1" xfId="1" applyFont="true" applyBorder="true" applyAlignment="true">
      <alignment horizontal="center" vertical="center"/>
    </xf>
    <xf numFmtId="1" fontId="1" fillId="0" borderId="1" xfId="1" applyFont="true" applyBorder="true" applyAlignment="true">
      <alignment horizontal="center" vertical="center"/>
    </xf>
    <xf numFmtId="1" fontId="1" fillId="0" borderId="1" xfId="1" applyFont="true" applyBorder="true" applyAlignment="true">
      <alignment horizontal="left" vertical="center"/>
    </xf>
    <xf numFmtId="1" fontId="1" fillId="0" borderId="4" xfId="1" applyFont="true" applyBorder="true" applyAlignment="true">
      <alignment horizontal="center" vertical="center"/>
    </xf>
    <xf numFmtId="2" fontId="0" fillId="0" borderId="4" xfId="1" applyNumberFormat="true" applyFont="true" applyBorder="true" applyAlignment="true">
      <alignment horizontal="center" vertical="center"/>
    </xf>
    <xf numFmtId="2" fontId="0" fillId="0" borderId="1" xfId="1" applyNumberFormat="true" applyFont="true" applyBorder="true" applyAlignment="true">
      <alignment horizontal="center" vertical="center"/>
    </xf>
    <xf numFmtId="1" fontId="1" fillId="0" borderId="5" xfId="1" applyFont="true" applyBorder="true" applyAlignment="true">
      <alignment horizontal="center" vertical="center"/>
    </xf>
    <xf numFmtId="1" fontId="1" fillId="0" borderId="6" xfId="1" applyFont="true" applyBorder="true" applyAlignment="true">
      <alignment horizontal="center" vertical="center"/>
    </xf>
    <xf numFmtId="177" fontId="0" fillId="0" borderId="0" xfId="1" applyNumberFormat="true" applyFont="true" applyBorder="true" applyAlignment="true">
      <alignment horizontal="center" vertical="center"/>
    </xf>
    <xf numFmtId="1" fontId="1" fillId="0" borderId="0" xfId="1" applyFont="true" applyBorder="true" applyAlignment="true">
      <alignment horizontal="center" vertical="center"/>
    </xf>
    <xf numFmtId="1" fontId="1" fillId="0" borderId="0" xfId="1" applyFont="true" applyBorder="true" applyAlignment="true">
      <alignment vertical="center"/>
    </xf>
    <xf numFmtId="2" fontId="1" fillId="0" borderId="1" xfId="1" applyNumberFormat="true" applyFont="true" applyBorder="true" applyAlignment="true">
      <alignment horizontal="center" vertical="center"/>
    </xf>
    <xf numFmtId="1" fontId="1" fillId="0" borderId="1" xfId="1" applyFont="true" applyBorder="true" applyAlignment="true">
      <alignment horizontal="center" vertical="center" wrapText="true"/>
    </xf>
    <xf numFmtId="176" fontId="1" fillId="0" borderId="2" xfId="1" applyNumberFormat="true" applyFont="true" applyBorder="true" applyAlignment="true" applyProtection="true">
      <alignment vertical="center"/>
      <protection hidden="true"/>
    </xf>
    <xf numFmtId="176" fontId="1" fillId="0" borderId="6" xfId="1" applyNumberFormat="true" applyFont="true" applyBorder="true" applyAlignment="true" applyProtection="true">
      <alignment vertical="center"/>
      <protection hidden="true"/>
    </xf>
    <xf numFmtId="176" fontId="1" fillId="0" borderId="7" xfId="1" applyNumberFormat="true" applyFont="true" applyBorder="true" applyAlignment="true" applyProtection="true">
      <alignment vertical="center"/>
      <protection hidden="true"/>
    </xf>
    <xf numFmtId="176" fontId="1" fillId="0" borderId="0" xfId="1" applyNumberFormat="true" applyFont="true" applyBorder="true" applyAlignment="true" applyProtection="true">
      <alignment vertical="center"/>
      <protection hidden="true"/>
    </xf>
    <xf numFmtId="176" fontId="1" fillId="0" borderId="4" xfId="1" applyNumberFormat="true" applyFont="true" applyBorder="true" applyAlignment="true" applyProtection="true">
      <alignment horizontal="center" vertical="center"/>
      <protection hidden="true"/>
    </xf>
    <xf numFmtId="1" fontId="6" fillId="0" borderId="0" xfId="1" applyFont="true" applyAlignment="true">
      <alignment vertical="center"/>
    </xf>
    <xf numFmtId="1" fontId="7" fillId="0" borderId="0" xfId="1" applyFont="true" applyAlignment="true">
      <alignment vertical="center"/>
    </xf>
    <xf numFmtId="1" fontId="1" fillId="0" borderId="6" xfId="1" applyFont="true" applyBorder="true" applyAlignment="true">
      <alignment vertical="center"/>
    </xf>
    <xf numFmtId="1" fontId="1" fillId="0" borderId="8" xfId="1" applyFont="true" applyBorder="true" applyAlignment="true">
      <alignment vertical="center"/>
    </xf>
    <xf numFmtId="1" fontId="1" fillId="0" borderId="9" xfId="1" applyFont="true" applyBorder="true" applyAlignment="true">
      <alignment vertical="center"/>
    </xf>
    <xf numFmtId="1" fontId="0" fillId="0" borderId="10" xfId="1" applyFont="true" applyBorder="true" applyAlignment="true">
      <alignment vertical="center"/>
    </xf>
    <xf numFmtId="1" fontId="8" fillId="0" borderId="0" xfId="1" applyFont="true" applyAlignment="true">
      <alignment vertical="center"/>
    </xf>
    <xf numFmtId="1" fontId="0" fillId="0" borderId="0" xfId="1" applyFont="true" applyAlignment="true">
      <alignment vertical="center"/>
    </xf>
    <xf numFmtId="1" fontId="1" fillId="0" borderId="0" xfId="1" applyFont="true" applyAlignment="true">
      <alignment horizontal="right"/>
    </xf>
    <xf numFmtId="1" fontId="1" fillId="0" borderId="0" xfId="1" applyFont="true" applyAlignment="true"/>
    <xf numFmtId="2" fontId="0" fillId="0" borderId="0" xfId="1" applyNumberFormat="true" applyFont="true" applyBorder="true" applyAlignment="true">
      <alignment horizontal="center" vertical="center"/>
    </xf>
    <xf numFmtId="2" fontId="1" fillId="0" borderId="1" xfId="1" applyNumberFormat="true" applyFont="true" applyBorder="true" applyAlignment="true">
      <alignment horizontal="center" vertical="center" wrapText="true"/>
    </xf>
    <xf numFmtId="0" fontId="9" fillId="0" borderId="0" xfId="0" applyFont="true"/>
    <xf numFmtId="1" fontId="2" fillId="0" borderId="0" xfId="1" applyFont="true" applyBorder="true" applyAlignment="true" applyProtection="true">
      <alignment horizontal="center" vertical="top"/>
      <protection hidden="true"/>
    </xf>
    <xf numFmtId="1" fontId="2" fillId="0" borderId="0" xfId="1" applyFont="true" applyBorder="true" applyAlignment="true">
      <alignment horizontal="center" vertical="top"/>
    </xf>
    <xf numFmtId="1" fontId="3" fillId="0" borderId="11" xfId="1" applyFont="true" applyBorder="true" applyAlignment="true">
      <alignment horizontal="center" vertical="top"/>
    </xf>
    <xf numFmtId="176" fontId="1" fillId="0" borderId="8" xfId="1" applyNumberFormat="true" applyFont="true" applyBorder="true" applyAlignment="true" applyProtection="true">
      <alignment vertical="center"/>
      <protection hidden="true"/>
    </xf>
    <xf numFmtId="1" fontId="1" fillId="0" borderId="2" xfId="1" applyFont="true" applyBorder="true" applyAlignment="true" applyProtection="true">
      <protection hidden="true"/>
    </xf>
    <xf numFmtId="1" fontId="1" fillId="0" borderId="6" xfId="1" applyFont="true" applyBorder="true" applyAlignment="true" applyProtection="true">
      <protection hidden="true"/>
    </xf>
    <xf numFmtId="176" fontId="1" fillId="0" borderId="12" xfId="1" applyNumberFormat="true" applyFont="true" applyBorder="true" applyAlignment="true" applyProtection="true">
      <alignment vertical="center"/>
      <protection hidden="true"/>
    </xf>
    <xf numFmtId="1" fontId="1" fillId="0" borderId="7" xfId="1" applyFont="true" applyBorder="true" applyAlignment="true" applyProtection="true">
      <protection hidden="true"/>
    </xf>
    <xf numFmtId="1" fontId="1" fillId="0" borderId="0" xfId="1" applyFont="true" applyBorder="true" applyAlignment="true" applyProtection="true">
      <protection hidden="true"/>
    </xf>
    <xf numFmtId="1" fontId="1" fillId="0" borderId="4" xfId="1" applyFont="true" applyBorder="true" applyAlignment="true" applyProtection="true">
      <alignment horizontal="center"/>
      <protection hidden="true"/>
    </xf>
    <xf numFmtId="1" fontId="1" fillId="0" borderId="10" xfId="1" applyFont="true" applyBorder="true" applyAlignment="true">
      <alignment horizontal="left" vertical="center"/>
    </xf>
    <xf numFmtId="1" fontId="10" fillId="0" borderId="10" xfId="1" applyFont="true" applyBorder="true" applyAlignment="true">
      <alignment horizontal="left" vertical="center"/>
    </xf>
    <xf numFmtId="0" fontId="0" fillId="0" borderId="0" xfId="0" applyFont="true" applyAlignment="true">
      <alignment horizontal="right"/>
    </xf>
    <xf numFmtId="49" fontId="0" fillId="0" borderId="1" xfId="1" applyNumberFormat="true" applyFont="true" applyBorder="true" applyAlignment="true">
      <alignment horizontal="center" vertical="center"/>
    </xf>
    <xf numFmtId="2" fontId="0" fillId="0" borderId="13" xfId="1" applyNumberFormat="true" applyFont="true" applyBorder="true" applyAlignment="true">
      <alignment horizontal="center" vertical="center"/>
    </xf>
    <xf numFmtId="2" fontId="0" fillId="0" borderId="3" xfId="1" applyNumberFormat="true" applyFont="true" applyBorder="true" applyAlignment="true">
      <alignment horizontal="center" vertical="center"/>
    </xf>
    <xf numFmtId="1" fontId="1" fillId="0" borderId="10" xfId="1" applyFont="true" applyBorder="true" applyAlignment="true">
      <alignment horizontal="center" vertical="center"/>
    </xf>
    <xf numFmtId="2" fontId="11" fillId="0" borderId="3" xfId="1" applyNumberFormat="true" applyFont="true" applyBorder="true" applyAlignment="true">
      <alignment horizontal="center" vertical="center"/>
    </xf>
    <xf numFmtId="2" fontId="12" fillId="0" borderId="9" xfId="1" applyNumberFormat="true" applyFont="true" applyBorder="true" applyAlignment="true">
      <alignment vertical="center"/>
    </xf>
    <xf numFmtId="2" fontId="11" fillId="0" borderId="9" xfId="1" applyNumberFormat="true" applyFont="true" applyBorder="true" applyAlignment="true">
      <alignment vertical="center"/>
    </xf>
    <xf numFmtId="177" fontId="1" fillId="0" borderId="1" xfId="1" applyNumberFormat="true" applyFont="true" applyBorder="true" applyAlignment="true">
      <alignment horizontal="center" vertical="center" wrapText="true"/>
    </xf>
    <xf numFmtId="1" fontId="1" fillId="0" borderId="3" xfId="1" applyFont="true" applyBorder="true" applyAlignment="true">
      <alignment horizontal="center" vertical="center" wrapText="true"/>
    </xf>
    <xf numFmtId="1" fontId="1" fillId="0" borderId="8" xfId="1" applyFont="true" applyBorder="true" applyAlignment="true" applyProtection="true">
      <protection hidden="true"/>
    </xf>
    <xf numFmtId="1" fontId="1" fillId="0" borderId="12" xfId="1" applyFont="true" applyBorder="true" applyAlignment="true" applyProtection="true">
      <protection hidden="true"/>
    </xf>
    <xf numFmtId="1" fontId="13" fillId="0" borderId="0" xfId="1" applyFont="true" applyAlignment="true">
      <alignment vertical="center"/>
    </xf>
    <xf numFmtId="0" fontId="14" fillId="0" borderId="0" xfId="0" applyFont="true"/>
    <xf numFmtId="0" fontId="15" fillId="0" borderId="2" xfId="0" applyFont="true" applyBorder="true" applyAlignment="true"/>
    <xf numFmtId="1" fontId="12" fillId="0" borderId="8" xfId="1" applyFont="true" applyBorder="true" applyAlignment="true"/>
    <xf numFmtId="1" fontId="11" fillId="0" borderId="13" xfId="1" applyFont="true" applyBorder="true" applyAlignment="true"/>
    <xf numFmtId="1" fontId="12" fillId="0" borderId="14" xfId="1" applyFont="true" applyBorder="true" applyAlignment="true"/>
    <xf numFmtId="1" fontId="11" fillId="0" borderId="0" xfId="1" applyFont="true" applyBorder="true" applyAlignment="true"/>
    <xf numFmtId="1" fontId="12" fillId="0" borderId="0" xfId="1" applyFont="true" applyBorder="true" applyAlignment="true"/>
    <xf numFmtId="0" fontId="15" fillId="0" borderId="7" xfId="0" applyFont="true" applyBorder="true" applyAlignment="true"/>
    <xf numFmtId="1" fontId="12" fillId="0" borderId="12" xfId="1" applyFont="true" applyBorder="true" applyAlignment="true"/>
    <xf numFmtId="1" fontId="11" fillId="0" borderId="7" xfId="1" applyFont="true" applyBorder="true" applyAlignment="true"/>
    <xf numFmtId="1" fontId="12" fillId="0" borderId="10" xfId="1" applyFont="true" applyBorder="true" applyAlignment="true">
      <alignment vertical="center"/>
    </xf>
    <xf numFmtId="1" fontId="1" fillId="0" borderId="2" xfId="1" applyFont="true" applyBorder="true" applyAlignment="true">
      <alignment horizontal="left" vertical="center"/>
    </xf>
    <xf numFmtId="1" fontId="8" fillId="0" borderId="8" xfId="1" applyFont="true" applyBorder="true" applyAlignment="true">
      <alignment horizontal="center" vertical="center"/>
    </xf>
    <xf numFmtId="1" fontId="0" fillId="0" borderId="1" xfId="1" applyFont="true" applyBorder="true" applyAlignment="true">
      <alignment horizontal="center" vertical="center"/>
    </xf>
    <xf numFmtId="1" fontId="16" fillId="0" borderId="0" xfId="1" applyFont="true" applyAlignment="true">
      <alignment vertical="center"/>
    </xf>
    <xf numFmtId="1" fontId="17" fillId="0" borderId="1" xfId="1" applyFont="true" applyBorder="true" applyAlignment="true">
      <alignment horizontal="center" vertical="center" wrapText="true"/>
    </xf>
    <xf numFmtId="1" fontId="11" fillId="0" borderId="7" xfId="1" applyFont="true" applyBorder="true" applyAlignment="true">
      <alignment vertical="center"/>
    </xf>
    <xf numFmtId="1" fontId="12" fillId="0" borderId="12" xfId="1" applyFont="true" applyBorder="true" applyAlignment="true">
      <alignment horizontal="center" vertical="center"/>
    </xf>
    <xf numFmtId="1" fontId="12" fillId="0" borderId="8" xfId="1" applyFont="true" applyBorder="true" applyAlignment="true">
      <alignment horizontal="center" vertical="center"/>
    </xf>
    <xf numFmtId="1" fontId="11" fillId="0" borderId="13" xfId="1" applyFont="true" applyBorder="true" applyAlignment="true">
      <alignment vertical="center"/>
    </xf>
    <xf numFmtId="1" fontId="12" fillId="0" borderId="14" xfId="1" applyFont="true" applyBorder="true" applyAlignment="true">
      <alignment horizontal="center" vertical="center"/>
    </xf>
    <xf numFmtId="1" fontId="11" fillId="0" borderId="3" xfId="1" applyFont="true" applyBorder="true" applyAlignment="true">
      <alignment vertical="center"/>
    </xf>
    <xf numFmtId="1" fontId="12" fillId="0" borderId="10" xfId="1" applyFont="true" applyBorder="true" applyAlignment="true">
      <alignment horizontal="center" vertical="center"/>
    </xf>
    <xf numFmtId="0" fontId="18" fillId="0" borderId="0" xfId="0" applyFont="true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19440</xdr:rowOff>
    </xdr:from>
    <xdr:to>
      <xdr:col>0</xdr:col>
      <xdr:colOff>378720</xdr:colOff>
      <xdr:row>0</xdr:row>
      <xdr:rowOff>19440</xdr:rowOff>
    </xdr:to>
    <xdr:sp>
      <xdr:nvSpPr>
        <xdr:cNvPr id="2" name="Line 1"/>
        <xdr:cNvSpPr/>
      </xdr:nvSpPr>
      <xdr:spPr>
        <a:xfrm>
          <a:off x="0" y="19050"/>
          <a:ext cx="37846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ouse/Downloads/COV_B&#236;nh_Ph&#432;&#7899;c-20210525T153912Z-001/COV_B&#236;nh_Ph&#432;&#7899;c/excel_xul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HAP SO LIEU"/>
      <sheetName val="BBKĐ"/>
      <sheetName val="00000000"/>
      <sheetName val="BBKĐ cot đo"/>
      <sheetName val="Xu ly so lieu"/>
      <sheetName val="Sheet2"/>
      <sheetName val="BBKĐ 2"/>
      <sheetName val="Thong so"/>
      <sheetName val="GCNKĐ"/>
    </sheetNames>
    <sheetDataSet>
      <sheetData sheetId="0">
        <row r="43">
          <cell r="B43" t="str">
            <v>/</v>
          </cell>
          <cell r="C43" t="str">
            <v>/</v>
          </cell>
          <cell r="D43" t="str">
            <v>/</v>
          </cell>
          <cell r="E43" t="str">
            <v>/</v>
          </cell>
        </row>
        <row r="44">
          <cell r="B44" t="str">
            <v>/</v>
          </cell>
          <cell r="C44" t="str">
            <v>/</v>
          </cell>
          <cell r="D44" t="str">
            <v>/</v>
          </cell>
          <cell r="E44" t="str">
            <v>/</v>
          </cell>
        </row>
      </sheetData>
      <sheetData sheetId="1"/>
      <sheetData sheetId="2"/>
      <sheetData sheetId="3"/>
      <sheetData sheetId="4">
        <row r="1">
          <cell r="P1">
            <v>1</v>
          </cell>
          <cell r="Q1" t="str">
            <v>Phùng Quang Trung</v>
          </cell>
          <cell r="R1" t="str">
            <v>Phùng Quang Trung</v>
          </cell>
        </row>
        <row r="2">
          <cell r="P2">
            <v>2</v>
          </cell>
          <cell r="Q2" t="str">
            <v>Lê Nguyễn Phương Nam</v>
          </cell>
          <cell r="R2" t="str">
            <v>Lê Nguyễn Phương Nam</v>
          </cell>
        </row>
        <row r="3">
          <cell r="P3">
            <v>3</v>
          </cell>
          <cell r="Q3" t="str">
            <v>Phan Minh Hải</v>
          </cell>
          <cell r="R3" t="str">
            <v>Phan Minh Hải</v>
          </cell>
        </row>
        <row r="4">
          <cell r="P4">
            <v>4</v>
          </cell>
          <cell r="Q4" t="str">
            <v>Nguyễn Hữu Tân</v>
          </cell>
          <cell r="R4" t="str">
            <v>Nguyễn Hữu Tân</v>
          </cell>
        </row>
        <row r="5">
          <cell r="C5">
            <v>0</v>
          </cell>
        </row>
        <row r="5">
          <cell r="P5">
            <v>5</v>
          </cell>
          <cell r="Q5" t="str">
            <v>Võ Đặng Sơn Lâm</v>
          </cell>
          <cell r="R5" t="str">
            <v>Võ Đặng Sơn Lâm</v>
          </cell>
        </row>
        <row r="6">
          <cell r="C6">
            <v>0</v>
          </cell>
        </row>
        <row r="6">
          <cell r="P6">
            <v>6</v>
          </cell>
          <cell r="Q6" t="str">
            <v>Lê Quang Vinh</v>
          </cell>
          <cell r="R6" t="str">
            <v>Lê Quang Vinh</v>
          </cell>
        </row>
        <row r="7">
          <cell r="P7">
            <v>7</v>
          </cell>
          <cell r="Q7" t="str">
            <v>NHÂN</v>
          </cell>
          <cell r="R7" t="str">
            <v>Nguyễn Thi Nhân</v>
          </cell>
        </row>
        <row r="8">
          <cell r="P8">
            <v>8</v>
          </cell>
        </row>
        <row r="9">
          <cell r="P9">
            <v>9</v>
          </cell>
        </row>
        <row r="10">
          <cell r="P10">
            <v>10</v>
          </cell>
        </row>
        <row r="11">
          <cell r="P11">
            <v>11</v>
          </cell>
        </row>
        <row r="12">
          <cell r="P12">
            <v>12</v>
          </cell>
        </row>
        <row r="13">
          <cell r="P13">
            <v>13</v>
          </cell>
        </row>
        <row r="14">
          <cell r="P14">
            <v>14</v>
          </cell>
        </row>
        <row r="15">
          <cell r="P15">
            <v>15</v>
          </cell>
        </row>
        <row r="16">
          <cell r="P16">
            <v>16</v>
          </cell>
        </row>
        <row r="58">
          <cell r="U58">
            <v>1</v>
          </cell>
          <cell r="V58" t="str">
            <v>Xác lập tại TĐC - BP</v>
          </cell>
          <cell r="W58" t="str">
            <v>Established in TDC - BP</v>
          </cell>
          <cell r="X58" t="str">
            <v>    /</v>
          </cell>
        </row>
        <row r="59">
          <cell r="U59">
            <v>2</v>
          </cell>
          <cell r="V59" t="str">
            <v>Việt Nam</v>
          </cell>
          <cell r="W59" t="str">
            <v>Vietnam</v>
          </cell>
          <cell r="X59" t="str">
            <v>   /</v>
          </cell>
        </row>
        <row r="60">
          <cell r="U60">
            <v>3</v>
          </cell>
          <cell r="V60" t="str">
            <v>Đài Loan</v>
          </cell>
          <cell r="W60" t="str">
            <v>Taiwan</v>
          </cell>
          <cell r="X60" t="str">
            <v>   /</v>
          </cell>
        </row>
        <row r="61">
          <cell r="U61">
            <v>4</v>
          </cell>
          <cell r="V61" t="str">
            <v>Đan Mạch</v>
          </cell>
          <cell r="W61" t="str">
            <v>Denmark</v>
          </cell>
          <cell r="X61" t="str">
            <v>  /</v>
          </cell>
        </row>
        <row r="62">
          <cell r="U62">
            <v>5</v>
          </cell>
          <cell r="V62" t="str">
            <v>Đức</v>
          </cell>
          <cell r="W62" t="str">
            <v>Germany</v>
          </cell>
          <cell r="X62" t="str">
            <v>   /</v>
          </cell>
        </row>
        <row r="63">
          <cell r="U63">
            <v>6</v>
          </cell>
          <cell r="V63" t="str">
            <v>Hà Lan</v>
          </cell>
          <cell r="W63" t="str">
            <v>Holland</v>
          </cell>
          <cell r="X63" t="str">
            <v>    /</v>
          </cell>
        </row>
        <row r="64">
          <cell r="U64">
            <v>7</v>
          </cell>
          <cell r="V64" t="str">
            <v>Hàn Quốc</v>
          </cell>
          <cell r="W64" t="str">
            <v>Korea</v>
          </cell>
          <cell r="X64" t="str">
            <v>   /</v>
          </cell>
        </row>
        <row r="65">
          <cell r="U65">
            <v>8</v>
          </cell>
          <cell r="V65" t="str">
            <v>Không rõ</v>
          </cell>
          <cell r="W65" t="str">
            <v>Unidentified</v>
          </cell>
          <cell r="X65" t="str">
            <v>   /</v>
          </cell>
        </row>
        <row r="66">
          <cell r="U66">
            <v>9</v>
          </cell>
          <cell r="V66" t="str">
            <v>Mỹ</v>
          </cell>
          <cell r="W66" t="str">
            <v>USA</v>
          </cell>
          <cell r="X66" t="str">
            <v>  /</v>
          </cell>
        </row>
        <row r="67">
          <cell r="U67">
            <v>10</v>
          </cell>
          <cell r="V67" t="str">
            <v>Nga</v>
          </cell>
          <cell r="W67" t="str">
            <v>Russian</v>
          </cell>
          <cell r="X67" t="str">
            <v>   /</v>
          </cell>
        </row>
        <row r="68">
          <cell r="U68">
            <v>11</v>
          </cell>
          <cell r="V68" t="str">
            <v>Nhật</v>
          </cell>
          <cell r="W68" t="str">
            <v>Japan</v>
          </cell>
          <cell r="X68" t="str">
            <v>   /</v>
          </cell>
        </row>
        <row r="69">
          <cell r="U69">
            <v>12</v>
          </cell>
          <cell r="V69" t="str">
            <v>Pháp</v>
          </cell>
          <cell r="W69" t="str">
            <v>France</v>
          </cell>
          <cell r="X69" t="str">
            <v>   /</v>
          </cell>
        </row>
        <row r="70">
          <cell r="O70" t="str">
            <v>Đạt</v>
          </cell>
        </row>
        <row r="70">
          <cell r="U70">
            <v>13</v>
          </cell>
          <cell r="V70" t="str">
            <v>Singapore</v>
          </cell>
          <cell r="W70" t="str">
            <v>Singapore</v>
          </cell>
          <cell r="X70" t="str">
            <v>  /</v>
          </cell>
        </row>
        <row r="71">
          <cell r="O71" t="str">
            <v>Không đạt</v>
          </cell>
        </row>
        <row r="71">
          <cell r="U71">
            <v>14</v>
          </cell>
          <cell r="V71" t="str">
            <v>Thụy Sĩ</v>
          </cell>
          <cell r="W71" t="str">
            <v>Switzerland</v>
          </cell>
          <cell r="X71" t="str">
            <v>   /</v>
          </cell>
        </row>
        <row r="72">
          <cell r="U72">
            <v>15</v>
          </cell>
          <cell r="V72" t="str">
            <v>Trung Quốc</v>
          </cell>
          <cell r="W72" t="str">
            <v>China</v>
          </cell>
          <cell r="X72" t="str">
            <v> /</v>
          </cell>
        </row>
        <row r="73">
          <cell r="U73">
            <v>16</v>
          </cell>
          <cell r="V73" t="str">
            <v>Việt Nam</v>
          </cell>
          <cell r="W73" t="str">
            <v>Vietnam</v>
          </cell>
          <cell r="X73" t="str">
            <v>   /</v>
          </cell>
        </row>
        <row r="74">
          <cell r="U74">
            <v>17</v>
          </cell>
          <cell r="V74" t="str">
            <v>Ý</v>
          </cell>
          <cell r="W74" t="str">
            <v>Italia</v>
          </cell>
          <cell r="X74" t="str">
            <v>     /</v>
          </cell>
        </row>
        <row r="75">
          <cell r="U75">
            <v>18</v>
          </cell>
          <cell r="V75" t="str">
            <v>Petrolimex</v>
          </cell>
          <cell r="W75" t="str">
            <v>Petrolimex</v>
          </cell>
          <cell r="X75" t="str">
            <v>    /</v>
          </cell>
        </row>
        <row r="76">
          <cell r="K76">
            <v>1</v>
          </cell>
          <cell r="L76" t="str">
            <v>(I)</v>
          </cell>
          <cell r="M76" t="str">
            <v>CỘT ĐO XĂNG E5 RON 92 / FUEL DISPENSER</v>
          </cell>
        </row>
        <row r="76">
          <cell r="U76">
            <v>19</v>
          </cell>
          <cell r="V76" t="str">
            <v>PECO</v>
          </cell>
          <cell r="W76" t="str">
            <v>PECO</v>
          </cell>
          <cell r="X76" t="str">
            <v>     /</v>
          </cell>
        </row>
        <row r="77">
          <cell r="K77">
            <v>2</v>
          </cell>
        </row>
        <row r="77">
          <cell r="M77" t="str">
            <v>CỘT ĐO XĂNG E5 RON 92 - II / FUEL DISPENSER</v>
          </cell>
        </row>
        <row r="78">
          <cell r="K78">
            <v>3</v>
          </cell>
        </row>
        <row r="78">
          <cell r="M78" t="str">
            <v>CỘT ĐO XĂNG E5 RON 92 - II (1) / FUEL DISPENSER</v>
          </cell>
        </row>
        <row r="79">
          <cell r="K79">
            <v>4</v>
          </cell>
        </row>
        <row r="79">
          <cell r="M79" t="str">
            <v>CỘT ĐO XĂNG E5 RON 92 - II (2) / FUEL DISPENSER</v>
          </cell>
        </row>
        <row r="80">
          <cell r="K80">
            <v>5</v>
          </cell>
          <cell r="L80" t="str">
            <v>(II)</v>
          </cell>
          <cell r="M80" t="str">
            <v>CỘT ĐO XĂNG E5 RON 92 (1) / FUEL DISPENSER</v>
          </cell>
        </row>
        <row r="81">
          <cell r="K81">
            <v>6</v>
          </cell>
        </row>
        <row r="81">
          <cell r="M81" t="str">
            <v>CỘT ĐO XĂNG E5 RON 92 (2) / FUEL DISPENSER</v>
          </cell>
        </row>
        <row r="82">
          <cell r="K82">
            <v>7</v>
          </cell>
        </row>
        <row r="82">
          <cell r="M82" t="str">
            <v>CỘT ĐO XĂNG E5 RON 92 (3) / FUEL DISPENSER</v>
          </cell>
        </row>
        <row r="83">
          <cell r="K83">
            <v>8</v>
          </cell>
        </row>
        <row r="83">
          <cell r="M83" t="str">
            <v>CỘT ĐO XĂNG E5 RON 92 (4) / FUEL DISPENSER</v>
          </cell>
        </row>
        <row r="84">
          <cell r="K84">
            <v>9</v>
          </cell>
        </row>
        <row r="84">
          <cell r="M84" t="str">
            <v>CỘT ĐO DẦU DO  0.05%S (5) / FUEL DISPENSER</v>
          </cell>
        </row>
        <row r="85">
          <cell r="K85">
            <v>10</v>
          </cell>
        </row>
        <row r="85">
          <cell r="M85" t="str">
            <v>CỘT ĐO DẦU DO  0.05%S (4) / FUEL DISPENSER</v>
          </cell>
        </row>
        <row r="86">
          <cell r="K86">
            <v>11</v>
          </cell>
        </row>
        <row r="86">
          <cell r="M86" t="str">
            <v>CỘT ĐO DẦU DO  0.05%S (3) / FUEL DISPENSER</v>
          </cell>
        </row>
        <row r="87">
          <cell r="K87">
            <v>12</v>
          </cell>
        </row>
        <row r="87">
          <cell r="M87" t="str">
            <v>CỘT ĐO DẦU DO  0.05%S (2) / FUEL DISPENSER</v>
          </cell>
        </row>
        <row r="88">
          <cell r="K88">
            <v>13</v>
          </cell>
        </row>
        <row r="88">
          <cell r="M88" t="str">
            <v>CỘT ĐO DẦU DO  0.05%S (1) / FUEL DISPENSER</v>
          </cell>
        </row>
        <row r="89">
          <cell r="K89">
            <v>14</v>
          </cell>
        </row>
        <row r="89">
          <cell r="M89" t="str">
            <v>CỘT ĐO DẦU DO 0.05%S / FUEL DISPENSER</v>
          </cell>
        </row>
        <row r="90">
          <cell r="K90">
            <v>15</v>
          </cell>
        </row>
        <row r="90">
          <cell r="M90" t="str">
            <v>CỘT ĐO DẦU DO (1) / FUEL DISPENSER</v>
          </cell>
        </row>
        <row r="91">
          <cell r="K91">
            <v>16</v>
          </cell>
        </row>
        <row r="91">
          <cell r="M91" t="str">
            <v>CỘT DẦU DO 0.001S - V / FUEL DISPENSER</v>
          </cell>
        </row>
        <row r="92">
          <cell r="K92">
            <v>17</v>
          </cell>
        </row>
        <row r="92">
          <cell r="M92" t="str">
            <v>CỘT ĐO DẦU DO 0.001S - V (1) / FUEL DISPENSER</v>
          </cell>
        </row>
        <row r="93">
          <cell r="K93">
            <v>18</v>
          </cell>
        </row>
        <row r="93">
          <cell r="M93" t="str">
            <v>CỘT ĐO DẦU DO0.001S - V (2) / FUEL DISPENSER</v>
          </cell>
        </row>
        <row r="94">
          <cell r="K94">
            <v>19</v>
          </cell>
        </row>
        <row r="94">
          <cell r="M94" t="str">
            <v>CỘT ĐO XĂNG RON 95 / FUEL DISPENSER</v>
          </cell>
        </row>
        <row r="95">
          <cell r="K95">
            <v>20</v>
          </cell>
        </row>
        <row r="95">
          <cell r="M95" t="str">
            <v>CỘT ĐO XĂNG RON 95 - II / FUEL DISPENSER</v>
          </cell>
        </row>
        <row r="96">
          <cell r="K96">
            <v>21</v>
          </cell>
        </row>
        <row r="96">
          <cell r="M96" t="str">
            <v>CỘT ĐO XĂNG RON 95 - II (1) / FUEL DISPENSER</v>
          </cell>
        </row>
        <row r="97">
          <cell r="K97">
            <v>22</v>
          </cell>
        </row>
        <row r="97">
          <cell r="M97" t="str">
            <v>CỘT ĐO XĂNG RON 95 - II (2) / FUEL DISPENSER</v>
          </cell>
        </row>
        <row r="98">
          <cell r="K98">
            <v>23</v>
          </cell>
        </row>
        <row r="98">
          <cell r="M98" t="str">
            <v>CỘT ĐO XĂNG RON 95 - III / FUEL DISPENSER</v>
          </cell>
        </row>
        <row r="99">
          <cell r="K99">
            <v>24</v>
          </cell>
        </row>
        <row r="99">
          <cell r="M99" t="str">
            <v>CỘT ĐO XĂNG RON 95 (1) / FUEL DISPENSER</v>
          </cell>
        </row>
        <row r="100">
          <cell r="K100">
            <v>25</v>
          </cell>
        </row>
        <row r="100">
          <cell r="M100" t="str">
            <v>CỘT ĐO XĂNG RON 95 (2) / FUEL DISPENSER</v>
          </cell>
        </row>
        <row r="101">
          <cell r="K101">
            <v>26</v>
          </cell>
        </row>
        <row r="101">
          <cell r="M101" t="str">
            <v>CỘT ĐO XĂNG RON 95 (3) / FUEL DISPENSER</v>
          </cell>
        </row>
        <row r="102">
          <cell r="K102">
            <v>27</v>
          </cell>
        </row>
        <row r="102">
          <cell r="M102" t="str">
            <v>CỘT ĐO XĂNG RON 95 (4) / FUEL DISPENSER</v>
          </cell>
        </row>
        <row r="103">
          <cell r="K103">
            <v>28</v>
          </cell>
        </row>
        <row r="103">
          <cell r="M103" t="str">
            <v>CỘT ĐO XĂNG RON 95 - III (1) / FUEL DISPENSER</v>
          </cell>
        </row>
        <row r="104">
          <cell r="K104">
            <v>29</v>
          </cell>
        </row>
        <row r="104">
          <cell r="M104" t="str">
            <v>CỘT ĐO XĂNG RON 95 - III (2) / FUEL DISPENSER</v>
          </cell>
        </row>
        <row r="105">
          <cell r="K105">
            <v>30</v>
          </cell>
        </row>
        <row r="105">
          <cell r="M105" t="str">
            <v>CỘT ĐO XĂNG RON 95 - III (3) / FUEL DISPENSER</v>
          </cell>
        </row>
      </sheetData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abSelected="1" workbookViewId="0">
      <selection activeCell="P21" sqref="P21"/>
    </sheetView>
  </sheetViews>
  <sheetFormatPr defaultColWidth="9" defaultRowHeight="19.5"/>
  <cols>
    <col min="1" max="1" width="6.76666666666667" customWidth="true"/>
    <col min="2" max="2" width="6.20833333333333" customWidth="true"/>
    <col min="3" max="3" width="1.99166666666667" customWidth="true"/>
    <col min="4" max="4" width="4.76666666666667" customWidth="true"/>
    <col min="5" max="5" width="6.65833333333333" customWidth="true"/>
    <col min="6" max="6" width="9.43333333333333" customWidth="true"/>
    <col min="7" max="7" width="5.76666666666667" customWidth="true"/>
    <col min="8" max="8" width="5.44166666666667" customWidth="true"/>
    <col min="9" max="9" width="5.65833333333333" customWidth="true"/>
    <col min="10" max="10" width="8.2" customWidth="true"/>
    <col min="11" max="11" width="3.65833333333333" customWidth="true"/>
    <col min="12" max="12" width="6.65833333333333" customWidth="true"/>
    <col min="13" max="13" width="4.65833333333333" customWidth="true"/>
    <col min="14" max="14" width="11.6583333333333" customWidth="true"/>
    <col min="15" max="1025" width="8.9" customWidth="true"/>
  </cols>
  <sheetData>
    <row r="1" ht="36.75" customHeight="true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41"/>
      <c r="K1" s="41"/>
      <c r="L1" s="41"/>
      <c r="M1" s="41"/>
      <c r="N1" s="41"/>
    </row>
    <row r="2" ht="21" customHeight="true" spans="1:14">
      <c r="A2" s="1" t="s">
        <v>1</v>
      </c>
      <c r="B2" s="1"/>
      <c r="C2" s="1"/>
      <c r="D2" s="1"/>
      <c r="E2" s="1"/>
      <c r="F2" s="1"/>
      <c r="G2" s="1"/>
      <c r="H2" s="1"/>
      <c r="I2" s="1"/>
      <c r="J2" s="42" t="s">
        <v>2</v>
      </c>
      <c r="K2" s="42"/>
      <c r="L2" s="42"/>
      <c r="M2" s="42"/>
      <c r="N2" s="42"/>
    </row>
    <row r="3" ht="21" customHeight="true" spans="1:14">
      <c r="A3" s="2" t="s">
        <v>3</v>
      </c>
      <c r="B3" s="2"/>
      <c r="C3" s="2"/>
      <c r="D3" s="2"/>
      <c r="E3" s="2"/>
      <c r="F3" s="2"/>
      <c r="G3" s="2"/>
      <c r="H3" s="2"/>
      <c r="I3" s="2"/>
      <c r="J3" s="43" t="s">
        <v>4</v>
      </c>
      <c r="K3" s="43"/>
      <c r="L3" s="43"/>
      <c r="M3" s="43"/>
      <c r="N3" s="43"/>
    </row>
    <row r="4" customHeight="true" spans="1:14">
      <c r="A4" s="3" t="s">
        <v>5</v>
      </c>
      <c r="B4" s="3"/>
      <c r="C4" s="3"/>
      <c r="D4" s="3"/>
      <c r="E4" s="3"/>
      <c r="F4" s="3"/>
      <c r="G4" s="3"/>
      <c r="H4" s="3"/>
      <c r="I4" s="3"/>
      <c r="J4" s="44" t="str">
        <f>"Số : "&amp;"A"&amp;'[1]NHAP SO LIEU'!C3&amp;"/2019"</f>
        <v>Số : A/2019</v>
      </c>
      <c r="K4" s="44"/>
      <c r="L4" s="44"/>
      <c r="M4" s="44"/>
      <c r="N4" s="44"/>
    </row>
    <row r="5" ht="15" customHeight="true" spans="1:14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 t="s">
        <v>8</v>
      </c>
      <c r="K5" s="4"/>
      <c r="L5" s="4"/>
      <c r="M5" s="4"/>
      <c r="N5" s="4"/>
    </row>
    <row r="6" ht="18.75" customHeight="true" spans="1:14">
      <c r="A6" s="4">
        <f>'[1]NHAP SO LIEU'!C5</f>
        <v>0</v>
      </c>
      <c r="B6" s="4"/>
      <c r="C6" s="4"/>
      <c r="D6" s="4"/>
      <c r="E6" s="4"/>
      <c r="F6" s="24"/>
      <c r="G6" s="25"/>
      <c r="H6" s="25"/>
      <c r="I6" s="45"/>
      <c r="J6" s="46"/>
      <c r="K6" s="47"/>
      <c r="L6" s="47"/>
      <c r="M6" s="47"/>
      <c r="N6" s="64"/>
    </row>
    <row r="7" ht="3.75" hidden="true" customHeight="true" spans="1:14">
      <c r="A7" s="4"/>
      <c r="B7" s="4"/>
      <c r="C7" s="4"/>
      <c r="D7" s="4"/>
      <c r="E7" s="4"/>
      <c r="F7" s="26"/>
      <c r="G7" s="27"/>
      <c r="H7" s="27"/>
      <c r="I7" s="48"/>
      <c r="J7" s="49"/>
      <c r="K7" s="50"/>
      <c r="L7" s="50"/>
      <c r="M7" s="50"/>
      <c r="N7" s="65"/>
    </row>
    <row r="8" ht="15" customHeight="true" spans="1:14">
      <c r="A8" s="4"/>
      <c r="B8" s="4"/>
      <c r="C8" s="4"/>
      <c r="D8" s="4"/>
      <c r="E8" s="4"/>
      <c r="F8" s="28" t="e">
        <f>VLOOKUP('[1]Xu ly so lieu'!C5,'[1]Xu ly so lieu'!$P$1:$R$16,3)</f>
        <v>#N/A</v>
      </c>
      <c r="G8" s="28"/>
      <c r="H8" s="28"/>
      <c r="I8" s="28"/>
      <c r="J8" s="51" t="s">
        <v>9</v>
      </c>
      <c r="K8" s="51"/>
      <c r="L8" s="51"/>
      <c r="M8" s="51"/>
      <c r="N8" s="51"/>
    </row>
    <row r="9" ht="18.75" customHeight="true" spans="1:14">
      <c r="A9" s="5" t="s">
        <v>10</v>
      </c>
      <c r="B9" s="5"/>
      <c r="C9" s="5"/>
      <c r="D9" s="5"/>
      <c r="E9" s="5"/>
      <c r="F9" s="5"/>
      <c r="H9" s="5"/>
      <c r="I9" s="5"/>
      <c r="J9" s="5" t="str">
        <f>"Cấp chính xác : "&amp;'[1]NHAP SO LIEU'!C23</f>
        <v>Cấp chính xác : </v>
      </c>
      <c r="M9" s="5"/>
      <c r="N9" s="5"/>
    </row>
    <row r="10" ht="18.75" customHeight="true" spans="1:17">
      <c r="A10" s="5" t="str">
        <f>"Nhãn hiệu CĐXD : "&amp;'[1]NHAP SO LIEU'!C11</f>
        <v>Nhãn hiệu CĐXD : </v>
      </c>
      <c r="B10" s="5"/>
      <c r="C10" s="5"/>
      <c r="D10" s="5"/>
      <c r="E10" s="5"/>
      <c r="F10" s="5"/>
      <c r="G10" s="5" t="str">
        <f>"Số : "&amp;'[1]NHAP SO LIEU'!C12</f>
        <v>Số : </v>
      </c>
      <c r="I10" s="5"/>
      <c r="J10" s="5" t="str">
        <f>"Năm sản xuất : "&amp;'[1]NHAP SO LIEU'!C15</f>
        <v>Năm sản xuất : </v>
      </c>
      <c r="M10" s="5"/>
      <c r="N10" s="5"/>
      <c r="P10">
        <v>1</v>
      </c>
      <c r="Q10" s="29" t="s">
        <v>11</v>
      </c>
    </row>
    <row r="11" ht="18.75" customHeight="true" spans="1:17">
      <c r="A11" s="5" t="s">
        <v>12</v>
      </c>
      <c r="E11" s="5" t="s">
        <v>13</v>
      </c>
      <c r="F11" s="29" t="str">
        <f>IF('[1]NHAP SO LIEU'!C13=1,BBKD!Q11,BBKD!Q10)</f>
        <v>þ</v>
      </c>
      <c r="G11" s="5" t="s">
        <v>14</v>
      </c>
      <c r="H11" s="29" t="str">
        <f>IF('[1]NHAP SO LIEU'!C13=1,BBKD!Q10,BBKD!Q11)</f>
        <v>o</v>
      </c>
      <c r="J11" s="5" t="e">
        <f>"Nơi sản xuất : "&amp;VLOOKUP('[1]NHAP SO LIEU'!C14,nsx,2)</f>
        <v>#N/A</v>
      </c>
      <c r="M11" s="66"/>
      <c r="N11" s="66"/>
      <c r="O11" s="67"/>
      <c r="P11">
        <v>2</v>
      </c>
      <c r="Q11" s="29" t="s">
        <v>15</v>
      </c>
    </row>
    <row r="12" ht="18.75" customHeight="true" spans="1:17">
      <c r="A12" s="5" t="str">
        <f>"Tem kiểm định : "&amp;'[1]NHAP SO LIEU'!C16</f>
        <v>Tem kiểm định : </v>
      </c>
      <c r="B12" s="5"/>
      <c r="C12" s="5"/>
      <c r="D12" s="6"/>
      <c r="E12" s="5"/>
      <c r="F12" s="30"/>
      <c r="G12" s="5"/>
      <c r="H12" s="5"/>
      <c r="I12" s="5"/>
      <c r="J12" s="5"/>
      <c r="K12" s="5"/>
      <c r="L12" s="5"/>
      <c r="M12" s="5"/>
      <c r="N12" s="5"/>
      <c r="Q12" s="30"/>
    </row>
    <row r="13" ht="15" customHeight="true" spans="1:14">
      <c r="A13" s="5" t="s">
        <v>16</v>
      </c>
      <c r="B13" s="5"/>
      <c r="C13" s="5"/>
      <c r="D13" s="7" t="s">
        <v>17</v>
      </c>
      <c r="E13" s="31"/>
      <c r="F13" s="31"/>
      <c r="G13" s="31">
        <f>'[1]NHAP SO LIEU'!C18</f>
        <v>0</v>
      </c>
      <c r="H13" s="32" t="s">
        <v>18</v>
      </c>
      <c r="I13" s="7" t="s">
        <v>19</v>
      </c>
      <c r="J13" s="31"/>
      <c r="K13" s="31"/>
      <c r="L13" s="52" t="str">
        <f>'[1]NHAP SO LIEU'!C20&amp;" L/min"</f>
        <v> L/min</v>
      </c>
      <c r="M13" s="52"/>
      <c r="N13" s="52"/>
    </row>
    <row r="14" ht="15" customHeight="true" spans="1:14">
      <c r="A14" s="5"/>
      <c r="B14" s="5"/>
      <c r="C14" s="5"/>
      <c r="D14" s="8" t="s">
        <v>20</v>
      </c>
      <c r="E14" s="33"/>
      <c r="F14" s="33"/>
      <c r="G14" s="33">
        <f>'[1]NHAP SO LIEU'!C21</f>
        <v>0</v>
      </c>
      <c r="H14" s="34" t="s">
        <v>21</v>
      </c>
      <c r="I14" s="33" t="s">
        <v>22</v>
      </c>
      <c r="J14" s="33"/>
      <c r="K14" s="33"/>
      <c r="L14" s="53" t="e">
        <f>MID(VLOOKUP('[1]Xu ly so lieu'!$C$6,'[1]Xu ly so lieu'!$K$76:$N$111,3,0),7,30)</f>
        <v>#N/A</v>
      </c>
      <c r="M14" s="53"/>
      <c r="N14" s="53"/>
    </row>
    <row r="15" ht="24.75" customHeight="true" spans="1:14">
      <c r="A15" s="5" t="str">
        <f>"Cơ sở sử dụng : "&amp;'[1]NHAP SO LIEU'!C1</f>
        <v>Cơ sở sử dụng : 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ht="18.75" customHeight="true" spans="1:14">
      <c r="A16" s="5" t="str">
        <f>"Địa chỉ : "&amp;'[1]NHAP SO LIEU'!C2</f>
        <v>Địa chỉ : 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ht="18.75" customHeight="true" spans="1:14">
      <c r="A17" s="5" t="s">
        <v>23</v>
      </c>
      <c r="B17" s="5"/>
      <c r="C17" s="5"/>
      <c r="D17" s="5"/>
      <c r="E17" s="10" t="s">
        <v>24</v>
      </c>
      <c r="F17" s="5"/>
      <c r="G17" s="5"/>
      <c r="H17" s="5"/>
      <c r="I17" s="5"/>
      <c r="J17" s="5"/>
      <c r="K17" s="5"/>
      <c r="L17" s="5"/>
      <c r="M17" s="5"/>
      <c r="N17" s="5"/>
    </row>
    <row r="18" ht="18.75" customHeight="true" spans="1:14">
      <c r="A18" s="5" t="str">
        <f>"Chuẩn, thiết bị chính sử dụng : "&amp;'[1]NHAP SO LIEU'!C24</f>
        <v>Chuẩn, thiết bị chính sử dụng : </v>
      </c>
      <c r="B18" s="5"/>
      <c r="C18" s="5"/>
      <c r="D18" s="5"/>
      <c r="E18" s="5"/>
      <c r="F18" s="5" t="s">
        <v>25</v>
      </c>
      <c r="G18" s="5"/>
      <c r="H18" s="5"/>
      <c r="I18" s="5"/>
      <c r="J18" s="5"/>
      <c r="K18" s="5"/>
      <c r="L18" s="5"/>
      <c r="M18" s="5"/>
      <c r="N18" s="5"/>
    </row>
    <row r="19" ht="18.75" customHeight="true" spans="1:14">
      <c r="A19" s="9" t="s">
        <v>26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ht="21" customHeight="true" spans="1:14">
      <c r="A20" s="10" t="s">
        <v>27</v>
      </c>
      <c r="B20" s="5"/>
      <c r="C20" s="5"/>
      <c r="D20" s="5"/>
      <c r="E20" s="5"/>
      <c r="F20" s="5"/>
      <c r="G20" s="35"/>
      <c r="H20" s="36"/>
      <c r="I20" s="5"/>
      <c r="J20" s="5"/>
      <c r="K20" s="35"/>
      <c r="L20" s="5"/>
      <c r="M20" s="5"/>
      <c r="N20" s="5"/>
    </row>
    <row r="21" ht="18.75" customHeight="true" spans="1:14">
      <c r="A21" s="11" t="s">
        <v>28</v>
      </c>
      <c r="B21" s="11" t="s">
        <v>29</v>
      </c>
      <c r="C21" s="11"/>
      <c r="D21" s="11"/>
      <c r="E21" s="11"/>
      <c r="F21" s="11"/>
      <c r="G21" s="11"/>
      <c r="H21" s="11"/>
      <c r="I21" s="11" t="s">
        <v>30</v>
      </c>
      <c r="J21" s="11"/>
      <c r="K21" s="11"/>
      <c r="L21" s="11" t="s">
        <v>31</v>
      </c>
      <c r="M21" s="11"/>
      <c r="N21" s="11"/>
    </row>
    <row r="22" ht="17.25" customHeight="true" spans="1:14">
      <c r="A22" s="12" t="s">
        <v>32</v>
      </c>
      <c r="B22" s="13" t="s">
        <v>33</v>
      </c>
      <c r="C22" s="13"/>
      <c r="D22" s="13"/>
      <c r="E22" s="13"/>
      <c r="F22" s="13"/>
      <c r="G22" s="13"/>
      <c r="H22" s="13"/>
      <c r="I22" s="12">
        <v>1</v>
      </c>
      <c r="J22" s="12"/>
      <c r="K22" s="12"/>
      <c r="L22" s="12"/>
      <c r="M22" s="12"/>
      <c r="N22" s="12"/>
    </row>
    <row r="23" ht="15" customHeight="true" spans="1:14">
      <c r="A23" s="12" t="s">
        <v>34</v>
      </c>
      <c r="B23" s="13" t="s">
        <v>35</v>
      </c>
      <c r="C23" s="13"/>
      <c r="D23" s="13"/>
      <c r="E23" s="13"/>
      <c r="F23" s="13"/>
      <c r="G23" s="13"/>
      <c r="H23" s="13"/>
      <c r="I23" s="12"/>
      <c r="J23" s="12"/>
      <c r="K23" s="12"/>
      <c r="L23" s="12"/>
      <c r="M23" s="12"/>
      <c r="N23" s="12"/>
    </row>
    <row r="24" ht="16.5" customHeight="true" spans="1:14">
      <c r="A24" s="12" t="s">
        <v>36</v>
      </c>
      <c r="B24" s="13" t="s">
        <v>37</v>
      </c>
      <c r="C24" s="13"/>
      <c r="D24" s="13"/>
      <c r="E24" s="13"/>
      <c r="F24" s="13"/>
      <c r="G24" s="13"/>
      <c r="H24" s="13"/>
      <c r="I24" s="12"/>
      <c r="J24" s="12"/>
      <c r="K24" s="12"/>
      <c r="L24" s="12"/>
      <c r="M24" s="12"/>
      <c r="N24" s="12"/>
    </row>
    <row r="25" ht="15" customHeight="true" spans="1:14">
      <c r="A25" s="12" t="s">
        <v>38</v>
      </c>
      <c r="B25" s="13" t="s">
        <v>39</v>
      </c>
      <c r="C25" s="13"/>
      <c r="D25" s="13"/>
      <c r="E25" s="13"/>
      <c r="F25" s="13"/>
      <c r="G25" s="13"/>
      <c r="H25" s="13"/>
      <c r="I25" s="12" t="str">
        <f>IF('[1]NHAP SO LIEU'!C45=1,'[1]Xu ly so lieu'!$O$70,'[1]Xu ly so lieu'!$O$71)</f>
        <v>Không đạt</v>
      </c>
      <c r="J25" s="12"/>
      <c r="K25" s="12"/>
      <c r="L25" s="12"/>
      <c r="M25" s="12"/>
      <c r="N25" s="12"/>
    </row>
    <row r="26" ht="17.25" customHeight="true" spans="1:14">
      <c r="A26" s="12" t="s">
        <v>40</v>
      </c>
      <c r="B26" s="13" t="s">
        <v>41</v>
      </c>
      <c r="C26" s="13"/>
      <c r="D26" s="13"/>
      <c r="E26" s="13"/>
      <c r="F26" s="13"/>
      <c r="G26" s="13"/>
      <c r="H26" s="13"/>
      <c r="I26" s="12" t="s">
        <v>42</v>
      </c>
      <c r="J26" s="12"/>
      <c r="K26" s="12"/>
      <c r="L26" s="12"/>
      <c r="M26" s="12"/>
      <c r="N26" s="12"/>
    </row>
    <row r="27" ht="16.5" customHeight="true" spans="1:14">
      <c r="A27" s="12" t="s">
        <v>43</v>
      </c>
      <c r="B27" s="13" t="s">
        <v>44</v>
      </c>
      <c r="C27" s="13"/>
      <c r="D27" s="13"/>
      <c r="E27" s="13"/>
      <c r="F27" s="13"/>
      <c r="G27" s="13"/>
      <c r="H27" s="13"/>
      <c r="I27" s="12" t="str">
        <f>IF('[1]NHAP SO LIEU'!C52=1,'[1]Xu ly so lieu'!$O$70,'[1]Xu ly so lieu'!$O$71)</f>
        <v>Không đạt</v>
      </c>
      <c r="J27" s="12"/>
      <c r="K27" s="12"/>
      <c r="L27" s="12"/>
      <c r="M27" s="12"/>
      <c r="N27" s="12"/>
    </row>
    <row r="28" ht="18.75" customHeight="true" spans="1:14">
      <c r="A28" s="12" t="s">
        <v>45</v>
      </c>
      <c r="B28" s="13" t="s">
        <v>46</v>
      </c>
      <c r="C28" s="13"/>
      <c r="D28" s="13"/>
      <c r="E28" s="13"/>
      <c r="F28" s="13"/>
      <c r="G28" s="13"/>
      <c r="H28" s="13"/>
      <c r="I28" s="12" t="str">
        <f>IF('[1]NHAP SO LIEU'!C53=1,'[1]Xu ly so lieu'!$O$70,'[1]Xu ly so lieu'!$O$71)</f>
        <v>Không đạt</v>
      </c>
      <c r="J28" s="12"/>
      <c r="K28" s="12"/>
      <c r="L28" s="12"/>
      <c r="M28" s="12"/>
      <c r="N28" s="12"/>
    </row>
    <row r="29" ht="18.75" customHeight="true" spans="1:14">
      <c r="A29" s="12" t="s">
        <v>47</v>
      </c>
      <c r="B29" s="13" t="s">
        <v>48</v>
      </c>
      <c r="C29" s="13"/>
      <c r="D29" s="13"/>
      <c r="E29" s="13"/>
      <c r="F29" s="13"/>
      <c r="G29" s="13"/>
      <c r="H29" s="13"/>
      <c r="I29" s="12" t="str">
        <f>IF('[1]NHAP SO LIEU'!C54=1,'[1]Xu ly so lieu'!$O$70,'[1]Xu ly so lieu'!$O$71)</f>
        <v>Không đạt</v>
      </c>
      <c r="J29" s="12"/>
      <c r="K29" s="12"/>
      <c r="L29" s="12"/>
      <c r="M29" s="12"/>
      <c r="N29" s="12"/>
    </row>
    <row r="30" ht="18.75" customHeight="true" spans="1:14">
      <c r="A30" s="12" t="s">
        <v>49</v>
      </c>
      <c r="B30" s="13" t="s">
        <v>50</v>
      </c>
      <c r="C30" s="13"/>
      <c r="D30" s="13"/>
      <c r="E30" s="13"/>
      <c r="F30" s="13"/>
      <c r="G30" s="13"/>
      <c r="H30" s="13"/>
      <c r="I30" s="12" t="str">
        <f>IF('[1]NHAP SO LIEU'!C50=1,'[1]Xu ly so lieu'!$O$70,'[1]Xu ly so lieu'!$O$71)</f>
        <v>Không đạt</v>
      </c>
      <c r="J30" s="12"/>
      <c r="K30" s="12"/>
      <c r="L30" s="12"/>
      <c r="M30" s="12"/>
      <c r="N30" s="12"/>
    </row>
    <row r="31" ht="25.5" customHeight="true" spans="1:14">
      <c r="A31" s="10" t="s">
        <v>51</v>
      </c>
      <c r="B31" s="5"/>
      <c r="C31" s="5"/>
      <c r="D31" s="5"/>
      <c r="E31" s="5"/>
      <c r="F31" s="5"/>
      <c r="G31" s="35"/>
      <c r="H31" s="36"/>
      <c r="I31" s="5"/>
      <c r="J31" s="5"/>
      <c r="K31" s="35"/>
      <c r="L31" s="5"/>
      <c r="M31" s="5"/>
      <c r="N31" s="5"/>
    </row>
    <row r="32" ht="21" customHeight="true" spans="1:14">
      <c r="A32" s="11" t="s">
        <v>28</v>
      </c>
      <c r="B32" s="11" t="s">
        <v>29</v>
      </c>
      <c r="C32" s="11"/>
      <c r="D32" s="11"/>
      <c r="E32" s="11"/>
      <c r="F32" s="11"/>
      <c r="G32" s="11"/>
      <c r="H32" s="11"/>
      <c r="I32" s="11" t="s">
        <v>52</v>
      </c>
      <c r="J32" s="11"/>
      <c r="K32" s="11"/>
      <c r="L32" s="11" t="s">
        <v>31</v>
      </c>
      <c r="M32" s="11"/>
      <c r="N32" s="11"/>
    </row>
    <row r="33" ht="21" customHeight="true" spans="1:14">
      <c r="A33" s="12" t="s">
        <v>32</v>
      </c>
      <c r="B33" s="13" t="s">
        <v>53</v>
      </c>
      <c r="C33" s="13"/>
      <c r="D33" s="13"/>
      <c r="E33" s="13"/>
      <c r="F33" s="13"/>
      <c r="G33" s="13"/>
      <c r="H33" s="13"/>
      <c r="I33" s="12" t="str">
        <f>IF('[1]NHAP SO LIEU'!C51=1,'[1]Xu ly so lieu'!$O$70,'[1]Xu ly so lieu'!$O$71)</f>
        <v>Không đạt</v>
      </c>
      <c r="J33" s="12"/>
      <c r="K33" s="12"/>
      <c r="L33" s="12"/>
      <c r="M33" s="12"/>
      <c r="N33" s="12"/>
    </row>
    <row r="34" ht="21" customHeight="true" spans="1:14">
      <c r="A34" s="12" t="s">
        <v>34</v>
      </c>
      <c r="B34" s="13" t="s">
        <v>54</v>
      </c>
      <c r="C34" s="13"/>
      <c r="D34" s="13"/>
      <c r="E34" s="13"/>
      <c r="F34" s="13"/>
      <c r="G34" s="13"/>
      <c r="H34" s="13"/>
      <c r="I34" s="12" t="str">
        <f>IF('[1]NHAP SO LIEU'!C52=1,'[1]Xu ly so lieu'!$O$70,'[1]Xu ly so lieu'!$O$71)</f>
        <v>Không đạt</v>
      </c>
      <c r="J34" s="12"/>
      <c r="K34" s="12"/>
      <c r="L34" s="12"/>
      <c r="M34" s="12"/>
      <c r="N34" s="12"/>
    </row>
    <row r="35" ht="21" customHeight="true" spans="1:14">
      <c r="A35" s="12" t="s">
        <v>36</v>
      </c>
      <c r="B35" s="13" t="s">
        <v>55</v>
      </c>
      <c r="C35" s="13"/>
      <c r="D35" s="13"/>
      <c r="E35" s="13"/>
      <c r="F35" s="13"/>
      <c r="G35" s="13"/>
      <c r="H35" s="13"/>
      <c r="I35" s="12" t="str">
        <f>IF('[1]NHAP SO LIEU'!C53=1,'[1]Xu ly so lieu'!$O$70,'[1]Xu ly so lieu'!$O$71)</f>
        <v>Không đạt</v>
      </c>
      <c r="J35" s="12"/>
      <c r="K35" s="12"/>
      <c r="L35" s="12"/>
      <c r="M35" s="12"/>
      <c r="N35" s="12"/>
    </row>
    <row r="36" ht="21" customHeight="true" spans="1:14">
      <c r="A36" s="12" t="s">
        <v>38</v>
      </c>
      <c r="B36" s="13" t="s">
        <v>56</v>
      </c>
      <c r="C36" s="13"/>
      <c r="D36" s="13"/>
      <c r="E36" s="13"/>
      <c r="F36" s="13"/>
      <c r="G36" s="13"/>
      <c r="H36" s="13"/>
      <c r="I36" s="12" t="str">
        <f>IF('[1]NHAP SO LIEU'!C54=1,'[1]Xu ly so lieu'!$O$70,'[1]Xu ly so lieu'!$O$71)</f>
        <v>Không đạt</v>
      </c>
      <c r="J36" s="12"/>
      <c r="K36" s="12"/>
      <c r="L36" s="12"/>
      <c r="M36" s="12"/>
      <c r="N36" s="12"/>
    </row>
    <row r="37" ht="21" customHeight="true" spans="1:14">
      <c r="A37" s="10" t="s">
        <v>57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21" customHeight="true" spans="1:16">
      <c r="A38" s="5" t="s">
        <v>58</v>
      </c>
      <c r="B38" s="5"/>
      <c r="C38" s="5"/>
      <c r="D38" s="5"/>
      <c r="E38" s="5"/>
      <c r="F38" s="36"/>
      <c r="G38" s="37" t="str">
        <f>"t = "&amp;'[1]NHAP SO LIEU'!D19</f>
        <v>t = </v>
      </c>
      <c r="H38" s="38" t="s">
        <v>59</v>
      </c>
      <c r="I38" s="54" t="s">
        <v>60</v>
      </c>
      <c r="J38" s="38" t="str">
        <f>'[1]NHAP SO LIEU'!G19&amp;" L"</f>
        <v> L</v>
      </c>
      <c r="K38" s="38"/>
      <c r="L38" s="37" t="s">
        <v>61</v>
      </c>
      <c r="M38" t="e">
        <f>'[1]NHAP SO LIEU'!G19*60/'[1]NHAP SO LIEU'!D19</f>
        <v>#DIV/0!</v>
      </c>
      <c r="N38" s="38" t="s">
        <v>18</v>
      </c>
      <c r="P38" t="e">
        <f>IF(M38&gt;=G13/2,1,2)</f>
        <v>#DIV/0!</v>
      </c>
    </row>
    <row r="39" ht="18" customHeight="true" spans="1:14">
      <c r="A39" s="5" t="s">
        <v>62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ht="26.25" customHeight="true" spans="1:14">
      <c r="A40" s="12" t="s">
        <v>63</v>
      </c>
      <c r="B40" s="12"/>
      <c r="C40" s="12" t="s">
        <v>64</v>
      </c>
      <c r="D40" s="12"/>
      <c r="E40" s="12"/>
      <c r="F40" s="12" t="s">
        <v>65</v>
      </c>
      <c r="G40" s="12"/>
      <c r="H40" s="12" t="s">
        <v>66</v>
      </c>
      <c r="I40" s="12"/>
      <c r="J40" s="55" t="s">
        <v>67</v>
      </c>
      <c r="K40" s="55"/>
      <c r="L40" s="55"/>
      <c r="M40" s="12" t="s">
        <v>68</v>
      </c>
      <c r="N40" s="12"/>
    </row>
    <row r="41" ht="21" customHeight="true" spans="1:14">
      <c r="A41" s="12" t="s">
        <v>69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ht="21" customHeight="true" spans="1:14">
      <c r="A42" s="14" t="s">
        <v>70</v>
      </c>
      <c r="B42" s="14"/>
      <c r="C42" s="15">
        <f>'[1]NHAP SO LIEU'!C26</f>
        <v>0</v>
      </c>
      <c r="D42" s="15"/>
      <c r="E42" s="15"/>
      <c r="F42" s="15">
        <f>'[1]NHAP SO LIEU'!D26</f>
        <v>0</v>
      </c>
      <c r="G42" s="15"/>
      <c r="H42" s="15" t="e">
        <f>(C42-F42)*100/F42</f>
        <v>#DIV/0!</v>
      </c>
      <c r="I42" s="15"/>
      <c r="J42" s="15" t="e">
        <f>(H42+H43)/2</f>
        <v>#DIV/0!</v>
      </c>
      <c r="K42" s="15"/>
      <c r="L42" s="15"/>
      <c r="M42" s="68" t="s">
        <v>42</v>
      </c>
      <c r="N42" s="69" t="e">
        <f>IF(ABS(J42)&lt;=0.300001,Q10,Q11)</f>
        <v>#DIV/0!</v>
      </c>
    </row>
    <row r="43" ht="21" customHeight="true" spans="1:14">
      <c r="A43" s="14"/>
      <c r="B43" s="14"/>
      <c r="C43" s="16">
        <f>'[1]NHAP SO LIEU'!C27</f>
        <v>0</v>
      </c>
      <c r="D43" s="16"/>
      <c r="E43" s="16"/>
      <c r="F43" s="16">
        <f>'[1]NHAP SO LIEU'!D27</f>
        <v>0</v>
      </c>
      <c r="G43" s="16"/>
      <c r="H43" s="16" t="e">
        <f>(C43-F43)*100/F43</f>
        <v>#DIV/0!</v>
      </c>
      <c r="I43" s="16"/>
      <c r="J43" s="15"/>
      <c r="K43" s="15"/>
      <c r="L43" s="15"/>
      <c r="M43" s="70" t="s">
        <v>71</v>
      </c>
      <c r="N43" s="71" t="e">
        <f>IF(ABS(J42)&lt;=0.300001,Q11,Q10)</f>
        <v>#DIV/0!</v>
      </c>
    </row>
    <row r="44" ht="21" customHeight="true" spans="1:14">
      <c r="A44" s="17" t="s">
        <v>72</v>
      </c>
      <c r="B44" s="17"/>
      <c r="C44" s="16">
        <f>'[1]NHAP SO LIEU'!C28</f>
        <v>0</v>
      </c>
      <c r="D44" s="16"/>
      <c r="E44" s="16"/>
      <c r="F44" s="16">
        <f>'[1]NHAP SO LIEU'!D28</f>
        <v>0</v>
      </c>
      <c r="G44" s="16"/>
      <c r="H44" s="16" t="e">
        <f>(C44-F44)*100/F44</f>
        <v>#DIV/0!</v>
      </c>
      <c r="I44" s="16"/>
      <c r="J44" s="16" t="e">
        <f>(H44+H45)/2</f>
        <v>#DIV/0!</v>
      </c>
      <c r="K44" s="16"/>
      <c r="L44" s="16"/>
      <c r="M44" s="68" t="s">
        <v>42</v>
      </c>
      <c r="N44" s="69" t="e">
        <f>IF(ABS(J44)&lt;=0.300001,Q10,Q11)</f>
        <v>#DIV/0!</v>
      </c>
    </row>
    <row r="45" ht="21" customHeight="true" spans="1:14">
      <c r="A45" s="17"/>
      <c r="B45" s="17"/>
      <c r="C45" s="16">
        <f>'[1]NHAP SO LIEU'!C29</f>
        <v>0</v>
      </c>
      <c r="D45" s="16"/>
      <c r="E45" s="16"/>
      <c r="F45" s="16">
        <f>'[1]NHAP SO LIEU'!D29</f>
        <v>0</v>
      </c>
      <c r="G45" s="16"/>
      <c r="H45" s="16" t="e">
        <f>(C45-F45)*100/F45</f>
        <v>#DIV/0!</v>
      </c>
      <c r="I45" s="16"/>
      <c r="J45" s="16"/>
      <c r="K45" s="16"/>
      <c r="L45" s="16"/>
      <c r="M45" s="70" t="s">
        <v>71</v>
      </c>
      <c r="N45" s="71" t="e">
        <f>IF(ABS(J44)&lt;=0.300001,Q11,Q10)</f>
        <v>#DIV/0!</v>
      </c>
    </row>
    <row r="46" ht="9.75" customHeight="true" spans="1:14">
      <c r="A46" s="18"/>
      <c r="B46" s="18"/>
      <c r="C46" s="19"/>
      <c r="D46" s="19"/>
      <c r="E46" s="19"/>
      <c r="F46" s="19"/>
      <c r="G46" s="19"/>
      <c r="H46" s="39"/>
      <c r="I46" s="39"/>
      <c r="J46" s="39"/>
      <c r="K46" s="39"/>
      <c r="L46" s="39"/>
      <c r="M46" s="72"/>
      <c r="N46" s="73"/>
    </row>
    <row r="47" ht="21" customHeight="true" spans="1:14">
      <c r="A47" s="20"/>
      <c r="B47" s="20"/>
      <c r="C47" s="19"/>
      <c r="D47" s="19"/>
      <c r="E47" s="19"/>
      <c r="F47" s="19"/>
      <c r="G47" s="19"/>
      <c r="H47" s="39"/>
      <c r="I47" s="39"/>
      <c r="J47" s="39"/>
      <c r="K47" s="39"/>
      <c r="L47" s="39"/>
      <c r="M47" s="72"/>
      <c r="N47" s="73"/>
    </row>
    <row r="48" ht="24.75" customHeight="true" spans="1:14">
      <c r="A48" s="12" t="s">
        <v>73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ht="24" customHeight="true" spans="1:16">
      <c r="A49" s="14" t="s">
        <v>70</v>
      </c>
      <c r="B49" s="14"/>
      <c r="C49" s="15">
        <f>'[1]NHAP SO LIEU'!C30</f>
        <v>0</v>
      </c>
      <c r="D49" s="15"/>
      <c r="E49" s="15"/>
      <c r="F49" s="15">
        <f>'[1]NHAP SO LIEU'!D30</f>
        <v>0</v>
      </c>
      <c r="G49" s="15"/>
      <c r="H49" s="15" t="e">
        <f>(C49-F49)*100/F49</f>
        <v>#DIV/0!</v>
      </c>
      <c r="I49" s="15"/>
      <c r="J49" s="56" t="e">
        <f>(H49+H50)/2</f>
        <v>#DIV/0!</v>
      </c>
      <c r="K49" s="56"/>
      <c r="L49" s="56"/>
      <c r="M49" s="74" t="s">
        <v>42</v>
      </c>
      <c r="N49" s="75" t="e">
        <f>IF(ABS(J49)&lt;=0.300001,Q10,Q11)</f>
        <v>#DIV/0!</v>
      </c>
      <c r="P49" t="e">
        <f>IF(N49=$Q$10,1,2)</f>
        <v>#DIV/0!</v>
      </c>
    </row>
    <row r="50" ht="24" customHeight="true" spans="1:14">
      <c r="A50" s="14"/>
      <c r="B50" s="14"/>
      <c r="C50" s="16">
        <f>'[1]NHAP SO LIEU'!C31</f>
        <v>0</v>
      </c>
      <c r="D50" s="16"/>
      <c r="E50" s="16"/>
      <c r="F50" s="16">
        <f>'[1]NHAP SO LIEU'!D31</f>
        <v>0</v>
      </c>
      <c r="G50" s="16"/>
      <c r="H50" s="16" t="e">
        <f>(C50-F50)*100/F50</f>
        <v>#DIV/0!</v>
      </c>
      <c r="I50" s="16"/>
      <c r="J50" s="56"/>
      <c r="K50" s="56"/>
      <c r="L50" s="56"/>
      <c r="M50" s="76" t="s">
        <v>71</v>
      </c>
      <c r="N50" s="75" t="e">
        <f>IF(ABS(J49)&lt;=0.300001,Q11,Q10)</f>
        <v>#DIV/0!</v>
      </c>
    </row>
    <row r="51" ht="23.25" customHeight="true" spans="1:16">
      <c r="A51" s="12" t="s">
        <v>72</v>
      </c>
      <c r="B51" s="12"/>
      <c r="C51" s="16">
        <f>'[1]NHAP SO LIEU'!C32</f>
        <v>0</v>
      </c>
      <c r="D51" s="16"/>
      <c r="E51" s="16"/>
      <c r="F51" s="16">
        <f>'[1]NHAP SO LIEU'!D32</f>
        <v>0</v>
      </c>
      <c r="G51" s="16"/>
      <c r="H51" s="16" t="e">
        <f>(C51-F51)*100/F51</f>
        <v>#DIV/0!</v>
      </c>
      <c r="I51" s="16"/>
      <c r="J51" s="57" t="e">
        <f>(H51+H52)/2</f>
        <v>#DIV/0!</v>
      </c>
      <c r="K51" s="57"/>
      <c r="L51" s="57"/>
      <c r="M51" s="68" t="s">
        <v>42</v>
      </c>
      <c r="N51" s="69" t="e">
        <f>IF(ABS(J51)&lt;=0.300001,Q10,Q11)</f>
        <v>#DIV/0!</v>
      </c>
      <c r="P51" t="e">
        <f>IF(N51=$Q$10,1,2)</f>
        <v>#DIV/0!</v>
      </c>
    </row>
    <row r="52" ht="25.5" customHeight="true" spans="1:14">
      <c r="A52" s="12"/>
      <c r="B52" s="12"/>
      <c r="C52" s="16">
        <f>'[1]NHAP SO LIEU'!C33</f>
        <v>0</v>
      </c>
      <c r="D52" s="16"/>
      <c r="E52" s="16"/>
      <c r="F52" s="16">
        <f>'[1]NHAP SO LIEU'!D33</f>
        <v>0</v>
      </c>
      <c r="G52" s="16"/>
      <c r="H52" s="16" t="e">
        <f>(C52-F52)*100/F52</f>
        <v>#DIV/0!</v>
      </c>
      <c r="I52" s="16"/>
      <c r="J52" s="57"/>
      <c r="K52" s="57"/>
      <c r="L52" s="57"/>
      <c r="M52" s="70" t="s">
        <v>71</v>
      </c>
      <c r="N52" s="71" t="e">
        <f>IF(ABS(J51)&lt;=0.300001,Q11,Q10)</f>
        <v>#DIV/0!</v>
      </c>
    </row>
    <row r="53" ht="4.5" customHeight="true" spans="1:14">
      <c r="A53" s="20"/>
      <c r="B53" s="20"/>
      <c r="C53" s="19"/>
      <c r="D53" s="19"/>
      <c r="E53" s="19"/>
      <c r="F53" s="19"/>
      <c r="G53" s="19"/>
      <c r="H53" s="39"/>
      <c r="I53" s="39"/>
      <c r="J53" s="39"/>
      <c r="K53" s="39"/>
      <c r="L53" s="39"/>
      <c r="M53" s="72"/>
      <c r="N53" s="73"/>
    </row>
    <row r="54" ht="21" customHeight="true" spans="1:14">
      <c r="A54" s="5" t="s">
        <v>74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ht="26.25" customHeight="true" spans="1:14">
      <c r="A55" s="12" t="s">
        <v>64</v>
      </c>
      <c r="B55" s="12"/>
      <c r="C55" s="12" t="s">
        <v>65</v>
      </c>
      <c r="D55" s="12"/>
      <c r="E55" s="12"/>
      <c r="F55" s="12" t="s">
        <v>75</v>
      </c>
      <c r="G55" s="12"/>
      <c r="H55" s="12"/>
      <c r="I55" s="12"/>
      <c r="J55" s="58" t="s">
        <v>68</v>
      </c>
      <c r="K55" s="58"/>
      <c r="L55" s="58"/>
      <c r="M55" s="58"/>
      <c r="N55" s="58"/>
    </row>
    <row r="56" ht="26.25" customHeight="true" spans="1:16">
      <c r="A56" s="22">
        <v>2</v>
      </c>
      <c r="B56" s="22"/>
      <c r="C56" s="22">
        <f>'[1]NHAP SO LIEU'!D34</f>
        <v>0</v>
      </c>
      <c r="D56" s="22"/>
      <c r="E56" s="22"/>
      <c r="F56" s="22">
        <f>A56-C56</f>
        <v>2</v>
      </c>
      <c r="G56" s="22"/>
      <c r="H56" s="22"/>
      <c r="I56" s="22"/>
      <c r="J56" s="59" t="s">
        <v>76</v>
      </c>
      <c r="K56" s="60" t="str">
        <f>IF(ABS(F56)&lt;=0.020001,Q10,Q11)</f>
        <v>o</v>
      </c>
      <c r="L56" s="61"/>
      <c r="M56" s="61" t="s">
        <v>71</v>
      </c>
      <c r="N56" s="77" t="str">
        <f>IF(ABS(F56)&lt;=0.020001,Q11,Q10)</f>
        <v>þ</v>
      </c>
      <c r="P56">
        <f>IF(K56=$Q$10,1,2)</f>
        <v>2</v>
      </c>
    </row>
    <row r="57" ht="21" customHeight="true" spans="1:14">
      <c r="A57" s="21" t="s">
        <v>77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ht="21" customHeight="true" spans="1:16">
      <c r="A58" s="21" t="s">
        <v>78</v>
      </c>
      <c r="B58" s="21"/>
      <c r="C58" s="21"/>
      <c r="D58" s="5"/>
      <c r="E58" s="36"/>
      <c r="F58" s="5" t="s">
        <v>42</v>
      </c>
      <c r="G58" s="29" t="s">
        <v>11</v>
      </c>
      <c r="H58" s="36"/>
      <c r="J58" s="5" t="s">
        <v>71</v>
      </c>
      <c r="K58" s="21"/>
      <c r="L58" s="29" t="s">
        <v>15</v>
      </c>
      <c r="M58" s="21"/>
      <c r="N58" s="21"/>
      <c r="P58">
        <f>IF(G58=$Q$10,1,2)</f>
        <v>1</v>
      </c>
    </row>
    <row r="59" ht="21" customHeight="true" spans="1:14">
      <c r="A59" s="21" t="s">
        <v>79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ht="24.75" customHeight="true" spans="1:14">
      <c r="A60" s="12" t="s">
        <v>80</v>
      </c>
      <c r="B60" s="12"/>
      <c r="C60" s="12" t="s">
        <v>81</v>
      </c>
      <c r="D60" s="12"/>
      <c r="E60" s="12"/>
      <c r="F60" s="12" t="s">
        <v>65</v>
      </c>
      <c r="G60" s="12"/>
      <c r="H60" s="12" t="s">
        <v>66</v>
      </c>
      <c r="I60" s="12"/>
      <c r="J60" s="12" t="s">
        <v>82</v>
      </c>
      <c r="K60" s="12"/>
      <c r="L60" s="12"/>
      <c r="M60" s="12" t="s">
        <v>68</v>
      </c>
      <c r="N60" s="12"/>
    </row>
    <row r="61" ht="24.75" customHeight="true" spans="1:14">
      <c r="A61" s="12" t="s">
        <v>83</v>
      </c>
      <c r="B61" s="12"/>
      <c r="C61" s="12" t="s">
        <v>83</v>
      </c>
      <c r="D61" s="12"/>
      <c r="E61" s="12"/>
      <c r="F61" s="12" t="s">
        <v>83</v>
      </c>
      <c r="G61" s="12"/>
      <c r="H61" s="12" t="s">
        <v>83</v>
      </c>
      <c r="I61" s="12"/>
      <c r="J61" s="12" t="s">
        <v>83</v>
      </c>
      <c r="K61" s="12"/>
      <c r="L61" s="12"/>
      <c r="M61" s="12" t="s">
        <v>83</v>
      </c>
      <c r="N61" s="12"/>
    </row>
    <row r="62" ht="21" customHeight="true" spans="1:14">
      <c r="A62" s="21" t="s">
        <v>84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  <row r="63" ht="33.75" customHeight="true" spans="1:14">
      <c r="A63" s="23"/>
      <c r="B63" s="23"/>
      <c r="C63" s="23"/>
      <c r="D63" s="23"/>
      <c r="E63" s="23"/>
      <c r="F63" s="23" t="s">
        <v>81</v>
      </c>
      <c r="G63" s="23" t="s">
        <v>85</v>
      </c>
      <c r="H63" s="23" t="s">
        <v>65</v>
      </c>
      <c r="I63" s="23" t="s">
        <v>66</v>
      </c>
      <c r="J63" s="23" t="s">
        <v>86</v>
      </c>
      <c r="K63" s="23" t="s">
        <v>87</v>
      </c>
      <c r="L63" s="23"/>
      <c r="M63" s="17" t="s">
        <v>68</v>
      </c>
      <c r="N63" s="17"/>
    </row>
    <row r="64" ht="17.25" customHeight="true" spans="1:16">
      <c r="A64" s="23" t="s">
        <v>88</v>
      </c>
      <c r="B64" s="23"/>
      <c r="C64" s="23"/>
      <c r="D64" s="23"/>
      <c r="E64" s="23"/>
      <c r="F64" s="40">
        <f>'[1]NHAP SO LIEU'!C36</f>
        <v>0</v>
      </c>
      <c r="G64" s="40">
        <f>'[1]NHAP SO LIEU'!D36</f>
        <v>0</v>
      </c>
      <c r="H64" s="40">
        <f>'[1]NHAP SO LIEU'!E36</f>
        <v>0</v>
      </c>
      <c r="I64" s="40" t="e">
        <f>(F64-H64)*100/H64</f>
        <v>#DIV/0!</v>
      </c>
      <c r="J64" s="62" t="s">
        <v>83</v>
      </c>
      <c r="K64" s="63" t="s">
        <v>83</v>
      </c>
      <c r="L64" s="63"/>
      <c r="M64" s="78" t="s">
        <v>42</v>
      </c>
      <c r="N64" s="79" t="e">
        <f>IF(AND(F64=G64,ABS(I64)&lt;=0.3),Q10,Q11)</f>
        <v>#DIV/0!</v>
      </c>
      <c r="P64" t="e">
        <f>IF(N64=$Q$10,1,2)</f>
        <v>#DIV/0!</v>
      </c>
    </row>
    <row r="65" ht="21" customHeight="true" spans="1:14">
      <c r="A65" s="23"/>
      <c r="B65" s="23"/>
      <c r="C65" s="23"/>
      <c r="D65" s="23"/>
      <c r="E65" s="23"/>
      <c r="F65" s="40"/>
      <c r="G65" s="40"/>
      <c r="H65" s="40"/>
      <c r="I65" s="40"/>
      <c r="J65" s="62"/>
      <c r="K65" s="63"/>
      <c r="L65" s="63"/>
      <c r="M65" s="83" t="s">
        <v>71</v>
      </c>
      <c r="N65" s="84" t="e">
        <f>IF(ABS(I64)&lt;=0.3,Q11,Q10)</f>
        <v>#DIV/0!</v>
      </c>
    </row>
    <row r="66" ht="17.25" customHeight="true" spans="1:16">
      <c r="A66" s="23" t="s">
        <v>89</v>
      </c>
      <c r="B66" s="23"/>
      <c r="C66" s="23"/>
      <c r="D66" s="23"/>
      <c r="E66" s="23"/>
      <c r="F66" s="23" t="s">
        <v>83</v>
      </c>
      <c r="G66" s="23" t="s">
        <v>83</v>
      </c>
      <c r="H66" s="82" t="s">
        <v>83</v>
      </c>
      <c r="I66" s="23" t="s">
        <v>83</v>
      </c>
      <c r="J66" s="23">
        <f>'[1]NHAP SO LIEU'!F37</f>
        <v>0</v>
      </c>
      <c r="K66" s="63">
        <f>'[1]NHAP SO LIEU'!G37</f>
        <v>0</v>
      </c>
      <c r="L66" s="63"/>
      <c r="M66" s="78" t="s">
        <v>42</v>
      </c>
      <c r="N66" s="85" t="str">
        <f>IF(J66=K66,Q10,Q11)</f>
        <v>þ</v>
      </c>
      <c r="P66">
        <f>IF(N66=$Q$10,1,2)</f>
        <v>1</v>
      </c>
    </row>
    <row r="67" ht="17.25" customHeight="true" spans="1:14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63"/>
      <c r="L67" s="63"/>
      <c r="M67" s="86" t="s">
        <v>71</v>
      </c>
      <c r="N67" s="87" t="str">
        <f>IF(N66=Q10,Q11,Q10)</f>
        <v>o</v>
      </c>
    </row>
    <row r="68" ht="21" customHeight="true" spans="1:14">
      <c r="A68" s="21" t="s">
        <v>90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34.5" customHeight="true" spans="1:14">
      <c r="A69" s="12" t="s">
        <v>81</v>
      </c>
      <c r="B69" s="12"/>
      <c r="C69" s="12" t="s">
        <v>91</v>
      </c>
      <c r="D69" s="12"/>
      <c r="E69" s="12"/>
      <c r="F69" s="23" t="s">
        <v>92</v>
      </c>
      <c r="G69" s="23"/>
      <c r="H69" s="12" t="s">
        <v>86</v>
      </c>
      <c r="I69" s="12"/>
      <c r="J69" s="12" t="s">
        <v>93</v>
      </c>
      <c r="K69" s="12"/>
      <c r="L69" s="12"/>
      <c r="M69" s="12" t="s">
        <v>68</v>
      </c>
      <c r="N69" s="12"/>
    </row>
    <row r="70" ht="17.25" customHeight="true" spans="1:16">
      <c r="A70" s="12">
        <f>'[1]NHAP SO LIEU'!B39</f>
        <v>0</v>
      </c>
      <c r="B70" s="12"/>
      <c r="C70" s="12">
        <f>'[1]NHAP SO LIEU'!C39</f>
        <v>0</v>
      </c>
      <c r="D70" s="12"/>
      <c r="E70" s="12"/>
      <c r="F70" s="12">
        <f>A70*C70</f>
        <v>0</v>
      </c>
      <c r="G70" s="12"/>
      <c r="H70" s="12">
        <f>'[1]NHAP SO LIEU'!D39</f>
        <v>0</v>
      </c>
      <c r="I70" s="12"/>
      <c r="J70" s="12">
        <f>H70-F70</f>
        <v>0</v>
      </c>
      <c r="K70" s="12"/>
      <c r="L70" s="12"/>
      <c r="M70" s="88" t="s">
        <v>42</v>
      </c>
      <c r="N70" s="89" t="str">
        <f>IF(OR(AND(ABS(J70)&lt;=100,H70&lt;=10000),AND(ABS(J70)&lt;=200,H70&lt;=20000,H70&gt;10000),AND(ABS(J70)&lt;=300,H70&gt;20000)),Q10,Q11)</f>
        <v>þ</v>
      </c>
      <c r="P70">
        <f>IF(N70=$Q$10,1,2)</f>
        <v>1</v>
      </c>
    </row>
    <row r="71" ht="17.25" customHeight="true" spans="1:1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88" t="s">
        <v>71</v>
      </c>
      <c r="N71" s="89" t="str">
        <f>IF(N70=Q10,Q11,Q10)</f>
        <v>o</v>
      </c>
    </row>
    <row r="72" ht="21" customHeight="true" spans="1:14">
      <c r="A72" s="5" t="s">
        <v>94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21" customHeight="true" spans="1:16">
      <c r="A73" s="5" t="s">
        <v>95</v>
      </c>
      <c r="B73" s="5"/>
      <c r="C73" s="5"/>
      <c r="D73" s="5"/>
      <c r="E73" s="5">
        <f>'[1]NHAP SO LIEU'!C40</f>
        <v>0</v>
      </c>
      <c r="F73" s="38"/>
      <c r="G73" s="36"/>
      <c r="H73" s="5" t="s">
        <v>96</v>
      </c>
      <c r="J73" s="5" t="s">
        <v>42</v>
      </c>
      <c r="K73" s="35" t="str">
        <f>IF(E73&lt;=20,Q10,Q11)</f>
        <v>þ</v>
      </c>
      <c r="M73" s="5" t="s">
        <v>71</v>
      </c>
      <c r="N73" s="35" t="str">
        <f>IF(K73=Q10,Q11,Q10)</f>
        <v>o</v>
      </c>
      <c r="P73">
        <f>IF(K73=$Q$10,1,2)</f>
        <v>1</v>
      </c>
    </row>
    <row r="74" ht="21" customHeight="true" spans="1:14">
      <c r="A74" s="5" t="s">
        <v>97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21" customHeight="true" spans="1:16">
      <c r="A75" s="5" t="s">
        <v>98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P75">
        <f>IF('[1]NHAP SO LIEU'!C45=2,2,1)</f>
        <v>1</v>
      </c>
    </row>
    <row r="76" ht="21.75" customHeight="true" spans="1:16">
      <c r="A76" s="12" t="s">
        <v>99</v>
      </c>
      <c r="B76" s="12"/>
      <c r="C76" s="12" t="s">
        <v>100</v>
      </c>
      <c r="D76" s="12"/>
      <c r="E76" s="12"/>
      <c r="F76" s="12"/>
      <c r="G76" s="12"/>
      <c r="H76" s="12" t="s">
        <v>101</v>
      </c>
      <c r="I76" s="12"/>
      <c r="J76" s="12"/>
      <c r="K76" s="12"/>
      <c r="L76" s="12"/>
      <c r="M76" s="12" t="s">
        <v>68</v>
      </c>
      <c r="N76" s="12"/>
      <c r="P76">
        <f>IF('[1]NHAP SO LIEU'!C46=2,2,1)</f>
        <v>1</v>
      </c>
    </row>
    <row r="77" ht="33.75" customHeight="true" spans="1:16">
      <c r="A77" s="12"/>
      <c r="B77" s="12"/>
      <c r="C77" s="23" t="s">
        <v>102</v>
      </c>
      <c r="D77" s="23"/>
      <c r="E77" s="23"/>
      <c r="F77" s="23" t="s">
        <v>103</v>
      </c>
      <c r="G77" s="23"/>
      <c r="H77" s="23" t="s">
        <v>104</v>
      </c>
      <c r="I77" s="23"/>
      <c r="J77" s="23" t="s">
        <v>105</v>
      </c>
      <c r="K77" s="23"/>
      <c r="L77" s="23"/>
      <c r="M77" s="12"/>
      <c r="N77" s="12"/>
      <c r="P77">
        <f>MAX('[1]NHAP SO LIEU'!C47:C55)</f>
        <v>0</v>
      </c>
    </row>
    <row r="78" ht="24" customHeight="true" spans="1:16">
      <c r="A78" s="80">
        <v>1</v>
      </c>
      <c r="B78" s="80"/>
      <c r="C78" s="80" t="str">
        <f>IF('[1]NHAP SO LIEU'!B43="/","/",'[1]NHAP SO LIEU'!B43)</f>
        <v>/</v>
      </c>
      <c r="D78" s="80"/>
      <c r="E78" s="80"/>
      <c r="F78" s="80" t="str">
        <f>IF('[1]NHAP SO LIEU'!C43="/","/",'[1]NHAP SO LIEU'!C43)</f>
        <v>/</v>
      </c>
      <c r="G78" s="80"/>
      <c r="H78" s="80" t="str">
        <f>IF('[1]NHAP SO LIEU'!D43="/","/",'[1]NHAP SO LIEU'!D43)</f>
        <v>/</v>
      </c>
      <c r="I78" s="80"/>
      <c r="J78" s="80" t="str">
        <f>IF('[1]NHAP SO LIEU'!E43="/","/",'[1]NHAP SO LIEU'!E43)</f>
        <v>/</v>
      </c>
      <c r="K78" s="80"/>
      <c r="L78" s="80"/>
      <c r="M78" s="80" t="s">
        <v>83</v>
      </c>
      <c r="N78" s="80"/>
      <c r="P78">
        <v>1</v>
      </c>
    </row>
    <row r="79" ht="27" customHeight="true" spans="1:16">
      <c r="A79" s="80">
        <v>2</v>
      </c>
      <c r="B79" s="80"/>
      <c r="C79" s="80" t="str">
        <f>IF('[1]NHAP SO LIEU'!B44="/","/",'[1]NHAP SO LIEU'!B44)</f>
        <v>/</v>
      </c>
      <c r="D79" s="80"/>
      <c r="E79" s="80"/>
      <c r="F79" s="80" t="str">
        <f>IF('[1]NHAP SO LIEU'!C44="/","/",'[1]NHAP SO LIEU'!C44)</f>
        <v>/</v>
      </c>
      <c r="G79" s="80"/>
      <c r="H79" s="80" t="str">
        <f>IF('[1]NHAP SO LIEU'!D44="/","/",'[1]NHAP SO LIEU'!D44)</f>
        <v>/</v>
      </c>
      <c r="I79" s="80"/>
      <c r="J79" s="80" t="str">
        <f>IF('[1]NHAP SO LIEU'!E44="/","/",'[1]NHAP SO LIEU'!E44)</f>
        <v>/</v>
      </c>
      <c r="K79" s="80"/>
      <c r="L79" s="80"/>
      <c r="M79" s="80" t="s">
        <v>83</v>
      </c>
      <c r="N79" s="80"/>
      <c r="P79">
        <v>1</v>
      </c>
    </row>
    <row r="80" ht="21" customHeight="true" spans="1:16">
      <c r="A80" s="5" t="s">
        <v>106</v>
      </c>
      <c r="B80" s="36"/>
      <c r="C80" s="36"/>
      <c r="D80" s="36"/>
      <c r="E80" s="36"/>
      <c r="F80" s="5" t="s">
        <v>42</v>
      </c>
      <c r="G80" s="35" t="str">
        <f>IF('[1]NHAP SO LIEU'!C45=1,Q10,Q11)</f>
        <v>o</v>
      </c>
      <c r="H80" s="36"/>
      <c r="J80" s="5" t="s">
        <v>71</v>
      </c>
      <c r="K80" s="36"/>
      <c r="L80" s="35" t="str">
        <f>IF('[1]NHAP SO LIEU'!C45=2,Q10,Q11)</f>
        <v>o</v>
      </c>
      <c r="M80" s="36"/>
      <c r="N80" s="36"/>
      <c r="P80" s="90" t="e">
        <f>MAX(P38:P79)</f>
        <v>#DIV/0!</v>
      </c>
    </row>
    <row r="81" ht="21" customHeight="true" spans="1:14">
      <c r="A81" s="5" t="s">
        <v>107</v>
      </c>
      <c r="B81" s="36"/>
      <c r="C81" s="36"/>
      <c r="D81" s="36"/>
      <c r="E81" s="36"/>
      <c r="F81" s="5" t="s">
        <v>42</v>
      </c>
      <c r="G81" s="35" t="str">
        <f>IF('[1]NHAP SO LIEU'!C46=1,Q10,Q11)</f>
        <v>o</v>
      </c>
      <c r="H81" s="36"/>
      <c r="J81" s="5" t="s">
        <v>71</v>
      </c>
      <c r="K81" s="36"/>
      <c r="L81" s="35" t="str">
        <f>IF('[1]NHAP SO LIEU'!C46=2,Q10,Q11)</f>
        <v>o</v>
      </c>
      <c r="M81" s="36"/>
      <c r="N81" s="36"/>
    </row>
    <row r="82" ht="21" customHeight="true" spans="1:14">
      <c r="A82" s="10" t="s">
        <v>108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21" customHeight="true" spans="1:14">
      <c r="A83" s="81"/>
      <c r="B83" s="5" t="s">
        <v>109</v>
      </c>
      <c r="C83" s="5"/>
      <c r="D83" s="5"/>
      <c r="E83" s="36"/>
      <c r="F83" s="5" t="s">
        <v>42</v>
      </c>
      <c r="G83" s="35" t="e">
        <f>IF(P80=1,Q10,Q11)</f>
        <v>#DIV/0!</v>
      </c>
      <c r="H83" s="36"/>
      <c r="J83" s="5" t="s">
        <v>71</v>
      </c>
      <c r="K83" s="36"/>
      <c r="L83" s="35" t="e">
        <f>IF(P80=1,Q11,Q10)</f>
        <v>#DIV/0!</v>
      </c>
      <c r="M83" s="5"/>
      <c r="N83" s="5"/>
    </row>
    <row r="84" ht="21" customHeight="true" spans="1:14">
      <c r="A84" s="81"/>
      <c r="B84" s="5" t="s">
        <v>110</v>
      </c>
      <c r="C84" s="5"/>
      <c r="D84" s="5"/>
      <c r="E84" s="36"/>
      <c r="F84" s="5"/>
      <c r="G84" s="5"/>
      <c r="H84" s="36"/>
      <c r="I84" s="5"/>
      <c r="J84" s="36"/>
      <c r="K84" s="36"/>
      <c r="L84" s="5"/>
      <c r="M84" s="5"/>
      <c r="N84" s="5"/>
    </row>
    <row r="85" ht="15.75" customHeight="true" spans="1:14">
      <c r="A85" s="5"/>
      <c r="B85" s="5"/>
      <c r="C85" s="5"/>
      <c r="D85" s="5"/>
      <c r="E85" s="5"/>
      <c r="F85" s="5"/>
      <c r="G85" s="5"/>
      <c r="H85" s="5"/>
      <c r="I85" s="36"/>
      <c r="J85" s="36"/>
      <c r="K85" s="36"/>
      <c r="L85" s="5"/>
      <c r="M85" s="5"/>
      <c r="N85" s="5"/>
    </row>
  </sheetData>
  <mergeCells count="168">
    <mergeCell ref="A1:I1"/>
    <mergeCell ref="A2:I2"/>
    <mergeCell ref="J2:N2"/>
    <mergeCell ref="A3:I3"/>
    <mergeCell ref="J3:N3"/>
    <mergeCell ref="A4:I4"/>
    <mergeCell ref="J4:N4"/>
    <mergeCell ref="A5:E5"/>
    <mergeCell ref="F5:I5"/>
    <mergeCell ref="J5:N5"/>
    <mergeCell ref="F8:I8"/>
    <mergeCell ref="J8:N8"/>
    <mergeCell ref="L13:N13"/>
    <mergeCell ref="L14:N14"/>
    <mergeCell ref="A19:N19"/>
    <mergeCell ref="B21:H21"/>
    <mergeCell ref="I21:K21"/>
    <mergeCell ref="L21:N21"/>
    <mergeCell ref="B22:H22"/>
    <mergeCell ref="I22:K22"/>
    <mergeCell ref="L22:N22"/>
    <mergeCell ref="B23:H23"/>
    <mergeCell ref="I23:K23"/>
    <mergeCell ref="L23:N23"/>
    <mergeCell ref="B24:H24"/>
    <mergeCell ref="I24:K24"/>
    <mergeCell ref="L24:N24"/>
    <mergeCell ref="B25:H25"/>
    <mergeCell ref="I25:K25"/>
    <mergeCell ref="L25:N25"/>
    <mergeCell ref="B26:H26"/>
    <mergeCell ref="I26:K26"/>
    <mergeCell ref="L26:N26"/>
    <mergeCell ref="B27:H27"/>
    <mergeCell ref="I27:K27"/>
    <mergeCell ref="L27:N27"/>
    <mergeCell ref="B28:H28"/>
    <mergeCell ref="I28:K28"/>
    <mergeCell ref="L28:N28"/>
    <mergeCell ref="B29:H29"/>
    <mergeCell ref="I29:K29"/>
    <mergeCell ref="L29:N29"/>
    <mergeCell ref="B30:H30"/>
    <mergeCell ref="I30:K30"/>
    <mergeCell ref="L30:N30"/>
    <mergeCell ref="B32:H32"/>
    <mergeCell ref="I32:K32"/>
    <mergeCell ref="L32:N32"/>
    <mergeCell ref="B33:H33"/>
    <mergeCell ref="I33:K33"/>
    <mergeCell ref="L33:N33"/>
    <mergeCell ref="B34:H34"/>
    <mergeCell ref="I34:K34"/>
    <mergeCell ref="L34:N34"/>
    <mergeCell ref="B35:H35"/>
    <mergeCell ref="I35:K35"/>
    <mergeCell ref="L35:N35"/>
    <mergeCell ref="B36:H36"/>
    <mergeCell ref="I36:K36"/>
    <mergeCell ref="L36:N36"/>
    <mergeCell ref="A40:B40"/>
    <mergeCell ref="C40:E40"/>
    <mergeCell ref="F40:G40"/>
    <mergeCell ref="H40:I40"/>
    <mergeCell ref="J40:L40"/>
    <mergeCell ref="M40:N40"/>
    <mergeCell ref="A41:N41"/>
    <mergeCell ref="C42:E42"/>
    <mergeCell ref="F42:G42"/>
    <mergeCell ref="H42:I42"/>
    <mergeCell ref="C43:E43"/>
    <mergeCell ref="F43:G43"/>
    <mergeCell ref="H43:I43"/>
    <mergeCell ref="C44:E44"/>
    <mergeCell ref="F44:G44"/>
    <mergeCell ref="H44:I44"/>
    <mergeCell ref="C45:E45"/>
    <mergeCell ref="F45:G45"/>
    <mergeCell ref="H45:I45"/>
    <mergeCell ref="A48:N48"/>
    <mergeCell ref="C49:E49"/>
    <mergeCell ref="F49:G49"/>
    <mergeCell ref="H49:I49"/>
    <mergeCell ref="C50:E50"/>
    <mergeCell ref="F50:G50"/>
    <mergeCell ref="H50:I50"/>
    <mergeCell ref="C51:E51"/>
    <mergeCell ref="F51:G51"/>
    <mergeCell ref="H51:I51"/>
    <mergeCell ref="C52:E52"/>
    <mergeCell ref="F52:G52"/>
    <mergeCell ref="H52:I52"/>
    <mergeCell ref="A55:B55"/>
    <mergeCell ref="C55:E55"/>
    <mergeCell ref="F55:I55"/>
    <mergeCell ref="J55:N55"/>
    <mergeCell ref="A56:B56"/>
    <mergeCell ref="C56:E56"/>
    <mergeCell ref="F56:I56"/>
    <mergeCell ref="A60:B60"/>
    <mergeCell ref="C60:E60"/>
    <mergeCell ref="F60:G60"/>
    <mergeCell ref="H60:I60"/>
    <mergeCell ref="J60:L60"/>
    <mergeCell ref="M60:N60"/>
    <mergeCell ref="A61:B61"/>
    <mergeCell ref="C61:E61"/>
    <mergeCell ref="F61:G61"/>
    <mergeCell ref="H61:I61"/>
    <mergeCell ref="J61:L61"/>
    <mergeCell ref="M61:N61"/>
    <mergeCell ref="A63:E63"/>
    <mergeCell ref="K63:L63"/>
    <mergeCell ref="M63:N63"/>
    <mergeCell ref="A69:B69"/>
    <mergeCell ref="C69:E69"/>
    <mergeCell ref="F69:G69"/>
    <mergeCell ref="H69:I69"/>
    <mergeCell ref="J69:L69"/>
    <mergeCell ref="M69:N69"/>
    <mergeCell ref="C76:G76"/>
    <mergeCell ref="H76:L76"/>
    <mergeCell ref="C77:E77"/>
    <mergeCell ref="F77:G77"/>
    <mergeCell ref="H77:I77"/>
    <mergeCell ref="J77:L77"/>
    <mergeCell ref="A78:B78"/>
    <mergeCell ref="C78:E78"/>
    <mergeCell ref="F78:G78"/>
    <mergeCell ref="H78:I78"/>
    <mergeCell ref="J78:L78"/>
    <mergeCell ref="M78:N78"/>
    <mergeCell ref="A79:B79"/>
    <mergeCell ref="C79:E79"/>
    <mergeCell ref="F79:G79"/>
    <mergeCell ref="H79:I79"/>
    <mergeCell ref="J79:L79"/>
    <mergeCell ref="M79:N79"/>
    <mergeCell ref="F64:F65"/>
    <mergeCell ref="F66:F67"/>
    <mergeCell ref="G64:G65"/>
    <mergeCell ref="G66:G67"/>
    <mergeCell ref="H64:H65"/>
    <mergeCell ref="H66:H67"/>
    <mergeCell ref="I64:I65"/>
    <mergeCell ref="I66:I67"/>
    <mergeCell ref="J64:J65"/>
    <mergeCell ref="J66:J67"/>
    <mergeCell ref="A6:E8"/>
    <mergeCell ref="A42:B43"/>
    <mergeCell ref="J42:L43"/>
    <mergeCell ref="A44:B45"/>
    <mergeCell ref="J44:L45"/>
    <mergeCell ref="A49:B50"/>
    <mergeCell ref="J49:L50"/>
    <mergeCell ref="A51:B52"/>
    <mergeCell ref="J51:L52"/>
    <mergeCell ref="A64:E65"/>
    <mergeCell ref="K64:L65"/>
    <mergeCell ref="A66:E67"/>
    <mergeCell ref="K66:L67"/>
    <mergeCell ref="A70:B71"/>
    <mergeCell ref="C70:E71"/>
    <mergeCell ref="F70:G71"/>
    <mergeCell ref="H70:I71"/>
    <mergeCell ref="J70:L71"/>
    <mergeCell ref="A76:B77"/>
    <mergeCell ref="M76:N77"/>
  </mergeCells>
  <pageMargins left="0.7875" right="0.7875" top="1.025" bottom="1.025" header="0.7875" footer="0.7875"/>
  <pageSetup paperSize="1" orientation="portrait" useFirstPageNumber="true" horizontalDpi="300" verticalDpi="300"/>
  <headerFooter>
    <oddHeader>&amp;C&amp;"Arial,Regular"&amp;10&amp;A</oddHeader>
    <oddFooter>&amp;C&amp;"Arial,Regular"&amp;10Page &amp;P</oddFooter>
  </headerFooter>
  <rowBreaks count="1" manualBreakCount="1">
    <brk id="4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BBKD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mouse</dc:creator>
  <cp:lastModifiedBy>mouse</cp:lastModifiedBy>
  <dcterms:created xsi:type="dcterms:W3CDTF">2021-05-26T22:42:00Z</dcterms:created>
  <dcterms:modified xsi:type="dcterms:W3CDTF">2021-05-27T16:16:26Z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