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985" yWindow="0" windowWidth="19440" windowHeight="9855" activeTab="3"/>
  </bookViews>
  <sheets>
    <sheet name="Team Data" sheetId="11" r:id="rId1"/>
    <sheet name="1 - My Life Style" sheetId="7" r:id="rId2"/>
    <sheet name="Investment Options" sheetId="9" r:id="rId3"/>
    <sheet name="2 - My Investments" sheetId="6" r:id="rId4"/>
    <sheet name="3 - 8 Life's Little Curve Balls" sheetId="5" r:id="rId5"/>
    <sheet name="Budget" sheetId="4" r:id="rId6"/>
    <sheet name="Financial Statement - Net Worth" sheetId="3" r:id="rId7"/>
    <sheet name="Team Earnings" sheetId="10" r:id="rId8"/>
  </sheets>
  <calcPr calcId="145621"/>
</workbook>
</file>

<file path=xl/calcChain.xml><?xml version="1.0" encoding="utf-8"?>
<calcChain xmlns="http://schemas.openxmlformats.org/spreadsheetml/2006/main">
  <c r="K41" i="4" l="1"/>
  <c r="K40" i="4"/>
  <c r="P1" i="3"/>
  <c r="I36" i="3"/>
  <c r="J36" i="3" s="1"/>
  <c r="K36" i="3" s="1"/>
  <c r="L36" i="3" s="1"/>
  <c r="I13" i="3"/>
  <c r="J13" i="3" s="1"/>
  <c r="K13" i="3" s="1"/>
  <c r="L13" i="3" s="1"/>
  <c r="I34" i="3" l="1"/>
  <c r="J34" i="3" s="1"/>
  <c r="K34" i="3" s="1"/>
  <c r="L34" i="3" s="1"/>
  <c r="Q17" i="4"/>
  <c r="I13" i="4" s="1"/>
  <c r="Y25" i="10"/>
  <c r="N25" i="10"/>
  <c r="O37" i="6"/>
  <c r="O36" i="6"/>
  <c r="O35" i="6"/>
  <c r="O34" i="6"/>
  <c r="O33" i="6"/>
  <c r="M37" i="6"/>
  <c r="M36" i="6"/>
  <c r="M35" i="6"/>
  <c r="M34" i="6"/>
  <c r="M33" i="6"/>
  <c r="B48" i="5"/>
  <c r="B40" i="5"/>
  <c r="K13" i="4" l="1"/>
  <c r="J13" i="4"/>
  <c r="L13" i="4"/>
  <c r="O32" i="6" l="1"/>
  <c r="M32" i="6"/>
  <c r="K37" i="6"/>
  <c r="K36" i="6"/>
  <c r="K35" i="6"/>
  <c r="K34" i="6"/>
  <c r="K33" i="6"/>
  <c r="K32" i="6"/>
  <c r="I37" i="6"/>
  <c r="I36" i="6"/>
  <c r="I35" i="6"/>
  <c r="I34" i="6"/>
  <c r="I33" i="6"/>
  <c r="I32" i="6"/>
  <c r="Q16" i="6"/>
  <c r="O12" i="6"/>
  <c r="I10" i="6"/>
  <c r="O10" i="6" s="1"/>
  <c r="M17" i="6"/>
  <c r="M16" i="6"/>
  <c r="M15" i="6"/>
  <c r="M14" i="6"/>
  <c r="M13" i="6"/>
  <c r="M12" i="6"/>
  <c r="M11" i="6"/>
  <c r="M10" i="6"/>
  <c r="K17" i="6"/>
  <c r="K16" i="6"/>
  <c r="K15" i="6"/>
  <c r="K14" i="6"/>
  <c r="K13" i="6"/>
  <c r="K12" i="6"/>
  <c r="K11" i="6"/>
  <c r="K10" i="6"/>
  <c r="I17" i="6"/>
  <c r="O17" i="6" s="1"/>
  <c r="I16" i="6"/>
  <c r="O16" i="6" s="1"/>
  <c r="I15" i="6"/>
  <c r="O15" i="6" s="1"/>
  <c r="I14" i="6"/>
  <c r="O14" i="6" s="1"/>
  <c r="I13" i="6"/>
  <c r="O13" i="6" s="1"/>
  <c r="I12" i="6"/>
  <c r="I11" i="6"/>
  <c r="O11" i="6" s="1"/>
  <c r="F17" i="6"/>
  <c r="F16" i="6"/>
  <c r="F15" i="6"/>
  <c r="F14" i="6"/>
  <c r="L14" i="6" s="1"/>
  <c r="F13" i="6"/>
  <c r="F12" i="6"/>
  <c r="F11" i="6"/>
  <c r="Q17" i="6"/>
  <c r="Q15" i="6"/>
  <c r="Q14" i="6"/>
  <c r="Q13" i="6"/>
  <c r="Q12" i="6"/>
  <c r="Q11" i="6"/>
  <c r="Q10" i="6"/>
  <c r="I24" i="6"/>
  <c r="J24" i="6" s="1"/>
  <c r="K24" i="6" s="1"/>
  <c r="L24" i="6" s="1"/>
  <c r="M24" i="6" s="1"/>
  <c r="N24" i="6" s="1"/>
  <c r="O24" i="6" s="1"/>
  <c r="P24" i="6" s="1"/>
  <c r="I23" i="6"/>
  <c r="J23" i="6" s="1"/>
  <c r="K23" i="6" s="1"/>
  <c r="L23" i="6" s="1"/>
  <c r="M23" i="6" s="1"/>
  <c r="N23" i="6" s="1"/>
  <c r="O23" i="6" s="1"/>
  <c r="P23" i="6" s="1"/>
  <c r="I22" i="6"/>
  <c r="J22" i="6" s="1"/>
  <c r="K22" i="6" s="1"/>
  <c r="L22" i="6" s="1"/>
  <c r="M22" i="6" s="1"/>
  <c r="N22" i="6" s="1"/>
  <c r="O22" i="6" s="1"/>
  <c r="P22" i="6" s="1"/>
  <c r="H11" i="7"/>
  <c r="H9" i="7"/>
  <c r="H10" i="7"/>
  <c r="P12" i="6" l="1"/>
  <c r="L17" i="6"/>
  <c r="N16" i="6"/>
  <c r="P15" i="6"/>
  <c r="L13" i="6"/>
  <c r="N11" i="6"/>
  <c r="J12" i="6"/>
  <c r="L12" i="6"/>
  <c r="P16" i="6"/>
  <c r="N12" i="6"/>
  <c r="N14" i="6"/>
  <c r="J17" i="6"/>
  <c r="N17" i="6"/>
  <c r="P17" i="6"/>
  <c r="J13" i="6"/>
  <c r="P13" i="6"/>
  <c r="J14" i="6"/>
  <c r="N13" i="6"/>
  <c r="P14" i="6"/>
  <c r="L15" i="6"/>
  <c r="L16" i="6"/>
  <c r="Q18" i="6"/>
  <c r="J15" i="6"/>
  <c r="N15" i="6"/>
  <c r="J16" i="6"/>
  <c r="T25" i="10"/>
  <c r="I25" i="10"/>
  <c r="E48" i="3" l="1"/>
  <c r="M18" i="10"/>
  <c r="F10" i="6"/>
  <c r="L10" i="6" s="1"/>
  <c r="F32" i="6" l="1"/>
  <c r="P32" i="6" s="1"/>
  <c r="F33" i="6"/>
  <c r="P33" i="6" s="1"/>
  <c r="F34" i="6"/>
  <c r="P34" i="6" s="1"/>
  <c r="F35" i="6"/>
  <c r="P35" i="6" s="1"/>
  <c r="F36" i="6"/>
  <c r="P36" i="6" s="1"/>
  <c r="F37" i="6"/>
  <c r="P37" i="6" s="1"/>
  <c r="P10" i="6"/>
  <c r="P11" i="6"/>
  <c r="P25" i="6"/>
  <c r="L19" i="3" s="1"/>
  <c r="N33" i="6"/>
  <c r="N25" i="6"/>
  <c r="K19" i="3" s="1"/>
  <c r="L25" i="6"/>
  <c r="J19" i="3" s="1"/>
  <c r="J37" i="6"/>
  <c r="J10" i="6"/>
  <c r="J25" i="6"/>
  <c r="I19" i="3" s="1"/>
  <c r="I35" i="3"/>
  <c r="J35" i="3"/>
  <c r="K35" i="3" s="1"/>
  <c r="L35" i="3" s="1"/>
  <c r="I33" i="3"/>
  <c r="J33" i="3" s="1"/>
  <c r="K33" i="3" s="1"/>
  <c r="L33" i="3" s="1"/>
  <c r="I27" i="3"/>
  <c r="J27" i="3" s="1"/>
  <c r="K27" i="3" s="1"/>
  <c r="L27" i="3" s="1"/>
  <c r="I26" i="3"/>
  <c r="J26" i="3" s="1"/>
  <c r="H38" i="6"/>
  <c r="B26" i="5"/>
  <c r="B18" i="5"/>
  <c r="B10" i="5"/>
  <c r="E47" i="3"/>
  <c r="G38" i="3"/>
  <c r="G28" i="3"/>
  <c r="G15" i="3"/>
  <c r="G30" i="3" s="1"/>
  <c r="G40" i="3" s="1"/>
  <c r="L41" i="4"/>
  <c r="J41" i="4"/>
  <c r="I41" i="4"/>
  <c r="L40" i="4"/>
  <c r="J40" i="4"/>
  <c r="I40" i="4"/>
  <c r="L39" i="4"/>
  <c r="K39" i="4"/>
  <c r="J39" i="4"/>
  <c r="L38" i="4"/>
  <c r="K38" i="4"/>
  <c r="J38" i="4"/>
  <c r="L37" i="4"/>
  <c r="K37" i="4"/>
  <c r="J37" i="4"/>
  <c r="L36" i="4"/>
  <c r="K36" i="4"/>
  <c r="J36" i="4"/>
  <c r="I39" i="4"/>
  <c r="I38" i="4"/>
  <c r="I37" i="4"/>
  <c r="I36" i="4"/>
  <c r="L35" i="4"/>
  <c r="K35" i="4"/>
  <c r="J35" i="4"/>
  <c r="I35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I22" i="4"/>
  <c r="J22" i="4" s="1"/>
  <c r="K22" i="4" s="1"/>
  <c r="L22" i="4" s="1"/>
  <c r="I21" i="4"/>
  <c r="J21" i="4" s="1"/>
  <c r="K21" i="4" s="1"/>
  <c r="H13" i="4"/>
  <c r="W18" i="10"/>
  <c r="V18" i="10"/>
  <c r="S18" i="10"/>
  <c r="R18" i="10"/>
  <c r="Q18" i="10"/>
  <c r="P18" i="10"/>
  <c r="L18" i="10"/>
  <c r="K18" i="10"/>
  <c r="H18" i="10"/>
  <c r="G18" i="10"/>
  <c r="F18" i="10"/>
  <c r="E18" i="10"/>
  <c r="M2" i="3"/>
  <c r="M2" i="4"/>
  <c r="M1" i="4"/>
  <c r="C17" i="10"/>
  <c r="C16" i="10"/>
  <c r="C15" i="10"/>
  <c r="C14" i="10"/>
  <c r="C13" i="10"/>
  <c r="C12" i="10"/>
  <c r="C11" i="10"/>
  <c r="C10" i="10"/>
  <c r="H25" i="6"/>
  <c r="H18" i="6"/>
  <c r="H26" i="4"/>
  <c r="H42" i="4"/>
  <c r="H17" i="4"/>
  <c r="H44" i="4" s="1"/>
  <c r="J33" i="6"/>
  <c r="J11" i="6"/>
  <c r="L11" i="6"/>
  <c r="N10" i="6"/>
  <c r="N37" i="6" l="1"/>
  <c r="L37" i="6"/>
  <c r="L33" i="6"/>
  <c r="N35" i="6"/>
  <c r="N34" i="6"/>
  <c r="J34" i="6"/>
  <c r="L34" i="6"/>
  <c r="L36" i="6"/>
  <c r="L35" i="6"/>
  <c r="J36" i="6"/>
  <c r="J35" i="6"/>
  <c r="N36" i="6"/>
  <c r="J32" i="6"/>
  <c r="L32" i="6"/>
  <c r="O25" i="6"/>
  <c r="K25" i="6"/>
  <c r="I28" i="3"/>
  <c r="N32" i="6"/>
  <c r="N18" i="6"/>
  <c r="H42" i="6"/>
  <c r="I25" i="6"/>
  <c r="M25" i="6"/>
  <c r="I20" i="10"/>
  <c r="I23" i="10" s="1"/>
  <c r="I26" i="10" s="1"/>
  <c r="I27" i="10" s="1"/>
  <c r="I12" i="4" s="1"/>
  <c r="I17" i="4" s="1"/>
  <c r="T20" i="10"/>
  <c r="T23" i="10" s="1"/>
  <c r="T26" i="10" s="1"/>
  <c r="T27" i="10" s="1"/>
  <c r="K12" i="4" s="1"/>
  <c r="K17" i="4" s="1"/>
  <c r="Y20" i="10"/>
  <c r="Y23" i="10" s="1"/>
  <c r="Y26" i="10" s="1"/>
  <c r="Y27" i="10" s="1"/>
  <c r="L12" i="4" s="1"/>
  <c r="N20" i="10"/>
  <c r="N23" i="10" s="1"/>
  <c r="N26" i="10" s="1"/>
  <c r="N27" i="10" s="1"/>
  <c r="J12" i="4" s="1"/>
  <c r="L18" i="6"/>
  <c r="P18" i="6"/>
  <c r="L18" i="3" s="1"/>
  <c r="J18" i="6"/>
  <c r="I18" i="3" s="1"/>
  <c r="K42" i="4"/>
  <c r="L42" i="4"/>
  <c r="J42" i="4"/>
  <c r="L38" i="3"/>
  <c r="J38" i="3"/>
  <c r="I38" i="3"/>
  <c r="K26" i="3"/>
  <c r="L26" i="3" s="1"/>
  <c r="J28" i="3"/>
  <c r="I26" i="4"/>
  <c r="L21" i="4"/>
  <c r="L26" i="4" s="1"/>
  <c r="K26" i="4"/>
  <c r="P38" i="6"/>
  <c r="L20" i="3" s="1"/>
  <c r="J26" i="4"/>
  <c r="I42" i="4"/>
  <c r="L28" i="3" l="1"/>
  <c r="L17" i="4"/>
  <c r="L44" i="4" s="1"/>
  <c r="J17" i="4"/>
  <c r="J44" i="4" s="1"/>
  <c r="N38" i="6"/>
  <c r="K20" i="3" s="1"/>
  <c r="L38" i="6"/>
  <c r="J20" i="3" s="1"/>
  <c r="J38" i="6"/>
  <c r="I20" i="3" s="1"/>
  <c r="I21" i="3" s="1"/>
  <c r="I24" i="3" s="1"/>
  <c r="K18" i="3"/>
  <c r="K38" i="3"/>
  <c r="L21" i="3"/>
  <c r="L24" i="3" s="1"/>
  <c r="K44" i="4"/>
  <c r="P19" i="6"/>
  <c r="P42" i="6"/>
  <c r="L19" i="6"/>
  <c r="J19" i="6"/>
  <c r="N19" i="6"/>
  <c r="J18" i="3"/>
  <c r="K28" i="3"/>
  <c r="I44" i="4"/>
  <c r="I12" i="3" l="1"/>
  <c r="J12" i="3" s="1"/>
  <c r="K12" i="3" s="1"/>
  <c r="L12" i="3" s="1"/>
  <c r="K21" i="3"/>
  <c r="K24" i="3" s="1"/>
  <c r="N42" i="6"/>
  <c r="J21" i="3"/>
  <c r="J24" i="3" s="1"/>
  <c r="L42" i="6"/>
  <c r="J42" i="6"/>
  <c r="I15" i="3" l="1"/>
  <c r="I30" i="3" s="1"/>
  <c r="I40" i="3" s="1"/>
  <c r="I42" i="3" s="1"/>
  <c r="J15" i="3"/>
  <c r="J30" i="3" s="1"/>
  <c r="J40" i="3" s="1"/>
  <c r="J42" i="3" l="1"/>
  <c r="L15" i="3"/>
  <c r="L30" i="3" s="1"/>
  <c r="L40" i="3" s="1"/>
  <c r="K15" i="3"/>
  <c r="K30" i="3" s="1"/>
  <c r="K40" i="3" s="1"/>
  <c r="K42" i="3" s="1"/>
  <c r="L42" i="3" l="1"/>
</calcChain>
</file>

<file path=xl/sharedStrings.xml><?xml version="1.0" encoding="utf-8"?>
<sst xmlns="http://schemas.openxmlformats.org/spreadsheetml/2006/main" count="553" uniqueCount="315">
  <si>
    <t>Life Insurance</t>
  </si>
  <si>
    <t>Car Insurance</t>
  </si>
  <si>
    <t>INCOME:</t>
  </si>
  <si>
    <t>Investment Earnings or Loss</t>
  </si>
  <si>
    <t>EXPENSES:</t>
  </si>
  <si>
    <t>Car Payment</t>
  </si>
  <si>
    <t>Mortgage</t>
  </si>
  <si>
    <t>Option A</t>
  </si>
  <si>
    <t>Option B</t>
  </si>
  <si>
    <t>Option C</t>
  </si>
  <si>
    <t>Gross Earnings</t>
  </si>
  <si>
    <t>Earnings on Savings</t>
  </si>
  <si>
    <t>Fixed Expenses:</t>
  </si>
  <si>
    <t>Discretionary Expenses:</t>
  </si>
  <si>
    <t>Food</t>
  </si>
  <si>
    <t>Utilities - Gas &amp; Elec</t>
  </si>
  <si>
    <t>Utilities - Water &amp; Garbage</t>
  </si>
  <si>
    <t>Home phone</t>
  </si>
  <si>
    <t>Cell phone</t>
  </si>
  <si>
    <t>SURPLUS / DEFICIT</t>
  </si>
  <si>
    <t>Home Owner Insurance</t>
  </si>
  <si>
    <t>Health Insurance</t>
  </si>
  <si>
    <t>Charities</t>
  </si>
  <si>
    <t>Entertainment</t>
  </si>
  <si>
    <t>Total Fixed Expenses</t>
  </si>
  <si>
    <t>ASSETS:</t>
  </si>
  <si>
    <t>Bank - Checking Account</t>
  </si>
  <si>
    <t>Bank - Savings Account</t>
  </si>
  <si>
    <t>Investments:</t>
  </si>
  <si>
    <t xml:space="preserve">Stock </t>
  </si>
  <si>
    <t>House</t>
  </si>
  <si>
    <t>Car</t>
  </si>
  <si>
    <t>Car Loan</t>
  </si>
  <si>
    <t>TOTAL ASSETS</t>
  </si>
  <si>
    <t>DEBTS:</t>
  </si>
  <si>
    <t>TOTAL DEBTS</t>
  </si>
  <si>
    <t>PERSONAL NET WORTH</t>
  </si>
  <si>
    <t>Symbol</t>
  </si>
  <si>
    <t>Treasury</t>
  </si>
  <si>
    <t>Mortgage Payment</t>
  </si>
  <si>
    <t>Per Share</t>
  </si>
  <si>
    <t>No. Shares</t>
  </si>
  <si>
    <t>Total Discretionary</t>
  </si>
  <si>
    <t>Direct to Personal Financial Statement</t>
  </si>
  <si>
    <t>(Credit)</t>
  </si>
  <si>
    <t>(Savings)</t>
  </si>
  <si>
    <t>(Checking)</t>
  </si>
  <si>
    <t>TOTAL CASH</t>
  </si>
  <si>
    <t>TOTAL INVESTMENTS</t>
  </si>
  <si>
    <t>TOTAL REAL ASSETS</t>
  </si>
  <si>
    <t xml:space="preserve">  TOTAL APPLIED</t>
  </si>
  <si>
    <t>Impact</t>
  </si>
  <si>
    <t xml:space="preserve">A. </t>
  </si>
  <si>
    <t>&gt;</t>
  </si>
  <si>
    <t xml:space="preserve">B. </t>
  </si>
  <si>
    <t xml:space="preserve">C. </t>
  </si>
  <si>
    <t>Eating Habits:</t>
  </si>
  <si>
    <t>Healthy Groceries</t>
  </si>
  <si>
    <t>Frozen Foods + Junk</t>
  </si>
  <si>
    <t xml:space="preserve">D. </t>
  </si>
  <si>
    <t>Keep it</t>
  </si>
  <si>
    <t>Drop it</t>
  </si>
  <si>
    <t xml:space="preserve">E. </t>
  </si>
  <si>
    <t>Limited coverage &amp; Texting</t>
  </si>
  <si>
    <t>Minimum service &amp; NO Texting</t>
  </si>
  <si>
    <t xml:space="preserve">F. </t>
  </si>
  <si>
    <t xml:space="preserve">G. </t>
  </si>
  <si>
    <t xml:space="preserve">H. </t>
  </si>
  <si>
    <t>Food Bank</t>
  </si>
  <si>
    <t>Church</t>
  </si>
  <si>
    <t>Eating Out</t>
  </si>
  <si>
    <t>Movies, concerts, clubs</t>
  </si>
  <si>
    <t>Doing Stuff</t>
  </si>
  <si>
    <t>Insurance: Either  ( $$ or Zero )</t>
  </si>
  <si>
    <t>Home phone options:</t>
  </si>
  <si>
    <t xml:space="preserve">Cell phone service options: </t>
  </si>
  <si>
    <t>SJSU GAME $$$</t>
  </si>
  <si>
    <t>Investment Decisions</t>
  </si>
  <si>
    <t>Initial Investments --</t>
  </si>
  <si>
    <t>Stocks</t>
  </si>
  <si>
    <t>Mutual Funds</t>
  </si>
  <si>
    <t xml:space="preserve">Bonds </t>
  </si>
  <si>
    <t xml:space="preserve">  Student Input</t>
  </si>
  <si>
    <t>TOTALS</t>
  </si>
  <si>
    <t>Initial Investments</t>
  </si>
  <si>
    <t>Price per Share</t>
  </si>
  <si>
    <t>New Value</t>
  </si>
  <si>
    <t>Company Name</t>
  </si>
  <si>
    <r>
      <t xml:space="preserve">  Calculated - </t>
    </r>
    <r>
      <rPr>
        <b/>
        <sz val="10"/>
        <color indexed="10"/>
        <rFont val="Arial"/>
        <family val="2"/>
      </rPr>
      <t>Do Not Touch!</t>
    </r>
  </si>
  <si>
    <t>Stock Investment Change</t>
  </si>
  <si>
    <t xml:space="preserve">Index </t>
  </si>
  <si>
    <t>Aggressive</t>
  </si>
  <si>
    <t>Value</t>
  </si>
  <si>
    <t>International</t>
  </si>
  <si>
    <t>Gold</t>
  </si>
  <si>
    <t>Silver</t>
  </si>
  <si>
    <t>Lifes Little Curve Balls</t>
  </si>
  <si>
    <t>Investment Options</t>
  </si>
  <si>
    <t>Name</t>
  </si>
  <si>
    <t>Sector</t>
  </si>
  <si>
    <t>Monsanto</t>
  </si>
  <si>
    <t>MON</t>
  </si>
  <si>
    <t>Basic Materials</t>
  </si>
  <si>
    <t>Coca-Cola</t>
  </si>
  <si>
    <t>KO</t>
  </si>
  <si>
    <t>Consumer</t>
  </si>
  <si>
    <t>Altria</t>
  </si>
  <si>
    <t xml:space="preserve">MO  </t>
  </si>
  <si>
    <t>Saks</t>
  </si>
  <si>
    <t>SKS</t>
  </si>
  <si>
    <t>Retail</t>
  </si>
  <si>
    <t>Wal-Mart</t>
  </si>
  <si>
    <t>WMT</t>
  </si>
  <si>
    <t>Chevron</t>
  </si>
  <si>
    <t>CVX</t>
  </si>
  <si>
    <t>Energy</t>
  </si>
  <si>
    <t>Exxon Mobile</t>
  </si>
  <si>
    <t>OXM</t>
  </si>
  <si>
    <t>Bank of America</t>
  </si>
  <si>
    <t>BAC</t>
  </si>
  <si>
    <t>Financial</t>
  </si>
  <si>
    <t>MetLife Insurance</t>
  </si>
  <si>
    <t>MET</t>
  </si>
  <si>
    <t>Johnson &amp; Johnson</t>
  </si>
  <si>
    <t>JNJ</t>
  </si>
  <si>
    <t>Health Care</t>
  </si>
  <si>
    <t>Baxtor</t>
  </si>
  <si>
    <t>BAX</t>
  </si>
  <si>
    <t>General Electric</t>
  </si>
  <si>
    <t>GE</t>
  </si>
  <si>
    <t>Industrial</t>
  </si>
  <si>
    <t>Southwest Airlines</t>
  </si>
  <si>
    <t>Intel</t>
  </si>
  <si>
    <t>INTC</t>
  </si>
  <si>
    <t>Technology</t>
  </si>
  <si>
    <t>Apple</t>
  </si>
  <si>
    <t>APPL</t>
  </si>
  <si>
    <t>Con Edison</t>
  </si>
  <si>
    <t>ED</t>
  </si>
  <si>
    <t>Utilities</t>
  </si>
  <si>
    <t>Aqua America</t>
  </si>
  <si>
    <t>WTR</t>
  </si>
  <si>
    <t>AT&amp;T</t>
  </si>
  <si>
    <t>T</t>
  </si>
  <si>
    <t>Telecomm/Communications</t>
  </si>
  <si>
    <t>Verizon</t>
  </si>
  <si>
    <t>VZ</t>
  </si>
  <si>
    <t>Investment Options - Stocks</t>
  </si>
  <si>
    <t>Interest Rate</t>
  </si>
  <si>
    <t>Duration</t>
  </si>
  <si>
    <t>Interest Earned</t>
  </si>
  <si>
    <t>10 year</t>
  </si>
  <si>
    <t>Corporate - GE</t>
  </si>
  <si>
    <t xml:space="preserve">  Information Only</t>
  </si>
  <si>
    <t>SINGLE</t>
  </si>
  <si>
    <t>In College</t>
  </si>
  <si>
    <t>After Graduation</t>
  </si>
  <si>
    <t>Personal Budget</t>
  </si>
  <si>
    <t>Names of Team Members</t>
  </si>
  <si>
    <t>BUS 12</t>
  </si>
  <si>
    <t>Instructor</t>
  </si>
  <si>
    <t>Team Members</t>
  </si>
  <si>
    <t>INSTRUCTOR</t>
  </si>
  <si>
    <t>Monthly</t>
  </si>
  <si>
    <t>Honda Accord</t>
  </si>
  <si>
    <t>Toyota Prius</t>
  </si>
  <si>
    <t>Cable TV &amp; Internet options:</t>
  </si>
  <si>
    <t>Premium movies &amp; Hi speed Internet</t>
  </si>
  <si>
    <t>Basic cable &amp; Hi speed Internet</t>
  </si>
  <si>
    <t xml:space="preserve">&gt; </t>
  </si>
  <si>
    <t>Hi speed Internet only</t>
  </si>
  <si>
    <t>Homeowner Insurance</t>
  </si>
  <si>
    <t>Car Insurance: Honda Accord</t>
  </si>
  <si>
    <t>Car Insurance: Toyota Prius</t>
  </si>
  <si>
    <t xml:space="preserve">   Car Insurance</t>
  </si>
  <si>
    <t>Car Insurance: BMW  - M3</t>
  </si>
  <si>
    <t>Car Insurance: BMW - M3</t>
  </si>
  <si>
    <t>BMW - M3</t>
  </si>
  <si>
    <t>Investment Options - Mutual Funds</t>
  </si>
  <si>
    <t>Showing up for Work!</t>
  </si>
  <si>
    <t>My LIFESTYLE !</t>
  </si>
  <si>
    <t>2 Bedroom Condo - Downtown San Jose</t>
  </si>
  <si>
    <t>1 Bedroom Condo - South San Jose</t>
  </si>
  <si>
    <t>I.</t>
  </si>
  <si>
    <t>J.</t>
  </si>
  <si>
    <t>Cable TV &amp; Internet</t>
  </si>
  <si>
    <t xml:space="preserve">   TOTAL @ WORK POINTS</t>
  </si>
  <si>
    <t>Total Work Points Earned</t>
  </si>
  <si>
    <t>Total Work Points Possible*</t>
  </si>
  <si>
    <t xml:space="preserve">    Apply Earnings Rate</t>
  </si>
  <si>
    <t>Instructor Input Only</t>
  </si>
  <si>
    <t>Earnings Rate  (Earned/Possible)</t>
  </si>
  <si>
    <t>Student Loan</t>
  </si>
  <si>
    <t>*  You start your post-graduation life with:</t>
  </si>
  <si>
    <t>Debt from Student Loans</t>
  </si>
  <si>
    <t>Debt from Credit Cards</t>
  </si>
  <si>
    <t>Municipal  (effective taxable rate)</t>
  </si>
  <si>
    <t>Credit Card payment (interest only)</t>
  </si>
  <si>
    <t>Student Loan payment (P&amp;I)</t>
  </si>
  <si>
    <t>Consolidated Investments</t>
  </si>
  <si>
    <t>Vanguard 500</t>
  </si>
  <si>
    <t>VFINX</t>
  </si>
  <si>
    <t>American Century Value Fund</t>
  </si>
  <si>
    <t>TWVLX</t>
  </si>
  <si>
    <t>Mathews Pacific Tiger Fund</t>
  </si>
  <si>
    <t>MAPTX</t>
  </si>
  <si>
    <t>GLD</t>
  </si>
  <si>
    <t>SPDR Gold Trust</t>
  </si>
  <si>
    <t>SLV</t>
  </si>
  <si>
    <t>iShares Silver Trust</t>
  </si>
  <si>
    <t>GTCSX</t>
  </si>
  <si>
    <t>Glenmede Smal Cap</t>
  </si>
  <si>
    <t>Potash Corporation</t>
  </si>
  <si>
    <t>POT</t>
  </si>
  <si>
    <t xml:space="preserve">American Century Value </t>
  </si>
  <si>
    <t>Mathews Pacific Tiger</t>
  </si>
  <si>
    <t>Stock Value</t>
  </si>
  <si>
    <t>Bond Value</t>
  </si>
  <si>
    <t>Sub-total</t>
  </si>
  <si>
    <t>Bank - Money Market</t>
  </si>
  <si>
    <t>You cannot have a negative balance in your checking account - use credit cards</t>
  </si>
  <si>
    <t>Car - Gas &amp; Maintenance</t>
  </si>
  <si>
    <t>Car gas &amp; maintenance</t>
  </si>
  <si>
    <t>Unlimited Coverage,Texting, &amp; Protection</t>
  </si>
  <si>
    <t>You cannot have a negative balance in your savings account - use credit cards</t>
  </si>
  <si>
    <t>LEGEND</t>
  </si>
  <si>
    <t>* Students can use the SJSU Game $$$ for their 'Real Life" Budgeting during school and after graduation!</t>
  </si>
  <si>
    <r>
      <t xml:space="preserve">  Information Only - </t>
    </r>
    <r>
      <rPr>
        <b/>
        <sz val="10"/>
        <color indexed="10"/>
        <rFont val="Arial"/>
        <family val="2"/>
      </rPr>
      <t>Do Not Touch!</t>
    </r>
  </si>
  <si>
    <t>Entertainment:  No Max - No Mins</t>
  </si>
  <si>
    <t>Charities:  No Max - No Mins</t>
  </si>
  <si>
    <t xml:space="preserve">Earnings Rate  </t>
  </si>
  <si>
    <t>Loan Amount</t>
  </si>
  <si>
    <t>Car Price</t>
  </si>
  <si>
    <t>Price</t>
  </si>
  <si>
    <t xml:space="preserve">Car Options: </t>
  </si>
  <si>
    <t>Any amount</t>
  </si>
  <si>
    <t>Net Increase / (Decrease) in Net Worth</t>
  </si>
  <si>
    <t>3 Bedroom Condo - Saratoga</t>
  </si>
  <si>
    <t>Home Owner: (includes property taxes)</t>
  </si>
  <si>
    <t>Actual February Earnings</t>
  </si>
  <si>
    <t>Actual March Earnings</t>
  </si>
  <si>
    <t>Actual April Earnings</t>
  </si>
  <si>
    <t>Actual May Earnings</t>
  </si>
  <si>
    <t>Income Taxes Withheld:</t>
  </si>
  <si>
    <t>Federal taxes</t>
  </si>
  <si>
    <t>State taxes</t>
  </si>
  <si>
    <t>Less Income Tax Withholding</t>
  </si>
  <si>
    <t>NET EARNINGS</t>
  </si>
  <si>
    <t xml:space="preserve">FICA + SUI + </t>
  </si>
  <si>
    <t>Total</t>
  </si>
  <si>
    <t xml:space="preserve"> 30yr/FA @5.0%</t>
  </si>
  <si>
    <t xml:space="preserve"> 60mo/3%</t>
  </si>
  <si>
    <t>Monthly Payment</t>
  </si>
  <si>
    <t>RULES:</t>
  </si>
  <si>
    <t xml:space="preserve">Each Investment has a $10,000 minimum </t>
  </si>
  <si>
    <t>Investments must be made in $10,000 increments</t>
  </si>
  <si>
    <t>PBI</t>
  </si>
  <si>
    <t>Pitney Bowes</t>
  </si>
  <si>
    <t>You can only select from the List</t>
  </si>
  <si>
    <t>Annual Dividend Kicker</t>
  </si>
  <si>
    <t>No limit amount for an investment: Example - team can place $250,000 into one investment</t>
  </si>
  <si>
    <t>Investment Amount</t>
  </si>
  <si>
    <t>Dividend paying stocks - (1) full year of dividends will be added on December 2, 2013</t>
  </si>
  <si>
    <t>Students will calculate dividend kicker = (Dividend % rate x shares price x number of shares owned @12/2/13) = Dividend amount</t>
  </si>
  <si>
    <t>PG</t>
  </si>
  <si>
    <t>Procter &amp; Gamble</t>
  </si>
  <si>
    <t>KMP</t>
  </si>
  <si>
    <t xml:space="preserve">Kinder Morgan </t>
  </si>
  <si>
    <t>Annual Dividend Rate</t>
  </si>
  <si>
    <t>Price &amp; Value Changes</t>
  </si>
  <si>
    <t>Your investments cannot be changed during the semester</t>
  </si>
  <si>
    <t>Limited to (8) separate or unique stocks in your portfolio</t>
  </si>
  <si>
    <t>Step #3 - Car Insurance</t>
  </si>
  <si>
    <t>Step #4 - Medical Insurance</t>
  </si>
  <si>
    <t>Step #5 - Credit Management</t>
  </si>
  <si>
    <t>Step #6 - Taxes</t>
  </si>
  <si>
    <t>Step #7 - Retirement</t>
  </si>
  <si>
    <t>Step #8 - Wills &amp; Trusts</t>
  </si>
  <si>
    <t>Participation</t>
  </si>
  <si>
    <t>GENERATING CASH FLOW - MANAGE YOUR MONEY</t>
  </si>
  <si>
    <t>ACCUMULATING WEALTH - FINANCIAL NET WORTH</t>
  </si>
  <si>
    <t xml:space="preserve">    Financial Net Worth Statement</t>
  </si>
  <si>
    <t>Personal</t>
  </si>
  <si>
    <t>Student @ SJSU</t>
  </si>
  <si>
    <t>Post Graduation</t>
  </si>
  <si>
    <t>Interest Income: included</t>
  </si>
  <si>
    <t>Gifts from relatives - can't be used to pay off debt - must be invested for 10 years</t>
  </si>
  <si>
    <t xml:space="preserve">  TOTAL</t>
  </si>
  <si>
    <t xml:space="preserve"> Option A</t>
  </si>
  <si>
    <t xml:space="preserve"> Option B</t>
  </si>
  <si>
    <t>Credit Card &amp; Other Debt</t>
  </si>
  <si>
    <t>(Student Loans)</t>
  </si>
  <si>
    <t>(Sep)</t>
  </si>
  <si>
    <t>(Oct)</t>
  </si>
  <si>
    <t>(Nov)</t>
  </si>
  <si>
    <t>(Dec)</t>
  </si>
  <si>
    <t xml:space="preserve"> @  8% Interest Rate</t>
  </si>
  <si>
    <t xml:space="preserve"> @ 20% Interest Rate</t>
  </si>
  <si>
    <t xml:space="preserve"> @  3% Interest Rate</t>
  </si>
  <si>
    <t xml:space="preserve"> @  5% Interest Rate  (Tax Deduct)</t>
  </si>
  <si>
    <t>Okumoto</t>
  </si>
  <si>
    <t>LUV</t>
  </si>
  <si>
    <t>FEB</t>
  </si>
  <si>
    <t>MAR</t>
  </si>
  <si>
    <t>APR</t>
  </si>
  <si>
    <t>MAY</t>
  </si>
  <si>
    <t>SPRING 2014</t>
  </si>
  <si>
    <t>@ Close 01/31/14</t>
  </si>
  <si>
    <t>February Earnings</t>
  </si>
  <si>
    <t>March Earnings</t>
  </si>
  <si>
    <t>April Earnings</t>
  </si>
  <si>
    <t>May Earnings</t>
  </si>
  <si>
    <t>TA Mentor name</t>
  </si>
  <si>
    <t>Team Number</t>
  </si>
  <si>
    <t>TA Mentor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</si>
</sst>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_);_(&quot;$&quot;* \(#,##0\);_(&quot;$&quot;* &quot;-&quot;??_);_(@_)"/>
  </numFmts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8"/>
      <color indexed="12"/>
      <name val="Arial"/>
      <family val="2"/>
    </font>
    <font>
      <b/>
      <u/>
      <sz val="10"/>
      <color indexed="10"/>
      <name val="Arial"/>
      <family val="2"/>
    </font>
    <font>
      <b/>
      <u/>
      <sz val="12"/>
      <color indexed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20"/>
      <name val="Lucida Handwriting"/>
      <family val="4"/>
    </font>
    <font>
      <b/>
      <sz val="16"/>
      <name val="Lucida Handwriting"/>
      <family val="4"/>
    </font>
    <font>
      <b/>
      <sz val="10"/>
      <color indexed="10"/>
      <name val="Arial"/>
      <family val="2"/>
    </font>
    <font>
      <sz val="10"/>
      <name val="Lucida Handwriting"/>
      <family val="4"/>
    </font>
    <font>
      <sz val="20"/>
      <name val="Lucida Handwriting"/>
      <family val="4"/>
    </font>
    <font>
      <b/>
      <sz val="10"/>
      <name val="Lucida Handwriting"/>
      <family val="4"/>
    </font>
    <font>
      <sz val="10"/>
      <name val="Arial"/>
      <family val="2"/>
    </font>
    <font>
      <b/>
      <sz val="14"/>
      <name val="Lucida Handwriting"/>
      <family val="4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Lucida Handwriting"/>
      <family val="4"/>
    </font>
    <font>
      <b/>
      <sz val="10"/>
      <color rgb="FFFF0000"/>
      <name val="Lucida Handwriting"/>
      <family val="4"/>
    </font>
    <font>
      <sz val="10"/>
      <color theme="1" tint="0.249977111117893"/>
      <name val="Arial"/>
      <family val="2"/>
    </font>
    <font>
      <b/>
      <sz val="10"/>
      <color rgb="FFFF0000"/>
      <name val="Arial"/>
      <family val="2"/>
    </font>
    <font>
      <b/>
      <u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165" fontId="0" fillId="0" borderId="0" xfId="1" applyNumberFormat="1" applyFont="1"/>
    <xf numFmtId="0" fontId="4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3" fillId="0" borderId="0" xfId="0" applyFont="1" applyFill="1" applyBorder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/>
    <xf numFmtId="0" fontId="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quotePrefix="1" applyFont="1"/>
    <xf numFmtId="0" fontId="18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6" fillId="3" borderId="2" xfId="2" applyNumberFormat="1" applyFont="1" applyFill="1" applyBorder="1"/>
    <xf numFmtId="165" fontId="16" fillId="3" borderId="0" xfId="1" applyNumberFormat="1" applyFont="1" applyFill="1" applyBorder="1"/>
    <xf numFmtId="0" fontId="3" fillId="0" borderId="2" xfId="0" applyFont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4" borderId="2" xfId="0" applyFill="1" applyBorder="1" applyAlignment="1">
      <alignment vertical="top"/>
    </xf>
    <xf numFmtId="0" fontId="0" fillId="0" borderId="0" xfId="0" applyFill="1"/>
    <xf numFmtId="0" fontId="19" fillId="0" borderId="0" xfId="0" applyFont="1" applyAlignment="1">
      <alignment horizontal="center" vertical="center" wrapText="1"/>
    </xf>
    <xf numFmtId="0" fontId="0" fillId="0" borderId="2" xfId="0" applyBorder="1"/>
    <xf numFmtId="166" fontId="16" fillId="3" borderId="2" xfId="2" applyNumberFormat="1" applyFont="1" applyFill="1" applyBorder="1"/>
    <xf numFmtId="166" fontId="16" fillId="4" borderId="2" xfId="2" applyNumberFormat="1" applyFont="1" applyFill="1" applyBorder="1"/>
    <xf numFmtId="0" fontId="22" fillId="0" borderId="0" xfId="0" applyFont="1"/>
    <xf numFmtId="0" fontId="23" fillId="0" borderId="0" xfId="0" applyFont="1"/>
    <xf numFmtId="166" fontId="16" fillId="0" borderId="0" xfId="2" applyNumberFormat="1" applyFont="1" applyFill="1" applyBorder="1"/>
    <xf numFmtId="0" fontId="3" fillId="0" borderId="0" xfId="0" applyFont="1" applyAlignment="1">
      <alignment horizontal="center" vertical="center"/>
    </xf>
    <xf numFmtId="166" fontId="16" fillId="0" borderId="2" xfId="2" applyNumberFormat="1" applyFont="1" applyFill="1" applyBorder="1"/>
    <xf numFmtId="166" fontId="0" fillId="0" borderId="2" xfId="2" applyNumberFormat="1" applyFont="1" applyFill="1" applyBorder="1"/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Fill="1" applyBorder="1"/>
    <xf numFmtId="16" fontId="0" fillId="0" borderId="2" xfId="0" applyNumberFormat="1" applyBorder="1" applyAlignment="1">
      <alignment horizontal="center" vertical="center"/>
    </xf>
    <xf numFmtId="166" fontId="0" fillId="0" borderId="0" xfId="2" applyNumberFormat="1" applyFont="1"/>
    <xf numFmtId="9" fontId="0" fillId="0" borderId="0" xfId="3" applyFont="1"/>
    <xf numFmtId="0" fontId="28" fillId="0" borderId="0" xfId="0" applyFont="1"/>
    <xf numFmtId="0" fontId="0" fillId="5" borderId="2" xfId="0" applyFill="1" applyBorder="1"/>
    <xf numFmtId="165" fontId="3" fillId="0" borderId="0" xfId="1" applyNumberFormat="1" applyFont="1"/>
    <xf numFmtId="165" fontId="15" fillId="6" borderId="3" xfId="1" applyNumberFormat="1" applyFont="1" applyFill="1" applyBorder="1"/>
    <xf numFmtId="0" fontId="0" fillId="6" borderId="2" xfId="0" applyFill="1" applyBorder="1" applyAlignment="1">
      <alignment vertical="top"/>
    </xf>
    <xf numFmtId="165" fontId="3" fillId="6" borderId="2" xfId="1" applyNumberFormat="1" applyFont="1" applyFill="1" applyBorder="1"/>
    <xf numFmtId="165" fontId="3" fillId="6" borderId="2" xfId="1" applyNumberFormat="1" applyFont="1" applyFill="1" applyBorder="1" applyAlignment="1">
      <alignment horizontal="right"/>
    </xf>
    <xf numFmtId="0" fontId="0" fillId="6" borderId="2" xfId="0" applyFill="1" applyBorder="1"/>
    <xf numFmtId="9" fontId="24" fillId="6" borderId="2" xfId="3" applyFont="1" applyFill="1" applyBorder="1"/>
    <xf numFmtId="166" fontId="9" fillId="6" borderId="3" xfId="0" applyNumberFormat="1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49" fontId="3" fillId="0" borderId="4" xfId="0" applyNumberFormat="1" applyFont="1" applyBorder="1"/>
    <xf numFmtId="165" fontId="16" fillId="6" borderId="2" xfId="1" applyNumberFormat="1" applyFont="1" applyFill="1" applyBorder="1"/>
    <xf numFmtId="0" fontId="3" fillId="0" borderId="0" xfId="0" quotePrefix="1" applyFont="1"/>
    <xf numFmtId="0" fontId="16" fillId="0" borderId="0" xfId="0" applyFont="1"/>
    <xf numFmtId="166" fontId="26" fillId="6" borderId="2" xfId="2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6" fontId="0" fillId="0" borderId="0" xfId="2" applyNumberFormat="1" applyFont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6" fontId="0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5" fontId="15" fillId="0" borderId="0" xfId="1" applyNumberFormat="1" applyFont="1" applyBorder="1" applyAlignment="1">
      <alignment horizontal="right"/>
    </xf>
    <xf numFmtId="165" fontId="16" fillId="0" borderId="0" xfId="1" applyNumberFormat="1" applyFont="1" applyFill="1" applyBorder="1"/>
    <xf numFmtId="0" fontId="3" fillId="7" borderId="0" xfId="0" applyFont="1" applyFill="1"/>
    <xf numFmtId="166" fontId="3" fillId="7" borderId="0" xfId="2" applyNumberFormat="1" applyFont="1" applyFill="1"/>
    <xf numFmtId="166" fontId="26" fillId="7" borderId="2" xfId="2" applyNumberFormat="1" applyFont="1" applyFill="1" applyBorder="1" applyAlignment="1">
      <alignment horizontal="right"/>
    </xf>
    <xf numFmtId="164" fontId="16" fillId="6" borderId="2" xfId="3" applyNumberFormat="1" applyFont="1" applyFill="1" applyBorder="1"/>
    <xf numFmtId="166" fontId="26" fillId="4" borderId="2" xfId="2" applyNumberFormat="1" applyFont="1" applyFill="1" applyBorder="1"/>
    <xf numFmtId="166" fontId="0" fillId="6" borderId="2" xfId="0" applyNumberFormat="1" applyFill="1" applyBorder="1" applyAlignment="1">
      <alignment vertical="top"/>
    </xf>
    <xf numFmtId="0" fontId="25" fillId="0" borderId="0" xfId="0" applyFont="1"/>
    <xf numFmtId="0" fontId="16" fillId="0" borderId="0" xfId="0" applyFont="1" applyFill="1" applyBorder="1"/>
    <xf numFmtId="0" fontId="16" fillId="8" borderId="2" xfId="0" applyFont="1" applyFill="1" applyBorder="1"/>
    <xf numFmtId="0" fontId="16" fillId="8" borderId="2" xfId="0" applyFont="1" applyFill="1" applyBorder="1" applyAlignment="1">
      <alignment horizontal="left"/>
    </xf>
    <xf numFmtId="166" fontId="26" fillId="9" borderId="2" xfId="2" applyNumberFormat="1" applyFont="1" applyFill="1" applyBorder="1"/>
    <xf numFmtId="166" fontId="16" fillId="10" borderId="2" xfId="2" applyNumberFormat="1" applyFont="1" applyFill="1" applyBorder="1"/>
    <xf numFmtId="166" fontId="3" fillId="6" borderId="2" xfId="2" applyNumberFormat="1" applyFont="1" applyFill="1" applyBorder="1" applyAlignment="1">
      <alignment horizontal="right"/>
    </xf>
    <xf numFmtId="166" fontId="0" fillId="0" borderId="2" xfId="2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3" fillId="0" borderId="5" xfId="1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2" xfId="1" applyNumberFormat="1" applyFont="1" applyFill="1" applyBorder="1"/>
    <xf numFmtId="0" fontId="0" fillId="7" borderId="0" xfId="0" applyFill="1"/>
    <xf numFmtId="0" fontId="29" fillId="0" borderId="0" xfId="0" applyFont="1"/>
    <xf numFmtId="16" fontId="0" fillId="0" borderId="2" xfId="0" applyNumberFormat="1" applyBorder="1" applyAlignment="1">
      <alignment horizontal="center"/>
    </xf>
    <xf numFmtId="16" fontId="17" fillId="0" borderId="2" xfId="0" applyNumberFormat="1" applyFont="1" applyBorder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30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27" fillId="0" borderId="0" xfId="0" applyFont="1" applyFill="1"/>
    <xf numFmtId="0" fontId="3" fillId="0" borderId="2" xfId="0" applyFont="1" applyBorder="1" applyAlignment="1">
      <alignment horizontal="center"/>
    </xf>
    <xf numFmtId="166" fontId="1" fillId="0" borderId="2" xfId="2" applyNumberFormat="1" applyFont="1" applyFill="1" applyBorder="1"/>
    <xf numFmtId="0" fontId="31" fillId="0" borderId="0" xfId="0" applyFont="1"/>
    <xf numFmtId="0" fontId="1" fillId="0" borderId="0" xfId="0" applyFont="1"/>
    <xf numFmtId="0" fontId="17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3" fillId="11" borderId="2" xfId="0" applyNumberFormat="1" applyFont="1" applyFill="1" applyBorder="1"/>
    <xf numFmtId="16" fontId="1" fillId="0" borderId="2" xfId="0" applyNumberFormat="1" applyFont="1" applyBorder="1" applyAlignment="1">
      <alignment horizontal="center"/>
    </xf>
    <xf numFmtId="9" fontId="0" fillId="0" borderId="0" xfId="0" applyNumberFormat="1"/>
    <xf numFmtId="9" fontId="1" fillId="0" borderId="0" xfId="0" applyNumberFormat="1" applyFont="1"/>
    <xf numFmtId="9" fontId="0" fillId="0" borderId="2" xfId="0" applyNumberFormat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Fill="1" applyBorder="1"/>
    <xf numFmtId="0" fontId="19" fillId="0" borderId="0" xfId="0" applyFont="1" applyFill="1" applyAlignment="1">
      <alignment vertical="center" wrapText="1"/>
    </xf>
    <xf numFmtId="0" fontId="1" fillId="0" borderId="0" xfId="0" applyFont="1" applyFill="1"/>
    <xf numFmtId="0" fontId="32" fillId="0" borderId="0" xfId="0" applyFont="1" applyFill="1"/>
    <xf numFmtId="0" fontId="3" fillId="0" borderId="2" xfId="0" applyFont="1" applyBorder="1" applyAlignment="1">
      <alignment horizontal="center" wrapText="1"/>
    </xf>
    <xf numFmtId="16" fontId="3" fillId="7" borderId="2" xfId="0" quotePrefix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0" fillId="4" borderId="2" xfId="1" applyNumberFormat="1" applyFont="1" applyFill="1" applyBorder="1" applyAlignment="1">
      <alignment vertical="top"/>
    </xf>
    <xf numFmtId="165" fontId="16" fillId="4" borderId="2" xfId="1" applyNumberFormat="1" applyFont="1" applyFill="1" applyBorder="1"/>
    <xf numFmtId="165" fontId="27" fillId="6" borderId="2" xfId="1" applyNumberFormat="1" applyFont="1" applyFill="1" applyBorder="1"/>
    <xf numFmtId="165" fontId="0" fillId="3" borderId="0" xfId="1" applyNumberFormat="1" applyFont="1" applyFill="1" applyBorder="1"/>
    <xf numFmtId="165" fontId="0" fillId="3" borderId="0" xfId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center" vertical="top"/>
    </xf>
    <xf numFmtId="165" fontId="17" fillId="0" borderId="2" xfId="1" applyNumberFormat="1" applyFont="1" applyBorder="1" applyAlignment="1">
      <alignment horizontal="center" vertical="center"/>
    </xf>
    <xf numFmtId="165" fontId="1" fillId="0" borderId="2" xfId="1" applyNumberFormat="1" applyFont="1" applyBorder="1" applyAlignment="1">
      <alignment horizontal="center" wrapText="1"/>
    </xf>
    <xf numFmtId="165" fontId="17" fillId="0" borderId="2" xfId="1" applyNumberFormat="1" applyFont="1" applyBorder="1" applyAlignment="1">
      <alignment horizontal="center" vertical="center" wrapText="1"/>
    </xf>
    <xf numFmtId="165" fontId="0" fillId="0" borderId="0" xfId="1" applyNumberFormat="1" applyFont="1" applyFill="1" applyBorder="1" applyAlignment="1">
      <alignment vertical="top"/>
    </xf>
    <xf numFmtId="165" fontId="0" fillId="6" borderId="2" xfId="1" applyNumberFormat="1" applyFont="1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/>
    <xf numFmtId="165" fontId="3" fillId="7" borderId="2" xfId="1" quotePrefix="1" applyNumberFormat="1" applyFont="1" applyFill="1" applyBorder="1" applyAlignment="1">
      <alignment horizontal="center" wrapText="1"/>
    </xf>
    <xf numFmtId="165" fontId="16" fillId="8" borderId="2" xfId="1" applyNumberFormat="1" applyFont="1" applyFill="1" applyBorder="1"/>
    <xf numFmtId="165" fontId="0" fillId="6" borderId="2" xfId="1" applyNumberFormat="1" applyFont="1" applyFill="1" applyBorder="1" applyAlignment="1">
      <alignment vertical="top"/>
    </xf>
    <xf numFmtId="165" fontId="0" fillId="6" borderId="2" xfId="1" applyNumberFormat="1" applyFont="1" applyFill="1" applyBorder="1" applyAlignment="1">
      <alignment horizontal="center" vertical="center"/>
    </xf>
    <xf numFmtId="165" fontId="27" fillId="0" borderId="2" xfId="1" applyNumberFormat="1" applyFont="1" applyFill="1" applyBorder="1"/>
    <xf numFmtId="9" fontId="0" fillId="6" borderId="2" xfId="3" applyFont="1" applyFill="1" applyBorder="1" applyAlignment="1">
      <alignment vertical="top"/>
    </xf>
    <xf numFmtId="9" fontId="1" fillId="6" borderId="2" xfId="3" applyFont="1" applyFill="1" applyBorder="1" applyAlignment="1">
      <alignment vertical="top"/>
    </xf>
    <xf numFmtId="165" fontId="1" fillId="4" borderId="2" xfId="1" applyNumberFormat="1" applyFont="1" applyFill="1" applyBorder="1" applyAlignment="1">
      <alignment vertical="top"/>
    </xf>
    <xf numFmtId="0" fontId="0" fillId="0" borderId="7" xfId="0" applyBorder="1"/>
    <xf numFmtId="0" fontId="21" fillId="0" borderId="5" xfId="0" applyFont="1" applyBorder="1" applyAlignment="1">
      <alignment horizontal="left" vertical="center"/>
    </xf>
    <xf numFmtId="0" fontId="0" fillId="0" borderId="6" xfId="0" applyBorder="1"/>
    <xf numFmtId="0" fontId="19" fillId="0" borderId="0" xfId="0" applyFont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6" fillId="8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left" vertical="center"/>
    </xf>
    <xf numFmtId="165" fontId="3" fillId="0" borderId="2" xfId="1" applyNumberFormat="1" applyFont="1" applyFill="1" applyBorder="1" applyAlignment="1">
      <alignment horizontal="center"/>
    </xf>
    <xf numFmtId="16" fontId="0" fillId="0" borderId="5" xfId="0" applyNumberFormat="1" applyBorder="1" applyAlignment="1">
      <alignment horizontal="center" vertical="center"/>
    </xf>
    <xf numFmtId="16" fontId="17" fillId="0" borderId="7" xfId="0" applyNumberFormat="1" applyFon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5" xfId="0" applyFont="1" applyFill="1" applyBorder="1" applyAlignment="1">
      <alignment horizontal="center" vertical="top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1044574</xdr:colOff>
      <xdr:row>3</xdr:row>
      <xdr:rowOff>355600</xdr:rowOff>
    </xdr:from>
    <xdr:to>
      <xdr:col>11</xdr:col>
      <xdr:colOff>19616</xdr:colOff>
      <xdr:row>8</xdr:row>
      <xdr:rowOff>57132</xdr:rowOff>
    </xdr:to>
    <xdr:sp macro="" textlink="">
      <xdr:nvSpPr>
        <xdr:cNvPr id="2" name="Rounded Rectangular Callout 1"/>
        <xdr:cNvSpPr/>
      </xdr:nvSpPr>
      <xdr:spPr>
        <a:xfrm>
          <a:off x="8210549" y="1476375"/>
          <a:ext cx="962025" cy="914400"/>
        </a:xfrm>
        <a:prstGeom prst="wedgeRoundRectCallout">
          <a:avLst>
            <a:gd name="adj1" fmla="val -154579"/>
            <a:gd name="adj2" fmla="val 6532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Assigned by Instructor</a:t>
          </a:r>
        </a:p>
        <a:p>
          <a:pPr algn="ctr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  (1 - 60)</a:t>
          </a:r>
        </a:p>
      </xdr:txBody>
    </xdr:sp>
    <xdr:clientData/>
  </xdr:twoCellAnchor>
  <xdr:twoCellAnchor>
    <xdr:from>
      <xdr:col>1</xdr:col>
      <xdr:colOff>450850</xdr:colOff>
      <xdr:row>12</xdr:row>
      <xdr:rowOff>304800</xdr:rowOff>
    </xdr:from>
    <xdr:to>
      <xdr:col>4</xdr:col>
      <xdr:colOff>127074</xdr:colOff>
      <xdr:row>15</xdr:row>
      <xdr:rowOff>76200</xdr:rowOff>
    </xdr:to>
    <xdr:sp macro="" textlink="">
      <xdr:nvSpPr>
        <xdr:cNvPr id="4" name="Rounded Rectangular Callout 3"/>
        <xdr:cNvSpPr/>
      </xdr:nvSpPr>
      <xdr:spPr>
        <a:xfrm>
          <a:off x="631825" y="3943350"/>
          <a:ext cx="1447874" cy="914400"/>
        </a:xfrm>
        <a:prstGeom prst="wedgeRoundRectCallout">
          <a:avLst>
            <a:gd name="adj1" fmla="val 194426"/>
            <a:gd name="adj2" fmla="val -1138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>
            <a:lnSpc>
              <a:spcPts val="1100"/>
            </a:lnSpc>
            <a:defRPr sz="1000"/>
          </a:pPr>
          <a:r>
            <a:rPr lang="fr-FR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First &amp; Last Names </a:t>
          </a:r>
        </a:p>
        <a:p>
          <a:pPr algn="ctr" rtl="0">
            <a:lnSpc>
              <a:spcPts val="1200"/>
            </a:lnSpc>
            <a:defRPr sz="1000"/>
          </a:pPr>
          <a:endParaRPr lang="fr-FR" sz="1100" b="1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285750</xdr:colOff>
      <xdr:row>18</xdr:row>
      <xdr:rowOff>219075</xdr:rowOff>
    </xdr:from>
    <xdr:to>
      <xdr:col>8</xdr:col>
      <xdr:colOff>1787512</xdr:colOff>
      <xdr:row>22</xdr:row>
      <xdr:rowOff>57150</xdr:rowOff>
    </xdr:to>
    <xdr:sp macro="" textlink="">
      <xdr:nvSpPr>
        <xdr:cNvPr id="5" name="Rounded Rectangular Callout 4"/>
        <xdr:cNvSpPr/>
      </xdr:nvSpPr>
      <xdr:spPr>
        <a:xfrm>
          <a:off x="4743450" y="6143625"/>
          <a:ext cx="1495425" cy="914400"/>
        </a:xfrm>
        <a:prstGeom prst="wedgeRoundRectCallout">
          <a:avLst>
            <a:gd name="adj1" fmla="val -254339"/>
            <a:gd name="adj2" fmla="val 382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Only Grey</a:t>
          </a:r>
          <a:r>
            <a:rPr lang="en-US" sz="1100" b="1" baseline="0"/>
            <a:t> Areas are to be completed by students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7</xdr:row>
      <xdr:rowOff>38100</xdr:rowOff>
    </xdr:from>
    <xdr:to>
      <xdr:col>10</xdr:col>
      <xdr:colOff>314325</xdr:colOff>
      <xdr:row>11</xdr:row>
      <xdr:rowOff>0</xdr:rowOff>
    </xdr:to>
    <xdr:sp macro="" textlink="">
      <xdr:nvSpPr>
        <xdr:cNvPr id="3985" name="Right Brace 1"/>
        <xdr:cNvSpPr>
          <a:spLocks/>
        </xdr:cNvSpPr>
      </xdr:nvSpPr>
      <xdr:spPr bwMode="auto">
        <a:xfrm>
          <a:off x="6467475" y="1809750"/>
          <a:ext cx="161925" cy="609600"/>
        </a:xfrm>
        <a:prstGeom prst="rightBrace">
          <a:avLst>
            <a:gd name="adj1" fmla="val 8331"/>
            <a:gd name="adj2" fmla="val 50000"/>
          </a:avLst>
        </a:prstGeom>
        <a:noFill/>
        <a:ln w="25400">
          <a:solidFill>
            <a:srgbClr val="000000"/>
          </a:solidFill>
          <a:round/>
          <a:headEnd/>
          <a:tailEnd/>
        </a:ln>
        <a:effectLst>
          <a:outerShdw dist="20000" dir="5400000" rotWithShape="0">
            <a:srgbClr val="808080">
              <a:alpha val="37999"/>
            </a:srgbClr>
          </a:outerShdw>
        </a:effectLst>
      </xdr:spPr>
    </xdr:sp>
    <xdr:clientData/>
  </xdr:twoCellAnchor>
  <xdr:twoCellAnchor>
    <xdr:from>
      <xdr:col>10</xdr:col>
      <xdr:colOff>390524</xdr:colOff>
      <xdr:row>7</xdr:row>
      <xdr:rowOff>101600</xdr:rowOff>
    </xdr:from>
    <xdr:to>
      <xdr:col>15</xdr:col>
      <xdr:colOff>517522</xdr:colOff>
      <xdr:row>10</xdr:row>
      <xdr:rowOff>133350</xdr:rowOff>
    </xdr:to>
    <xdr:sp macro="" textlink="">
      <xdr:nvSpPr>
        <xdr:cNvPr id="3" name="Rounded Rectangle 2"/>
        <xdr:cNvSpPr/>
      </xdr:nvSpPr>
      <xdr:spPr>
        <a:xfrm>
          <a:off x="6705599" y="1873250"/>
          <a:ext cx="3336923" cy="517525"/>
        </a:xfrm>
        <a:prstGeom prst="round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 are an instant Homeowner - Congratulations!</a:t>
          </a:r>
        </a:p>
        <a:p>
          <a:pPr algn="ctr"/>
          <a:r>
            <a:rPr lang="en-US" sz="1100"/>
            <a:t>You</a:t>
          </a:r>
          <a:r>
            <a:rPr lang="en-US" sz="1100" baseline="0"/>
            <a:t> have (3) options - select (1) option</a:t>
          </a:r>
        </a:p>
      </xdr:txBody>
    </xdr:sp>
    <xdr:clientData/>
  </xdr:twoCellAnchor>
  <xdr:twoCellAnchor>
    <xdr:from>
      <xdr:col>9</xdr:col>
      <xdr:colOff>676275</xdr:colOff>
      <xdr:row>13</xdr:row>
      <xdr:rowOff>28575</xdr:rowOff>
    </xdr:from>
    <xdr:to>
      <xdr:col>9</xdr:col>
      <xdr:colOff>838200</xdr:colOff>
      <xdr:row>16</xdr:row>
      <xdr:rowOff>152400</xdr:rowOff>
    </xdr:to>
    <xdr:sp macro="" textlink="">
      <xdr:nvSpPr>
        <xdr:cNvPr id="3987" name="Right Brace 7"/>
        <xdr:cNvSpPr>
          <a:spLocks/>
        </xdr:cNvSpPr>
      </xdr:nvSpPr>
      <xdr:spPr bwMode="auto">
        <a:xfrm>
          <a:off x="6143625" y="2933700"/>
          <a:ext cx="161925" cy="609600"/>
        </a:xfrm>
        <a:prstGeom prst="rightBrace">
          <a:avLst>
            <a:gd name="adj1" fmla="val 8331"/>
            <a:gd name="adj2" fmla="val 50000"/>
          </a:avLst>
        </a:prstGeom>
        <a:noFill/>
        <a:ln w="25400">
          <a:solidFill>
            <a:srgbClr val="000000"/>
          </a:solidFill>
          <a:round/>
          <a:headEnd/>
          <a:tailEnd/>
        </a:ln>
        <a:effectLst>
          <a:outerShdw dist="20000" dir="5400000" rotWithShape="0">
            <a:srgbClr val="808080">
              <a:alpha val="37999"/>
            </a:srgbClr>
          </a:outerShdw>
        </a:effectLst>
      </xdr:spPr>
    </xdr:sp>
    <xdr:clientData/>
  </xdr:twoCellAnchor>
  <xdr:twoCellAnchor>
    <xdr:from>
      <xdr:col>10</xdr:col>
      <xdr:colOff>85725</xdr:colOff>
      <xdr:row>13</xdr:row>
      <xdr:rowOff>101600</xdr:rowOff>
    </xdr:from>
    <xdr:to>
      <xdr:col>15</xdr:col>
      <xdr:colOff>212723</xdr:colOff>
      <xdr:row>16</xdr:row>
      <xdr:rowOff>38100</xdr:rowOff>
    </xdr:to>
    <xdr:sp macro="" textlink="">
      <xdr:nvSpPr>
        <xdr:cNvPr id="10" name="Rounded Rectangle 9"/>
        <xdr:cNvSpPr/>
      </xdr:nvSpPr>
      <xdr:spPr>
        <a:xfrm>
          <a:off x="6400800" y="3006725"/>
          <a:ext cx="3336923" cy="422275"/>
        </a:xfrm>
        <a:prstGeom prst="round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Think about: car</a:t>
          </a:r>
          <a:r>
            <a:rPr lang="en-US" sz="1100" baseline="0"/>
            <a:t> insurance, gas, &amp; maintenance!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45</xdr:row>
      <xdr:rowOff>76200</xdr:rowOff>
    </xdr:from>
    <xdr:to>
      <xdr:col>11</xdr:col>
      <xdr:colOff>50798</xdr:colOff>
      <xdr:row>48</xdr:row>
      <xdr:rowOff>76200</xdr:rowOff>
    </xdr:to>
    <xdr:sp macro="" textlink="">
      <xdr:nvSpPr>
        <xdr:cNvPr id="7" name="Rounded Rectangle 6"/>
        <xdr:cNvSpPr/>
      </xdr:nvSpPr>
      <xdr:spPr>
        <a:xfrm>
          <a:off x="3876675" y="7943850"/>
          <a:ext cx="3336923" cy="485775"/>
        </a:xfrm>
        <a:prstGeom prst="round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These are your monthly car</a:t>
          </a:r>
          <a:r>
            <a:rPr lang="en-US" sz="1100" baseline="0"/>
            <a:t> insurance premium payments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46</xdr:row>
      <xdr:rowOff>149225</xdr:rowOff>
    </xdr:from>
    <xdr:to>
      <xdr:col>6</xdr:col>
      <xdr:colOff>263503</xdr:colOff>
      <xdr:row>50</xdr:row>
      <xdr:rowOff>104600</xdr:rowOff>
    </xdr:to>
    <xdr:sp macro="" textlink="">
      <xdr:nvSpPr>
        <xdr:cNvPr id="2" name="Rounded Rectangular Callout 1"/>
        <xdr:cNvSpPr/>
      </xdr:nvSpPr>
      <xdr:spPr>
        <a:xfrm>
          <a:off x="2362200" y="9124950"/>
          <a:ext cx="1390650" cy="612648"/>
        </a:xfrm>
        <a:prstGeom prst="wedgeRoundRectCallout">
          <a:avLst>
            <a:gd name="adj1" fmla="val 89426"/>
            <a:gd name="adj2" fmla="val -175373"/>
            <a:gd name="adj3" fmla="val 16667"/>
          </a:avLst>
        </a:prstGeom>
        <a:gradFill>
          <a:gsLst>
            <a:gs pos="0">
              <a:srgbClr val="FF0000"/>
            </a:gs>
            <a:gs pos="35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This must equal</a:t>
          </a:r>
          <a:r>
            <a:rPr lang="en-US" sz="1100" b="1" baseline="0">
              <a:solidFill>
                <a:sysClr val="windowText" lastClr="000000"/>
              </a:solidFill>
            </a:rPr>
            <a:t> $250,000</a:t>
          </a:r>
          <a:r>
            <a:rPr lang="en-US" sz="1100" b="1" baseline="0"/>
            <a:t>!</a:t>
          </a:r>
          <a:endParaRPr lang="en-US" sz="1100" b="1"/>
        </a:p>
      </xdr:txBody>
    </xdr:sp>
    <xdr:clientData/>
  </xdr:twoCellAnchor>
  <xdr:twoCellAnchor>
    <xdr:from>
      <xdr:col>5</xdr:col>
      <xdr:colOff>752475</xdr:colOff>
      <xdr:row>5</xdr:row>
      <xdr:rowOff>76199</xdr:rowOff>
    </xdr:from>
    <xdr:to>
      <xdr:col>8</xdr:col>
      <xdr:colOff>180975</xdr:colOff>
      <xdr:row>19</xdr:row>
      <xdr:rowOff>200025</xdr:rowOff>
    </xdr:to>
    <xdr:sp macro="" textlink="">
      <xdr:nvSpPr>
        <xdr:cNvPr id="3" name="Oval 2"/>
        <xdr:cNvSpPr/>
      </xdr:nvSpPr>
      <xdr:spPr>
        <a:xfrm>
          <a:off x="3686175" y="1304924"/>
          <a:ext cx="1857375" cy="3086101"/>
        </a:xfrm>
        <a:prstGeom prst="ellipse">
          <a:avLst/>
        </a:prstGeom>
        <a:noFill/>
        <a:ln w="34925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885825</xdr:colOff>
      <xdr:row>29</xdr:row>
      <xdr:rowOff>133350</xdr:rowOff>
    </xdr:from>
    <xdr:to>
      <xdr:col>8</xdr:col>
      <xdr:colOff>190500</xdr:colOff>
      <xdr:row>39</xdr:row>
      <xdr:rowOff>9525</xdr:rowOff>
    </xdr:to>
    <xdr:sp macro="" textlink="">
      <xdr:nvSpPr>
        <xdr:cNvPr id="4" name="Oval 3"/>
        <xdr:cNvSpPr/>
      </xdr:nvSpPr>
      <xdr:spPr>
        <a:xfrm>
          <a:off x="3819525" y="6591300"/>
          <a:ext cx="1733550" cy="1819275"/>
        </a:xfrm>
        <a:prstGeom prst="ellipse">
          <a:avLst/>
        </a:prstGeom>
        <a:noFill/>
        <a:ln w="34925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390525</xdr:colOff>
      <xdr:row>19</xdr:row>
      <xdr:rowOff>161925</xdr:rowOff>
    </xdr:from>
    <xdr:to>
      <xdr:col>8</xdr:col>
      <xdr:colOff>180975</xdr:colOff>
      <xdr:row>26</xdr:row>
      <xdr:rowOff>85725</xdr:rowOff>
    </xdr:to>
    <xdr:sp macro="" textlink="">
      <xdr:nvSpPr>
        <xdr:cNvPr id="6" name="Oval 5"/>
        <xdr:cNvSpPr/>
      </xdr:nvSpPr>
      <xdr:spPr>
        <a:xfrm>
          <a:off x="4324350" y="4352925"/>
          <a:ext cx="1219200" cy="1381125"/>
        </a:xfrm>
        <a:prstGeom prst="ellipse">
          <a:avLst/>
        </a:prstGeom>
        <a:noFill/>
        <a:ln w="34925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342899</xdr:colOff>
      <xdr:row>8</xdr:row>
      <xdr:rowOff>333375</xdr:rowOff>
    </xdr:from>
    <xdr:to>
      <xdr:col>5</xdr:col>
      <xdr:colOff>238125</xdr:colOff>
      <xdr:row>17</xdr:row>
      <xdr:rowOff>66675</xdr:rowOff>
    </xdr:to>
    <xdr:sp macro="" textlink="">
      <xdr:nvSpPr>
        <xdr:cNvPr id="8" name="Oval 7"/>
        <xdr:cNvSpPr/>
      </xdr:nvSpPr>
      <xdr:spPr>
        <a:xfrm>
          <a:off x="523874" y="2419350"/>
          <a:ext cx="2647951" cy="1514475"/>
        </a:xfrm>
        <a:prstGeom prst="ellipse">
          <a:avLst/>
        </a:prstGeom>
        <a:noFill/>
        <a:ln w="34925"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B1:J23"/>
  <sheetViews>
    <sheetView topLeftCell="A7" workbookViewId="0">
      <selection activeCell="D20" sqref="D20"/>
    </sheetView>
  </sheetViews>
  <sheetFormatPr defaultColWidth="8.85546875" defaultRowHeight="12.75" x14ac:dyDescent="0.2"/>
  <cols>
    <col min="1" max="1" width="2.7109375" customWidth="1"/>
    <col min="9" max="9" width="40.7109375" customWidth="1"/>
    <col min="10" max="10" width="20.7109375" customWidth="1"/>
    <col min="12" max="12" width="20.7109375" customWidth="1"/>
  </cols>
  <sheetData>
    <row r="1" spans="2:10" ht="29.25" x14ac:dyDescent="0.55000000000000004">
      <c r="C1" s="28" t="s">
        <v>159</v>
      </c>
    </row>
    <row r="2" spans="2:10" ht="29.25" x14ac:dyDescent="0.55000000000000004">
      <c r="C2" s="28" t="s">
        <v>76</v>
      </c>
      <c r="I2" s="45" t="s">
        <v>160</v>
      </c>
      <c r="J2" s="66" t="s">
        <v>300</v>
      </c>
    </row>
    <row r="3" spans="2:10" ht="29.25" x14ac:dyDescent="0.55000000000000004">
      <c r="C3" s="28" t="s">
        <v>306</v>
      </c>
    </row>
    <row r="4" spans="2:10" ht="29.25" x14ac:dyDescent="0.55000000000000004">
      <c r="C4" s="28"/>
    </row>
    <row r="7" spans="2:10" ht="29.25" x14ac:dyDescent="0.55000000000000004">
      <c r="B7" s="45" t="s">
        <v>312</v>
      </c>
      <c r="I7" s="66"/>
    </row>
    <row r="8" spans="2:10" x14ac:dyDescent="0.2">
      <c r="I8" s="48"/>
    </row>
    <row r="9" spans="2:10" ht="29.25" x14ac:dyDescent="0.55000000000000004">
      <c r="B9" s="45" t="s">
        <v>313</v>
      </c>
      <c r="I9" s="66"/>
    </row>
    <row r="11" spans="2:10" ht="30" customHeight="1" x14ac:dyDescent="0.55000000000000004">
      <c r="B11" s="45" t="s">
        <v>158</v>
      </c>
      <c r="I11" s="67"/>
    </row>
    <row r="12" spans="2:10" ht="30" customHeight="1" x14ac:dyDescent="0.2">
      <c r="I12" s="67"/>
    </row>
    <row r="13" spans="2:10" ht="30" customHeight="1" x14ac:dyDescent="0.2">
      <c r="I13" s="67"/>
    </row>
    <row r="14" spans="2:10" ht="30" customHeight="1" x14ac:dyDescent="0.2">
      <c r="I14" s="67"/>
    </row>
    <row r="15" spans="2:10" ht="30" customHeight="1" x14ac:dyDescent="0.2">
      <c r="I15" s="67"/>
    </row>
    <row r="16" spans="2:10" ht="30" customHeight="1" x14ac:dyDescent="0.2">
      <c r="I16" s="67"/>
    </row>
    <row r="17" spans="2:9" ht="30" customHeight="1" x14ac:dyDescent="0.2">
      <c r="I17" s="67"/>
    </row>
    <row r="18" spans="2:9" ht="30" customHeight="1" x14ac:dyDescent="0.2">
      <c r="I18" s="67"/>
    </row>
    <row r="19" spans="2:9" ht="30" customHeight="1" x14ac:dyDescent="0.2"/>
    <row r="20" spans="2:9" ht="30" customHeight="1" x14ac:dyDescent="0.25">
      <c r="B20" s="46" t="s">
        <v>225</v>
      </c>
    </row>
    <row r="21" spans="2:9" x14ac:dyDescent="0.2">
      <c r="B21" s="60"/>
      <c r="C21" s="37" t="s">
        <v>88</v>
      </c>
      <c r="D21" s="38"/>
    </row>
    <row r="22" spans="2:9" x14ac:dyDescent="0.2">
      <c r="B22" s="39"/>
      <c r="C22" s="37" t="s">
        <v>82</v>
      </c>
      <c r="D22" s="38"/>
    </row>
    <row r="23" spans="2:9" x14ac:dyDescent="0.2">
      <c r="B23" s="42"/>
      <c r="C23" t="s">
        <v>153</v>
      </c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M79"/>
  <sheetViews>
    <sheetView topLeftCell="A55" workbookViewId="0">
      <selection activeCell="I77" sqref="I77"/>
    </sheetView>
  </sheetViews>
  <sheetFormatPr defaultColWidth="8.85546875" defaultRowHeight="12.75" x14ac:dyDescent="0.2"/>
  <cols>
    <col min="1" max="1" width="3.7109375" customWidth="1"/>
    <col min="2" max="2" width="4.7109375" customWidth="1"/>
    <col min="7" max="11" width="12.7109375" customWidth="1"/>
  </cols>
  <sheetData>
    <row r="1" spans="1:13" ht="29.25" x14ac:dyDescent="0.55000000000000004">
      <c r="C1" s="28" t="s">
        <v>76</v>
      </c>
    </row>
    <row r="2" spans="1:13" ht="29.25" x14ac:dyDescent="0.55000000000000004">
      <c r="C2" s="28" t="s">
        <v>180</v>
      </c>
      <c r="J2" s="46" t="s">
        <v>225</v>
      </c>
    </row>
    <row r="3" spans="1:13" ht="12.75" customHeight="1" x14ac:dyDescent="0.55000000000000004">
      <c r="C3" s="28"/>
      <c r="J3" s="60"/>
      <c r="K3" s="37" t="s">
        <v>88</v>
      </c>
      <c r="L3" s="38"/>
      <c r="M3" s="38"/>
    </row>
    <row r="4" spans="1:13" ht="12.75" customHeight="1" x14ac:dyDescent="0.55000000000000004">
      <c r="C4" s="28"/>
      <c r="J4" s="39"/>
      <c r="K4" s="37" t="s">
        <v>82</v>
      </c>
      <c r="L4" s="38"/>
      <c r="M4" s="38"/>
    </row>
    <row r="5" spans="1:13" x14ac:dyDescent="0.2">
      <c r="J5" s="42"/>
      <c r="K5" s="71" t="s">
        <v>227</v>
      </c>
    </row>
    <row r="6" spans="1:13" x14ac:dyDescent="0.2">
      <c r="J6" s="3"/>
      <c r="K6" s="71"/>
    </row>
    <row r="7" spans="1:13" ht="30" customHeight="1" x14ac:dyDescent="0.2">
      <c r="A7" s="21"/>
      <c r="G7" s="123" t="s">
        <v>39</v>
      </c>
      <c r="H7" s="120" t="s">
        <v>231</v>
      </c>
      <c r="I7" s="119" t="s">
        <v>233</v>
      </c>
    </row>
    <row r="8" spans="1:13" x14ac:dyDescent="0.2">
      <c r="A8" s="22" t="s">
        <v>52</v>
      </c>
      <c r="B8" s="1" t="s">
        <v>238</v>
      </c>
      <c r="D8" s="23"/>
      <c r="E8" s="23"/>
      <c r="G8" s="44">
        <v>0</v>
      </c>
      <c r="H8" s="44">
        <v>0</v>
      </c>
      <c r="I8" s="44">
        <v>0</v>
      </c>
      <c r="J8" s="40"/>
      <c r="K8" s="40"/>
    </row>
    <row r="9" spans="1:13" x14ac:dyDescent="0.2">
      <c r="A9" s="21"/>
      <c r="B9" s="24" t="s">
        <v>53</v>
      </c>
      <c r="C9" s="25" t="s">
        <v>182</v>
      </c>
      <c r="G9" s="34">
        <v>1225</v>
      </c>
      <c r="H9" s="43">
        <f>I9*0.9</f>
        <v>229500</v>
      </c>
      <c r="I9" s="43">
        <v>255000</v>
      </c>
      <c r="J9" s="124" t="s">
        <v>250</v>
      </c>
      <c r="K9" s="4"/>
    </row>
    <row r="10" spans="1:13" x14ac:dyDescent="0.2">
      <c r="A10" s="21"/>
      <c r="B10" s="24" t="s">
        <v>53</v>
      </c>
      <c r="C10" s="25" t="s">
        <v>181</v>
      </c>
      <c r="G10" s="34">
        <v>1950</v>
      </c>
      <c r="H10" s="43">
        <f>I10*0.9</f>
        <v>364500</v>
      </c>
      <c r="I10" s="43">
        <v>405000</v>
      </c>
      <c r="J10" s="40" t="s">
        <v>250</v>
      </c>
      <c r="K10" s="40"/>
    </row>
    <row r="11" spans="1:13" x14ac:dyDescent="0.2">
      <c r="A11" s="21"/>
      <c r="B11" s="24" t="s">
        <v>53</v>
      </c>
      <c r="C11" s="111" t="s">
        <v>237</v>
      </c>
      <c r="G11" s="43">
        <v>2670</v>
      </c>
      <c r="H11" s="43">
        <f>I11*0.9</f>
        <v>499500</v>
      </c>
      <c r="I11" s="43">
        <v>555000</v>
      </c>
      <c r="J11" s="40" t="s">
        <v>250</v>
      </c>
    </row>
    <row r="12" spans="1:13" x14ac:dyDescent="0.2">
      <c r="A12" s="21"/>
      <c r="B12" s="24"/>
      <c r="C12" s="25"/>
      <c r="G12" s="47"/>
      <c r="H12" s="47"/>
    </row>
    <row r="13" spans="1:13" ht="25.5" x14ac:dyDescent="0.2">
      <c r="A13" s="21"/>
      <c r="B13" s="24"/>
      <c r="C13" s="25"/>
      <c r="G13" s="123" t="s">
        <v>252</v>
      </c>
      <c r="H13" s="119" t="s">
        <v>231</v>
      </c>
      <c r="I13" s="119" t="s">
        <v>232</v>
      </c>
    </row>
    <row r="14" spans="1:13" x14ac:dyDescent="0.2">
      <c r="A14" s="22" t="s">
        <v>54</v>
      </c>
      <c r="B14" s="24" t="s">
        <v>234</v>
      </c>
      <c r="G14" s="44">
        <v>0</v>
      </c>
      <c r="H14" s="44">
        <v>0</v>
      </c>
      <c r="I14" s="44">
        <v>0</v>
      </c>
    </row>
    <row r="15" spans="1:13" x14ac:dyDescent="0.2">
      <c r="A15" s="22"/>
      <c r="B15" s="24" t="s">
        <v>53</v>
      </c>
      <c r="C15" s="25" t="s">
        <v>177</v>
      </c>
      <c r="F15" s="27"/>
      <c r="G15" s="49">
        <v>820</v>
      </c>
      <c r="H15" s="50">
        <v>45000</v>
      </c>
      <c r="I15" s="50">
        <v>50000</v>
      </c>
      <c r="J15" t="s">
        <v>251</v>
      </c>
    </row>
    <row r="16" spans="1:13" x14ac:dyDescent="0.2">
      <c r="A16" s="22"/>
      <c r="B16" s="24" t="s">
        <v>53</v>
      </c>
      <c r="C16" s="25" t="s">
        <v>164</v>
      </c>
      <c r="F16" s="27"/>
      <c r="G16" s="49">
        <v>325</v>
      </c>
      <c r="H16" s="50">
        <v>18000</v>
      </c>
      <c r="I16" s="50">
        <v>22000</v>
      </c>
      <c r="J16" t="s">
        <v>251</v>
      </c>
    </row>
    <row r="17" spans="1:12" x14ac:dyDescent="0.2">
      <c r="A17" s="22"/>
      <c r="B17" s="24" t="s">
        <v>53</v>
      </c>
      <c r="C17" s="25" t="s">
        <v>165</v>
      </c>
      <c r="F17" s="27"/>
      <c r="G17" s="49">
        <v>400</v>
      </c>
      <c r="H17" s="50">
        <v>22000</v>
      </c>
      <c r="I17" s="50">
        <v>26000</v>
      </c>
      <c r="J17" t="s">
        <v>251</v>
      </c>
    </row>
    <row r="18" spans="1:12" x14ac:dyDescent="0.2">
      <c r="A18" s="22"/>
      <c r="B18" s="24"/>
      <c r="C18" s="25"/>
      <c r="F18" s="27"/>
      <c r="G18" s="47"/>
      <c r="H18" s="3"/>
    </row>
    <row r="19" spans="1:12" x14ac:dyDescent="0.2">
      <c r="B19" s="24"/>
      <c r="C19" s="25"/>
      <c r="F19" s="27"/>
      <c r="G19" s="47"/>
      <c r="H19" s="48" t="s">
        <v>302</v>
      </c>
      <c r="I19" s="48" t="s">
        <v>303</v>
      </c>
      <c r="J19" s="48" t="s">
        <v>304</v>
      </c>
      <c r="K19" s="48" t="s">
        <v>305</v>
      </c>
      <c r="L19" s="25"/>
    </row>
    <row r="20" spans="1:12" x14ac:dyDescent="0.2">
      <c r="A20" s="22" t="s">
        <v>55</v>
      </c>
      <c r="B20" s="24" t="s">
        <v>56</v>
      </c>
      <c r="G20" s="48" t="s">
        <v>163</v>
      </c>
      <c r="H20" s="44">
        <v>0</v>
      </c>
      <c r="I20" s="44">
        <v>0</v>
      </c>
      <c r="J20" s="44">
        <v>0</v>
      </c>
      <c r="K20" s="44">
        <v>0</v>
      </c>
    </row>
    <row r="21" spans="1:12" x14ac:dyDescent="0.2">
      <c r="B21" s="24" t="s">
        <v>53</v>
      </c>
      <c r="C21" s="25" t="s">
        <v>57</v>
      </c>
      <c r="G21" s="49">
        <v>375</v>
      </c>
      <c r="H21" s="26"/>
      <c r="I21" s="26"/>
      <c r="J21" s="26"/>
      <c r="K21" s="26"/>
    </row>
    <row r="22" spans="1:12" x14ac:dyDescent="0.2">
      <c r="B22" s="24" t="s">
        <v>53</v>
      </c>
      <c r="C22" s="25" t="s">
        <v>58</v>
      </c>
      <c r="G22" s="49">
        <v>200</v>
      </c>
    </row>
    <row r="23" spans="1:12" x14ac:dyDescent="0.2">
      <c r="B23" s="24"/>
      <c r="C23" s="25"/>
      <c r="G23" s="47"/>
    </row>
    <row r="24" spans="1:12" x14ac:dyDescent="0.2">
      <c r="B24" s="24"/>
      <c r="C24" s="25"/>
      <c r="G24" s="47"/>
      <c r="H24" s="48" t="s">
        <v>302</v>
      </c>
      <c r="I24" s="48" t="s">
        <v>303</v>
      </c>
      <c r="J24" s="48" t="s">
        <v>304</v>
      </c>
      <c r="K24" s="48" t="s">
        <v>305</v>
      </c>
    </row>
    <row r="25" spans="1:12" x14ac:dyDescent="0.2">
      <c r="A25" s="22" t="s">
        <v>59</v>
      </c>
      <c r="B25" s="24" t="s">
        <v>74</v>
      </c>
      <c r="G25" s="48" t="s">
        <v>163</v>
      </c>
      <c r="H25" s="44">
        <v>0</v>
      </c>
      <c r="I25" s="44">
        <v>0</v>
      </c>
      <c r="J25" s="44">
        <v>0</v>
      </c>
      <c r="K25" s="44">
        <v>0</v>
      </c>
    </row>
    <row r="26" spans="1:12" x14ac:dyDescent="0.2">
      <c r="B26" s="24" t="s">
        <v>53</v>
      </c>
      <c r="C26" s="25" t="s">
        <v>60</v>
      </c>
      <c r="G26" s="49">
        <v>50</v>
      </c>
      <c r="H26" s="26"/>
      <c r="I26" s="26"/>
      <c r="J26" s="26"/>
      <c r="K26" s="26"/>
    </row>
    <row r="27" spans="1:12" x14ac:dyDescent="0.2">
      <c r="B27" s="24" t="s">
        <v>53</v>
      </c>
      <c r="C27" s="25" t="s">
        <v>61</v>
      </c>
      <c r="G27" s="49">
        <v>0</v>
      </c>
    </row>
    <row r="28" spans="1:12" x14ac:dyDescent="0.2">
      <c r="B28" s="24"/>
      <c r="C28" s="25"/>
      <c r="G28" s="47"/>
    </row>
    <row r="29" spans="1:12" x14ac:dyDescent="0.2">
      <c r="B29" s="24"/>
      <c r="C29" s="25"/>
      <c r="G29" s="47"/>
      <c r="H29" s="48" t="s">
        <v>302</v>
      </c>
      <c r="I29" s="48" t="s">
        <v>303</v>
      </c>
      <c r="J29" s="48" t="s">
        <v>304</v>
      </c>
      <c r="K29" s="48" t="s">
        <v>305</v>
      </c>
    </row>
    <row r="30" spans="1:12" x14ac:dyDescent="0.2">
      <c r="A30" s="22" t="s">
        <v>62</v>
      </c>
      <c r="B30" s="24" t="s">
        <v>75</v>
      </c>
      <c r="G30" s="48">
        <v>0</v>
      </c>
      <c r="H30" s="44">
        <v>0</v>
      </c>
      <c r="I30" s="44">
        <v>0</v>
      </c>
      <c r="J30" s="44">
        <v>0</v>
      </c>
      <c r="K30" s="44">
        <v>0</v>
      </c>
    </row>
    <row r="31" spans="1:12" x14ac:dyDescent="0.2">
      <c r="B31" s="24" t="s">
        <v>53</v>
      </c>
      <c r="C31" s="71" t="s">
        <v>223</v>
      </c>
      <c r="G31" s="49">
        <v>95</v>
      </c>
      <c r="H31" s="26"/>
      <c r="I31" s="26"/>
      <c r="J31" s="26"/>
      <c r="K31" s="26"/>
    </row>
    <row r="32" spans="1:12" x14ac:dyDescent="0.2">
      <c r="B32" s="24" t="s">
        <v>53</v>
      </c>
      <c r="C32" s="25" t="s">
        <v>63</v>
      </c>
      <c r="G32" s="49">
        <v>45</v>
      </c>
    </row>
    <row r="33" spans="1:11" x14ac:dyDescent="0.2">
      <c r="B33" s="24" t="s">
        <v>53</v>
      </c>
      <c r="C33" s="25" t="s">
        <v>64</v>
      </c>
      <c r="G33" s="49">
        <v>20</v>
      </c>
    </row>
    <row r="34" spans="1:11" x14ac:dyDescent="0.2">
      <c r="B34" s="24"/>
      <c r="C34" s="25"/>
      <c r="G34" s="47"/>
    </row>
    <row r="35" spans="1:11" x14ac:dyDescent="0.2">
      <c r="B35" s="24"/>
      <c r="C35" s="25"/>
      <c r="G35" s="47"/>
      <c r="H35" s="48" t="s">
        <v>302</v>
      </c>
      <c r="I35" s="48" t="s">
        <v>303</v>
      </c>
      <c r="J35" s="48" t="s">
        <v>304</v>
      </c>
      <c r="K35" s="48" t="s">
        <v>305</v>
      </c>
    </row>
    <row r="36" spans="1:11" x14ac:dyDescent="0.2">
      <c r="A36" s="22" t="s">
        <v>65</v>
      </c>
      <c r="B36" s="24" t="s">
        <v>166</v>
      </c>
      <c r="G36" s="48" t="s">
        <v>163</v>
      </c>
      <c r="H36" s="44">
        <v>0</v>
      </c>
      <c r="I36" s="44">
        <v>0</v>
      </c>
      <c r="J36" s="44">
        <v>0</v>
      </c>
      <c r="K36" s="44">
        <v>0</v>
      </c>
    </row>
    <row r="37" spans="1:11" x14ac:dyDescent="0.2">
      <c r="B37" s="24" t="s">
        <v>53</v>
      </c>
      <c r="C37" s="25" t="s">
        <v>167</v>
      </c>
      <c r="G37" s="49">
        <v>190</v>
      </c>
      <c r="H37" s="26"/>
      <c r="I37" s="26"/>
      <c r="J37" s="26"/>
      <c r="K37" s="26"/>
    </row>
    <row r="38" spans="1:11" x14ac:dyDescent="0.2">
      <c r="B38" s="24" t="s">
        <v>53</v>
      </c>
      <c r="C38" s="25" t="s">
        <v>168</v>
      </c>
      <c r="G38" s="49">
        <v>110</v>
      </c>
    </row>
    <row r="39" spans="1:11" x14ac:dyDescent="0.2">
      <c r="B39" s="24" t="s">
        <v>169</v>
      </c>
      <c r="C39" s="25" t="s">
        <v>170</v>
      </c>
      <c r="G39" s="49">
        <v>40</v>
      </c>
    </row>
    <row r="40" spans="1:11" x14ac:dyDescent="0.2">
      <c r="B40" s="24"/>
      <c r="C40" s="25"/>
      <c r="G40" s="47"/>
    </row>
    <row r="41" spans="1:11" x14ac:dyDescent="0.2">
      <c r="A41" s="22" t="s">
        <v>66</v>
      </c>
      <c r="B41" s="24" t="s">
        <v>73</v>
      </c>
      <c r="G41" s="48" t="s">
        <v>163</v>
      </c>
      <c r="H41" s="48" t="s">
        <v>302</v>
      </c>
      <c r="I41" s="48" t="s">
        <v>303</v>
      </c>
      <c r="J41" s="48" t="s">
        <v>304</v>
      </c>
      <c r="K41" s="48" t="s">
        <v>305</v>
      </c>
    </row>
    <row r="42" spans="1:11" x14ac:dyDescent="0.2">
      <c r="B42" s="24" t="s">
        <v>53</v>
      </c>
      <c r="C42" s="25" t="s">
        <v>0</v>
      </c>
      <c r="G42" s="49">
        <v>50</v>
      </c>
      <c r="H42" s="44">
        <v>0</v>
      </c>
      <c r="I42" s="44">
        <v>0</v>
      </c>
      <c r="J42" s="44">
        <v>0</v>
      </c>
      <c r="K42" s="44">
        <v>0</v>
      </c>
    </row>
    <row r="43" spans="1:11" x14ac:dyDescent="0.2">
      <c r="B43" s="24" t="s">
        <v>53</v>
      </c>
      <c r="C43" s="25" t="s">
        <v>21</v>
      </c>
      <c r="G43" s="49">
        <v>120</v>
      </c>
      <c r="H43" s="44">
        <v>0</v>
      </c>
      <c r="I43" s="44">
        <v>0</v>
      </c>
      <c r="J43" s="44">
        <v>0</v>
      </c>
      <c r="K43" s="44">
        <v>0</v>
      </c>
    </row>
    <row r="44" spans="1:11" x14ac:dyDescent="0.2">
      <c r="B44" s="24" t="s">
        <v>53</v>
      </c>
      <c r="C44" s="25" t="s">
        <v>171</v>
      </c>
      <c r="G44" s="49">
        <v>100</v>
      </c>
      <c r="H44" s="44">
        <v>0</v>
      </c>
      <c r="I44" s="44">
        <v>0</v>
      </c>
      <c r="J44" s="44">
        <v>0</v>
      </c>
      <c r="K44" s="44">
        <v>0</v>
      </c>
    </row>
    <row r="45" spans="1:11" x14ac:dyDescent="0.2">
      <c r="B45" s="24" t="s">
        <v>53</v>
      </c>
      <c r="C45" s="25" t="s">
        <v>174</v>
      </c>
      <c r="G45" s="49"/>
      <c r="H45" s="44">
        <v>0</v>
      </c>
      <c r="I45" s="44">
        <v>0</v>
      </c>
      <c r="J45" s="44">
        <v>0</v>
      </c>
      <c r="K45" s="44">
        <v>0</v>
      </c>
    </row>
    <row r="46" spans="1:11" x14ac:dyDescent="0.2">
      <c r="B46" s="24"/>
      <c r="C46" s="25" t="s">
        <v>176</v>
      </c>
      <c r="G46" s="49">
        <v>250</v>
      </c>
      <c r="H46" s="47"/>
      <c r="I46" s="47"/>
      <c r="J46" s="47"/>
      <c r="K46" s="47"/>
    </row>
    <row r="47" spans="1:11" x14ac:dyDescent="0.2">
      <c r="B47" s="24"/>
      <c r="C47" s="25" t="s">
        <v>172</v>
      </c>
      <c r="G47" s="49">
        <v>100</v>
      </c>
      <c r="H47" s="47"/>
      <c r="I47" s="47"/>
      <c r="J47" s="47"/>
      <c r="K47" s="47"/>
    </row>
    <row r="48" spans="1:11" x14ac:dyDescent="0.2">
      <c r="B48" s="24"/>
      <c r="C48" s="25" t="s">
        <v>173</v>
      </c>
      <c r="G48" s="49">
        <v>80</v>
      </c>
      <c r="H48" s="47"/>
      <c r="I48" s="47"/>
      <c r="J48" s="47"/>
      <c r="K48" s="47"/>
    </row>
    <row r="49" spans="1:11" x14ac:dyDescent="0.2">
      <c r="B49" s="24"/>
      <c r="C49" s="25"/>
      <c r="G49" s="47"/>
      <c r="H49" s="47"/>
      <c r="I49" s="47"/>
      <c r="J49" s="47"/>
      <c r="K49" s="47"/>
    </row>
    <row r="50" spans="1:11" x14ac:dyDescent="0.2">
      <c r="B50" s="24"/>
      <c r="C50" s="25"/>
      <c r="G50" s="47"/>
      <c r="H50" s="48" t="s">
        <v>302</v>
      </c>
      <c r="I50" s="48" t="s">
        <v>303</v>
      </c>
      <c r="J50" s="48" t="s">
        <v>304</v>
      </c>
      <c r="K50" s="48" t="s">
        <v>305</v>
      </c>
    </row>
    <row r="51" spans="1:11" x14ac:dyDescent="0.2">
      <c r="A51" s="22" t="s">
        <v>67</v>
      </c>
      <c r="B51" s="24" t="s">
        <v>221</v>
      </c>
      <c r="C51" s="25"/>
      <c r="G51" s="48" t="s">
        <v>163</v>
      </c>
      <c r="H51" s="44">
        <v>0</v>
      </c>
      <c r="I51" s="44">
        <v>0</v>
      </c>
      <c r="J51" s="44">
        <v>0</v>
      </c>
      <c r="K51" s="44">
        <v>0</v>
      </c>
    </row>
    <row r="52" spans="1:11" x14ac:dyDescent="0.2">
      <c r="B52" s="24" t="s">
        <v>53</v>
      </c>
      <c r="C52" s="25" t="s">
        <v>175</v>
      </c>
      <c r="G52" s="49">
        <v>300</v>
      </c>
      <c r="H52" s="51"/>
      <c r="I52" s="51"/>
      <c r="J52" s="51"/>
      <c r="K52" s="51"/>
    </row>
    <row r="53" spans="1:11" x14ac:dyDescent="0.2">
      <c r="B53" s="24" t="s">
        <v>53</v>
      </c>
      <c r="C53" s="25" t="s">
        <v>172</v>
      </c>
      <c r="G53" s="49">
        <v>150</v>
      </c>
      <c r="H53" s="51"/>
      <c r="I53" s="51"/>
      <c r="J53" s="51"/>
      <c r="K53" s="51"/>
    </row>
    <row r="54" spans="1:11" x14ac:dyDescent="0.2">
      <c r="B54" s="24" t="s">
        <v>53</v>
      </c>
      <c r="C54" s="25" t="s">
        <v>173</v>
      </c>
      <c r="G54" s="49">
        <v>75</v>
      </c>
      <c r="H54" s="51"/>
      <c r="I54" s="51"/>
      <c r="J54" s="51"/>
      <c r="K54" s="51"/>
    </row>
    <row r="55" spans="1:11" x14ac:dyDescent="0.2">
      <c r="B55" s="24"/>
      <c r="C55" s="25"/>
      <c r="G55" s="47"/>
      <c r="H55" s="51"/>
      <c r="I55" s="51"/>
      <c r="J55" s="51"/>
      <c r="K55" s="51"/>
    </row>
    <row r="56" spans="1:11" x14ac:dyDescent="0.2">
      <c r="B56" s="24"/>
      <c r="C56" s="25"/>
      <c r="G56" s="47"/>
      <c r="H56" s="51"/>
      <c r="I56" s="51"/>
      <c r="J56" s="51"/>
      <c r="K56" s="51"/>
    </row>
    <row r="57" spans="1:11" x14ac:dyDescent="0.2">
      <c r="A57" s="22" t="s">
        <v>183</v>
      </c>
      <c r="B57" s="24" t="s">
        <v>229</v>
      </c>
      <c r="G57" s="48" t="s">
        <v>163</v>
      </c>
      <c r="H57" s="48" t="s">
        <v>302</v>
      </c>
      <c r="I57" s="48" t="s">
        <v>303</v>
      </c>
      <c r="J57" s="48" t="s">
        <v>304</v>
      </c>
      <c r="K57" s="48" t="s">
        <v>305</v>
      </c>
    </row>
    <row r="58" spans="1:11" x14ac:dyDescent="0.2">
      <c r="B58" s="24" t="s">
        <v>53</v>
      </c>
      <c r="C58" s="25" t="s">
        <v>68</v>
      </c>
      <c r="G58" s="109" t="s">
        <v>235</v>
      </c>
      <c r="H58" s="44">
        <v>0</v>
      </c>
      <c r="I58" s="44">
        <v>0</v>
      </c>
      <c r="J58" s="44">
        <v>0</v>
      </c>
      <c r="K58" s="44">
        <v>0</v>
      </c>
    </row>
    <row r="59" spans="1:11" x14ac:dyDescent="0.2">
      <c r="B59" s="24" t="s">
        <v>53</v>
      </c>
      <c r="C59" s="25" t="s">
        <v>69</v>
      </c>
      <c r="G59" s="109" t="s">
        <v>235</v>
      </c>
      <c r="H59" s="44">
        <v>0</v>
      </c>
      <c r="I59" s="44">
        <v>0</v>
      </c>
      <c r="J59" s="44">
        <v>0</v>
      </c>
      <c r="K59" s="44">
        <v>0</v>
      </c>
    </row>
    <row r="60" spans="1:11" x14ac:dyDescent="0.2">
      <c r="B60" s="24"/>
      <c r="C60" s="25"/>
      <c r="G60" s="47"/>
      <c r="H60" s="52"/>
      <c r="I60" s="52"/>
      <c r="J60" s="52"/>
      <c r="K60" s="52"/>
    </row>
    <row r="61" spans="1:11" x14ac:dyDescent="0.2">
      <c r="B61" s="24"/>
      <c r="C61" s="25"/>
      <c r="G61" s="47"/>
      <c r="H61" s="52"/>
      <c r="I61" s="52"/>
      <c r="J61" s="52"/>
      <c r="K61" s="52"/>
    </row>
    <row r="62" spans="1:11" x14ac:dyDescent="0.2">
      <c r="A62" s="22" t="s">
        <v>184</v>
      </c>
      <c r="B62" s="24" t="s">
        <v>228</v>
      </c>
      <c r="G62" s="48" t="s">
        <v>163</v>
      </c>
      <c r="H62" s="48" t="s">
        <v>302</v>
      </c>
      <c r="I62" s="48" t="s">
        <v>303</v>
      </c>
      <c r="J62" s="48" t="s">
        <v>304</v>
      </c>
      <c r="K62" s="48" t="s">
        <v>305</v>
      </c>
    </row>
    <row r="63" spans="1:11" x14ac:dyDescent="0.2">
      <c r="B63" s="24" t="s">
        <v>53</v>
      </c>
      <c r="C63" s="25" t="s">
        <v>70</v>
      </c>
      <c r="G63" s="109" t="s">
        <v>235</v>
      </c>
      <c r="H63" s="91">
        <v>0</v>
      </c>
      <c r="I63" s="91">
        <v>0</v>
      </c>
      <c r="J63" s="91">
        <v>0</v>
      </c>
      <c r="K63" s="91">
        <v>0</v>
      </c>
    </row>
    <row r="64" spans="1:11" x14ac:dyDescent="0.2">
      <c r="B64" s="24" t="s">
        <v>53</v>
      </c>
      <c r="C64" s="25" t="s">
        <v>71</v>
      </c>
      <c r="G64" s="109" t="s">
        <v>235</v>
      </c>
      <c r="H64" s="91">
        <v>0</v>
      </c>
      <c r="I64" s="91">
        <v>0</v>
      </c>
      <c r="J64" s="91">
        <v>0</v>
      </c>
      <c r="K64" s="91">
        <v>0</v>
      </c>
    </row>
    <row r="65" spans="1:11" x14ac:dyDescent="0.2">
      <c r="B65" s="24" t="s">
        <v>53</v>
      </c>
      <c r="C65" s="25" t="s">
        <v>72</v>
      </c>
      <c r="G65" s="109" t="s">
        <v>235</v>
      </c>
      <c r="H65" s="91">
        <v>0</v>
      </c>
      <c r="I65" s="91">
        <v>0</v>
      </c>
      <c r="J65" s="91">
        <v>0</v>
      </c>
      <c r="K65" s="91">
        <v>0</v>
      </c>
    </row>
    <row r="66" spans="1:11" x14ac:dyDescent="0.2">
      <c r="G66" s="40"/>
    </row>
    <row r="67" spans="1:11" x14ac:dyDescent="0.2">
      <c r="G67" s="40"/>
    </row>
    <row r="68" spans="1:11" x14ac:dyDescent="0.2">
      <c r="G68" s="40"/>
    </row>
    <row r="69" spans="1:11" ht="13.5" x14ac:dyDescent="0.25">
      <c r="A69" s="100" t="s">
        <v>226</v>
      </c>
      <c r="G69" s="40"/>
    </row>
    <row r="70" spans="1:11" x14ac:dyDescent="0.2">
      <c r="G70" s="40"/>
    </row>
    <row r="71" spans="1:11" x14ac:dyDescent="0.2">
      <c r="G71" s="40"/>
    </row>
    <row r="72" spans="1:11" x14ac:dyDescent="0.2">
      <c r="G72" s="40"/>
    </row>
    <row r="73" spans="1:11" x14ac:dyDescent="0.2">
      <c r="G73" s="40"/>
    </row>
    <row r="74" spans="1:11" x14ac:dyDescent="0.2">
      <c r="G74" s="40"/>
    </row>
    <row r="75" spans="1:11" x14ac:dyDescent="0.2">
      <c r="G75" s="40"/>
    </row>
    <row r="76" spans="1:11" x14ac:dyDescent="0.2">
      <c r="G76" s="40"/>
    </row>
    <row r="77" spans="1:11" x14ac:dyDescent="0.2">
      <c r="G77" s="40"/>
    </row>
    <row r="78" spans="1:11" x14ac:dyDescent="0.2">
      <c r="G78" s="40"/>
    </row>
    <row r="79" spans="1:11" x14ac:dyDescent="0.2">
      <c r="G79" s="40"/>
    </row>
  </sheetData>
  <pageMargins left="0.7" right="0.7" top="0.75" bottom="0.75" header="0.3" footer="0.3"/>
  <pageSetup scale="6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opLeftCell="A22" workbookViewId="0">
      <selection activeCell="C26" sqref="C26"/>
    </sheetView>
  </sheetViews>
  <sheetFormatPr defaultColWidth="8.85546875" defaultRowHeight="12.75" x14ac:dyDescent="0.2"/>
  <cols>
    <col min="1" max="1" width="2.7109375" customWidth="1"/>
    <col min="2" max="2" width="30.7109375" customWidth="1"/>
    <col min="3" max="3" width="10.7109375" customWidth="1"/>
    <col min="4" max="4" width="30.7109375" customWidth="1"/>
    <col min="5" max="7" width="2.7109375" customWidth="1"/>
  </cols>
  <sheetData>
    <row r="1" spans="2:7" ht="29.25" x14ac:dyDescent="0.55000000000000004">
      <c r="B1" s="28" t="s">
        <v>76</v>
      </c>
    </row>
    <row r="2" spans="2:7" ht="29.25" x14ac:dyDescent="0.55000000000000004">
      <c r="B2" s="28" t="s">
        <v>97</v>
      </c>
    </row>
    <row r="6" spans="2:7" ht="21.75" x14ac:dyDescent="0.2">
      <c r="B6" s="155" t="s">
        <v>147</v>
      </c>
      <c r="C6" s="155"/>
      <c r="D6" s="155"/>
    </row>
    <row r="8" spans="2:7" x14ac:dyDescent="0.2">
      <c r="B8" s="36" t="s">
        <v>98</v>
      </c>
      <c r="C8" s="36" t="s">
        <v>37</v>
      </c>
      <c r="D8" s="36" t="s">
        <v>99</v>
      </c>
    </row>
    <row r="10" spans="2:7" x14ac:dyDescent="0.2">
      <c r="B10" s="25" t="s">
        <v>100</v>
      </c>
      <c r="C10" s="25" t="s">
        <v>101</v>
      </c>
      <c r="D10" s="25" t="s">
        <v>102</v>
      </c>
    </row>
    <row r="11" spans="2:7" x14ac:dyDescent="0.2">
      <c r="B11" s="103" t="s">
        <v>212</v>
      </c>
      <c r="C11" s="103" t="s">
        <v>213</v>
      </c>
      <c r="D11" s="104" t="s">
        <v>102</v>
      </c>
      <c r="E11" s="40"/>
      <c r="F11" s="40"/>
      <c r="G11" s="40"/>
    </row>
    <row r="12" spans="2:7" x14ac:dyDescent="0.2">
      <c r="B12" s="104" t="s">
        <v>103</v>
      </c>
      <c r="C12" s="104" t="s">
        <v>104</v>
      </c>
      <c r="D12" s="104" t="s">
        <v>105</v>
      </c>
      <c r="E12" s="40"/>
      <c r="F12" s="40"/>
      <c r="G12" s="40"/>
    </row>
    <row r="13" spans="2:7" x14ac:dyDescent="0.2">
      <c r="B13" s="104" t="s">
        <v>106</v>
      </c>
      <c r="C13" s="104" t="s">
        <v>107</v>
      </c>
      <c r="D13" s="104" t="s">
        <v>105</v>
      </c>
      <c r="E13" s="40"/>
      <c r="F13" s="40"/>
      <c r="G13" s="40"/>
    </row>
    <row r="14" spans="2:7" x14ac:dyDescent="0.2">
      <c r="B14" s="126" t="s">
        <v>265</v>
      </c>
      <c r="C14" s="126" t="s">
        <v>264</v>
      </c>
      <c r="D14" s="126" t="s">
        <v>105</v>
      </c>
      <c r="E14" s="40"/>
      <c r="F14" s="40"/>
      <c r="G14" s="40"/>
    </row>
    <row r="15" spans="2:7" x14ac:dyDescent="0.2">
      <c r="B15" s="104" t="s">
        <v>108</v>
      </c>
      <c r="C15" s="104" t="s">
        <v>109</v>
      </c>
      <c r="D15" s="104" t="s">
        <v>110</v>
      </c>
      <c r="E15" s="40"/>
      <c r="F15" s="40"/>
      <c r="G15" s="40"/>
    </row>
    <row r="16" spans="2:7" x14ac:dyDescent="0.2">
      <c r="B16" s="104" t="s">
        <v>111</v>
      </c>
      <c r="C16" s="104" t="s">
        <v>112</v>
      </c>
      <c r="D16" s="104" t="s">
        <v>110</v>
      </c>
      <c r="E16" s="40"/>
      <c r="F16" s="40"/>
      <c r="G16" s="40"/>
    </row>
    <row r="17" spans="2:7" x14ac:dyDescent="0.2">
      <c r="B17" s="104" t="s">
        <v>113</v>
      </c>
      <c r="C17" s="104" t="s">
        <v>114</v>
      </c>
      <c r="D17" s="104" t="s">
        <v>115</v>
      </c>
      <c r="E17" s="40"/>
      <c r="F17" s="40"/>
      <c r="G17" s="40"/>
    </row>
    <row r="18" spans="2:7" x14ac:dyDescent="0.2">
      <c r="B18" s="104" t="s">
        <v>116</v>
      </c>
      <c r="C18" s="104" t="s">
        <v>117</v>
      </c>
      <c r="D18" s="104" t="s">
        <v>115</v>
      </c>
      <c r="E18" s="40"/>
      <c r="F18" s="40"/>
      <c r="G18" s="40"/>
    </row>
    <row r="19" spans="2:7" x14ac:dyDescent="0.2">
      <c r="B19" s="126" t="s">
        <v>267</v>
      </c>
      <c r="C19" s="126" t="s">
        <v>266</v>
      </c>
      <c r="D19" s="126" t="s">
        <v>115</v>
      </c>
      <c r="E19" s="40"/>
      <c r="F19" s="40"/>
      <c r="G19" s="40"/>
    </row>
    <row r="20" spans="2:7" x14ac:dyDescent="0.2">
      <c r="B20" s="104" t="s">
        <v>118</v>
      </c>
      <c r="C20" s="104" t="s">
        <v>119</v>
      </c>
      <c r="D20" s="104" t="s">
        <v>120</v>
      </c>
      <c r="E20" s="40"/>
      <c r="F20" s="40"/>
      <c r="G20" s="40"/>
    </row>
    <row r="21" spans="2:7" x14ac:dyDescent="0.2">
      <c r="B21" s="104" t="s">
        <v>121</v>
      </c>
      <c r="C21" s="104" t="s">
        <v>122</v>
      </c>
      <c r="D21" s="104" t="s">
        <v>120</v>
      </c>
      <c r="E21" s="40"/>
      <c r="F21" s="40"/>
      <c r="G21" s="40"/>
    </row>
    <row r="22" spans="2:7" x14ac:dyDescent="0.2">
      <c r="B22" s="107" t="s">
        <v>123</v>
      </c>
      <c r="C22" s="105" t="s">
        <v>124</v>
      </c>
      <c r="D22" s="105" t="s">
        <v>125</v>
      </c>
      <c r="E22" s="40"/>
      <c r="F22" s="40"/>
      <c r="G22" s="40"/>
    </row>
    <row r="23" spans="2:7" x14ac:dyDescent="0.2">
      <c r="B23" s="104" t="s">
        <v>126</v>
      </c>
      <c r="C23" s="104" t="s">
        <v>127</v>
      </c>
      <c r="D23" s="104" t="s">
        <v>125</v>
      </c>
      <c r="E23" s="40"/>
      <c r="F23" s="40"/>
      <c r="G23" s="40"/>
    </row>
    <row r="24" spans="2:7" x14ac:dyDescent="0.2">
      <c r="B24" s="104" t="s">
        <v>128</v>
      </c>
      <c r="C24" s="104" t="s">
        <v>129</v>
      </c>
      <c r="D24" s="104" t="s">
        <v>130</v>
      </c>
      <c r="E24" s="40"/>
      <c r="F24" s="40"/>
      <c r="G24" s="40"/>
    </row>
    <row r="25" spans="2:7" x14ac:dyDescent="0.2">
      <c r="B25" s="104" t="s">
        <v>131</v>
      </c>
      <c r="C25" s="126" t="s">
        <v>301</v>
      </c>
      <c r="D25" s="104" t="s">
        <v>130</v>
      </c>
      <c r="E25" s="40"/>
      <c r="F25" s="40"/>
      <c r="G25" s="40"/>
    </row>
    <row r="26" spans="2:7" x14ac:dyDescent="0.2">
      <c r="B26" s="104" t="s">
        <v>132</v>
      </c>
      <c r="C26" s="104" t="s">
        <v>133</v>
      </c>
      <c r="D26" s="104" t="s">
        <v>134</v>
      </c>
      <c r="E26" s="40"/>
      <c r="F26" s="40"/>
      <c r="G26" s="40"/>
    </row>
    <row r="27" spans="2:7" x14ac:dyDescent="0.2">
      <c r="B27" s="104" t="s">
        <v>135</v>
      </c>
      <c r="C27" s="104" t="s">
        <v>136</v>
      </c>
      <c r="D27" s="104" t="s">
        <v>134</v>
      </c>
      <c r="E27" s="40"/>
      <c r="F27" s="40"/>
      <c r="G27" s="40"/>
    </row>
    <row r="28" spans="2:7" x14ac:dyDescent="0.2">
      <c r="B28" s="126" t="s">
        <v>257</v>
      </c>
      <c r="C28" s="126" t="s">
        <v>256</v>
      </c>
      <c r="D28" s="126" t="s">
        <v>134</v>
      </c>
      <c r="E28" s="40"/>
      <c r="F28" s="40"/>
      <c r="G28" s="40"/>
    </row>
    <row r="29" spans="2:7" x14ac:dyDescent="0.2">
      <c r="B29" s="104" t="s">
        <v>137</v>
      </c>
      <c r="C29" s="104" t="s">
        <v>138</v>
      </c>
      <c r="D29" s="104" t="s">
        <v>139</v>
      </c>
      <c r="E29" s="40"/>
      <c r="F29" s="40"/>
      <c r="G29" s="40"/>
    </row>
    <row r="30" spans="2:7" x14ac:dyDescent="0.2">
      <c r="B30" s="104" t="s">
        <v>140</v>
      </c>
      <c r="C30" s="104" t="s">
        <v>141</v>
      </c>
      <c r="D30" s="104" t="s">
        <v>139</v>
      </c>
      <c r="E30" s="40"/>
      <c r="F30" s="40"/>
      <c r="G30" s="40"/>
    </row>
    <row r="31" spans="2:7" x14ac:dyDescent="0.2">
      <c r="B31" s="104" t="s">
        <v>142</v>
      </c>
      <c r="C31" s="104" t="s">
        <v>143</v>
      </c>
      <c r="D31" s="104" t="s">
        <v>144</v>
      </c>
      <c r="E31" s="40"/>
      <c r="F31" s="40"/>
      <c r="G31" s="40"/>
    </row>
    <row r="32" spans="2:7" x14ac:dyDescent="0.2">
      <c r="B32" s="104" t="s">
        <v>145</v>
      </c>
      <c r="C32" s="104" t="s">
        <v>146</v>
      </c>
      <c r="D32" s="104" t="s">
        <v>144</v>
      </c>
      <c r="E32" s="40"/>
      <c r="F32" s="40"/>
      <c r="G32" s="40"/>
    </row>
    <row r="33" spans="1:7" x14ac:dyDescent="0.2">
      <c r="B33" s="40"/>
      <c r="C33" s="40"/>
      <c r="D33" s="40"/>
      <c r="E33" s="40"/>
      <c r="F33" s="40"/>
      <c r="G33" s="40"/>
    </row>
    <row r="34" spans="1:7" x14ac:dyDescent="0.2">
      <c r="B34" s="40"/>
      <c r="C34" s="40"/>
      <c r="D34" s="40"/>
      <c r="E34" s="40"/>
      <c r="F34" s="40"/>
      <c r="G34" s="40"/>
    </row>
    <row r="35" spans="1:7" ht="21.75" customHeight="1" x14ac:dyDescent="0.2">
      <c r="A35" s="156" t="s">
        <v>178</v>
      </c>
      <c r="B35" s="156"/>
      <c r="C35" s="156"/>
      <c r="D35" s="156"/>
      <c r="E35" s="125"/>
      <c r="F35" s="125"/>
      <c r="G35" s="125"/>
    </row>
    <row r="36" spans="1:7" x14ac:dyDescent="0.2">
      <c r="B36" s="106" t="s">
        <v>98</v>
      </c>
      <c r="C36" s="106" t="s">
        <v>37</v>
      </c>
      <c r="D36" s="106" t="s">
        <v>99</v>
      </c>
      <c r="E36" s="40"/>
      <c r="F36" s="40"/>
      <c r="G36" s="40"/>
    </row>
    <row r="37" spans="1:7" x14ac:dyDescent="0.2">
      <c r="B37" s="103" t="s">
        <v>200</v>
      </c>
      <c r="C37" s="103" t="s">
        <v>201</v>
      </c>
      <c r="D37" s="104" t="s">
        <v>90</v>
      </c>
      <c r="E37" s="40"/>
      <c r="F37" s="40"/>
      <c r="G37" s="40"/>
    </row>
    <row r="38" spans="1:7" x14ac:dyDescent="0.2">
      <c r="B38" s="103" t="s">
        <v>211</v>
      </c>
      <c r="C38" s="103" t="s">
        <v>210</v>
      </c>
      <c r="D38" s="104" t="s">
        <v>91</v>
      </c>
      <c r="E38" s="40"/>
      <c r="F38" s="40"/>
      <c r="G38" s="40"/>
    </row>
    <row r="39" spans="1:7" x14ac:dyDescent="0.2">
      <c r="B39" s="103" t="s">
        <v>202</v>
      </c>
      <c r="C39" s="103" t="s">
        <v>203</v>
      </c>
      <c r="D39" s="104" t="s">
        <v>92</v>
      </c>
      <c r="E39" s="40"/>
      <c r="F39" s="40"/>
      <c r="G39" s="40"/>
    </row>
    <row r="40" spans="1:7" x14ac:dyDescent="0.2">
      <c r="B40" s="87" t="s">
        <v>204</v>
      </c>
      <c r="C40" s="87" t="s">
        <v>205</v>
      </c>
      <c r="D40" s="104" t="s">
        <v>93</v>
      </c>
      <c r="E40" s="40"/>
      <c r="F40" s="40"/>
      <c r="G40" s="40"/>
    </row>
    <row r="41" spans="1:7" x14ac:dyDescent="0.2">
      <c r="B41" s="103" t="s">
        <v>207</v>
      </c>
      <c r="C41" s="103" t="s">
        <v>206</v>
      </c>
      <c r="D41" s="104" t="s">
        <v>94</v>
      </c>
      <c r="E41" s="40"/>
      <c r="F41" s="40"/>
      <c r="G41" s="40"/>
    </row>
    <row r="42" spans="1:7" x14ac:dyDescent="0.2">
      <c r="B42" s="103" t="s">
        <v>209</v>
      </c>
      <c r="C42" s="103" t="s">
        <v>208</v>
      </c>
      <c r="D42" s="104" t="s">
        <v>95</v>
      </c>
      <c r="E42" s="40"/>
      <c r="F42" s="40"/>
      <c r="G42" s="40"/>
    </row>
    <row r="43" spans="1:7" x14ac:dyDescent="0.2">
      <c r="B43" s="40"/>
      <c r="C43" s="40"/>
      <c r="D43" s="40"/>
      <c r="E43" s="40"/>
      <c r="F43" s="40"/>
      <c r="G43" s="40"/>
    </row>
    <row r="44" spans="1:7" ht="18" x14ac:dyDescent="0.25">
      <c r="C44" s="127" t="s">
        <v>253</v>
      </c>
      <c r="E44" s="40"/>
      <c r="F44" s="40"/>
      <c r="G44" s="40"/>
    </row>
    <row r="45" spans="1:7" x14ac:dyDescent="0.2">
      <c r="B45" s="40">
        <v>1</v>
      </c>
      <c r="C45" s="126" t="s">
        <v>254</v>
      </c>
      <c r="E45" s="40"/>
      <c r="F45" s="40"/>
      <c r="G45" s="40"/>
    </row>
    <row r="46" spans="1:7" x14ac:dyDescent="0.2">
      <c r="B46" s="40">
        <v>2</v>
      </c>
      <c r="C46" s="126" t="s">
        <v>255</v>
      </c>
      <c r="E46" s="40"/>
      <c r="F46" s="40"/>
      <c r="G46" s="40"/>
    </row>
    <row r="47" spans="1:7" x14ac:dyDescent="0.2">
      <c r="B47" s="40">
        <v>3</v>
      </c>
      <c r="C47" s="126" t="s">
        <v>260</v>
      </c>
      <c r="E47" s="40"/>
      <c r="F47" s="40"/>
      <c r="G47" s="40"/>
    </row>
    <row r="48" spans="1:7" x14ac:dyDescent="0.2">
      <c r="B48" s="40">
        <v>4</v>
      </c>
      <c r="C48" s="126" t="s">
        <v>258</v>
      </c>
      <c r="E48" s="40"/>
      <c r="F48" s="40"/>
      <c r="G48" s="40"/>
    </row>
    <row r="49" spans="2:3" x14ac:dyDescent="0.2">
      <c r="B49" s="40">
        <v>5</v>
      </c>
      <c r="C49" s="126" t="s">
        <v>262</v>
      </c>
    </row>
    <row r="50" spans="2:3" x14ac:dyDescent="0.2">
      <c r="B50" s="40">
        <v>6</v>
      </c>
      <c r="C50" s="126" t="s">
        <v>263</v>
      </c>
    </row>
    <row r="51" spans="2:3" x14ac:dyDescent="0.2">
      <c r="B51" s="40">
        <v>7</v>
      </c>
      <c r="C51" s="126" t="s">
        <v>270</v>
      </c>
    </row>
    <row r="52" spans="2:3" x14ac:dyDescent="0.2">
      <c r="B52" s="40">
        <v>8</v>
      </c>
      <c r="C52" s="126" t="s">
        <v>271</v>
      </c>
    </row>
  </sheetData>
  <mergeCells count="2">
    <mergeCell ref="B6:D6"/>
    <mergeCell ref="A35:D35"/>
  </mergeCells>
  <pageMargins left="0.7" right="0.7" top="0.75" bottom="0.75" header="0.3" footer="0.3"/>
  <pageSetup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S61"/>
  <sheetViews>
    <sheetView tabSelected="1" workbookViewId="0">
      <selection activeCell="F28" sqref="F28"/>
    </sheetView>
  </sheetViews>
  <sheetFormatPr defaultColWidth="8.85546875" defaultRowHeight="12.75" x14ac:dyDescent="0.2"/>
  <cols>
    <col min="1" max="1" width="2.7109375" customWidth="1"/>
    <col min="4" max="4" width="14.7109375" customWidth="1"/>
    <col min="6" max="6" width="15" bestFit="1" customWidth="1"/>
    <col min="7" max="7" width="9" bestFit="1" customWidth="1"/>
    <col min="8" max="8" width="12.42578125" bestFit="1" customWidth="1"/>
    <col min="9" max="9" width="9" bestFit="1" customWidth="1"/>
    <col min="10" max="10" width="12.7109375" customWidth="1"/>
    <col min="11" max="11" width="9" bestFit="1" customWidth="1"/>
    <col min="12" max="12" width="12.7109375" customWidth="1"/>
    <col min="13" max="13" width="9" bestFit="1" customWidth="1"/>
    <col min="14" max="14" width="12.7109375" customWidth="1"/>
    <col min="15" max="15" width="9" bestFit="1" customWidth="1"/>
    <col min="16" max="16" width="12.7109375" customWidth="1"/>
    <col min="17" max="17" width="9.28515625" bestFit="1" customWidth="1"/>
    <col min="18" max="18" width="9" bestFit="1" customWidth="1"/>
  </cols>
  <sheetData>
    <row r="1" spans="1:19" ht="29.25" x14ac:dyDescent="0.55000000000000004">
      <c r="C1" s="28" t="s">
        <v>76</v>
      </c>
    </row>
    <row r="2" spans="1:19" ht="29.25" x14ac:dyDescent="0.55000000000000004">
      <c r="C2" s="28" t="s">
        <v>77</v>
      </c>
      <c r="J2" s="46" t="s">
        <v>225</v>
      </c>
      <c r="N2" s="3"/>
    </row>
    <row r="3" spans="1:19" x14ac:dyDescent="0.2">
      <c r="J3" s="60"/>
      <c r="K3" s="37" t="s">
        <v>88</v>
      </c>
      <c r="L3" s="38"/>
      <c r="M3" s="38"/>
      <c r="N3" s="3"/>
    </row>
    <row r="4" spans="1:19" x14ac:dyDescent="0.2">
      <c r="J4" s="39"/>
      <c r="K4" s="37" t="s">
        <v>82</v>
      </c>
      <c r="L4" s="38"/>
      <c r="M4" s="38"/>
      <c r="N4" s="3"/>
    </row>
    <row r="5" spans="1:19" x14ac:dyDescent="0.2">
      <c r="J5" s="42"/>
      <c r="K5" s="71" t="s">
        <v>227</v>
      </c>
      <c r="N5" s="3"/>
      <c r="S5" s="71"/>
    </row>
    <row r="6" spans="1:19" ht="29.25" x14ac:dyDescent="0.55000000000000004">
      <c r="A6" s="28" t="s">
        <v>78</v>
      </c>
    </row>
    <row r="7" spans="1:19" ht="12.75" customHeight="1" x14ac:dyDescent="0.2">
      <c r="E7" s="166" t="s">
        <v>84</v>
      </c>
      <c r="F7" s="166"/>
      <c r="G7" s="166"/>
      <c r="H7" s="166"/>
      <c r="I7" s="165" t="s">
        <v>269</v>
      </c>
      <c r="J7" s="165"/>
      <c r="K7" s="165"/>
      <c r="L7" s="165"/>
      <c r="M7" s="165"/>
      <c r="N7" s="165"/>
      <c r="O7" s="165"/>
      <c r="P7" s="165"/>
      <c r="Q7" s="3"/>
    </row>
    <row r="8" spans="1:19" ht="25.5" customHeight="1" x14ac:dyDescent="0.2">
      <c r="A8" s="155" t="s">
        <v>79</v>
      </c>
      <c r="B8" s="155"/>
      <c r="C8" s="155"/>
      <c r="E8" s="31" t="s">
        <v>37</v>
      </c>
      <c r="F8" s="31" t="s">
        <v>41</v>
      </c>
      <c r="G8" s="31" t="s">
        <v>40</v>
      </c>
      <c r="H8" s="130" t="s">
        <v>261</v>
      </c>
      <c r="I8" s="161">
        <v>41698</v>
      </c>
      <c r="J8" s="162"/>
      <c r="K8" s="161">
        <v>41729</v>
      </c>
      <c r="L8" s="162"/>
      <c r="M8" s="161">
        <v>41759</v>
      </c>
      <c r="N8" s="162"/>
      <c r="O8" s="161">
        <v>41761</v>
      </c>
      <c r="P8" s="163"/>
      <c r="Q8" s="164"/>
    </row>
    <row r="9" spans="1:19" ht="38.25" x14ac:dyDescent="0.2">
      <c r="A9" s="30"/>
      <c r="B9" s="2"/>
      <c r="C9" s="158" t="s">
        <v>87</v>
      </c>
      <c r="D9" s="158"/>
      <c r="G9" s="129" t="s">
        <v>307</v>
      </c>
      <c r="I9" s="32" t="s">
        <v>85</v>
      </c>
      <c r="J9" s="33" t="s">
        <v>86</v>
      </c>
      <c r="K9" s="32" t="s">
        <v>85</v>
      </c>
      <c r="L9" s="33" t="s">
        <v>86</v>
      </c>
      <c r="M9" s="32" t="s">
        <v>85</v>
      </c>
      <c r="N9" s="33" t="s">
        <v>86</v>
      </c>
      <c r="O9" s="32" t="s">
        <v>85</v>
      </c>
      <c r="P9" s="33" t="s">
        <v>86</v>
      </c>
      <c r="Q9" s="128" t="s">
        <v>259</v>
      </c>
      <c r="R9" s="128" t="s">
        <v>268</v>
      </c>
    </row>
    <row r="10" spans="1:19" x14ac:dyDescent="0.2">
      <c r="A10" s="30"/>
      <c r="B10" t="s">
        <v>29</v>
      </c>
      <c r="C10" s="167"/>
      <c r="D10" s="168"/>
      <c r="E10" s="151"/>
      <c r="F10" s="69">
        <f>H10/G10</f>
        <v>0</v>
      </c>
      <c r="G10" s="132">
        <v>0.01</v>
      </c>
      <c r="H10" s="132"/>
      <c r="I10" s="69">
        <f>G10</f>
        <v>0.01</v>
      </c>
      <c r="J10" s="133">
        <f>I10*F10</f>
        <v>0</v>
      </c>
      <c r="K10" s="69">
        <f>G10</f>
        <v>0.01</v>
      </c>
      <c r="L10" s="133">
        <f t="shared" ref="L10" si="0">K10*F10</f>
        <v>0</v>
      </c>
      <c r="M10" s="69">
        <f>G10</f>
        <v>0.01</v>
      </c>
      <c r="N10" s="133">
        <f>M10*F10</f>
        <v>0</v>
      </c>
      <c r="O10" s="69">
        <f>I10</f>
        <v>0.01</v>
      </c>
      <c r="P10" s="133">
        <f>O10*F10</f>
        <v>0</v>
      </c>
      <c r="Q10" s="146">
        <f>R10*H10</f>
        <v>0</v>
      </c>
      <c r="R10" s="149">
        <v>0.05</v>
      </c>
    </row>
    <row r="11" spans="1:19" x14ac:dyDescent="0.2">
      <c r="A11" s="30"/>
      <c r="B11" t="s">
        <v>29</v>
      </c>
      <c r="C11" s="169"/>
      <c r="D11" s="168"/>
      <c r="E11" s="131"/>
      <c r="F11" s="69">
        <f t="shared" ref="F11:F17" si="1">H11/G11</f>
        <v>0</v>
      </c>
      <c r="G11" s="132">
        <v>0.01</v>
      </c>
      <c r="H11" s="132"/>
      <c r="I11" s="69">
        <f t="shared" ref="I11:I17" si="2">G11</f>
        <v>0.01</v>
      </c>
      <c r="J11" s="133">
        <f>I11*F11</f>
        <v>0</v>
      </c>
      <c r="K11" s="69">
        <f t="shared" ref="K11:K17" si="3">G11</f>
        <v>0.01</v>
      </c>
      <c r="L11" s="133">
        <f>K11*F11</f>
        <v>0</v>
      </c>
      <c r="M11" s="69">
        <f t="shared" ref="M11:M17" si="4">G11</f>
        <v>0.01</v>
      </c>
      <c r="N11" s="133">
        <f t="shared" ref="N11:N17" si="5">M11*F11</f>
        <v>0</v>
      </c>
      <c r="O11" s="69">
        <f t="shared" ref="O11:O17" si="6">I11</f>
        <v>0.01</v>
      </c>
      <c r="P11" s="133">
        <f>O11*F11</f>
        <v>0</v>
      </c>
      <c r="Q11" s="146">
        <f t="shared" ref="Q11:Q17" si="7">R11*H11</f>
        <v>0</v>
      </c>
      <c r="R11" s="150">
        <v>0.05</v>
      </c>
    </row>
    <row r="12" spans="1:19" x14ac:dyDescent="0.2">
      <c r="A12" s="30"/>
      <c r="B12" s="111" t="s">
        <v>29</v>
      </c>
      <c r="C12" s="121"/>
      <c r="D12" s="122"/>
      <c r="E12" s="131"/>
      <c r="F12" s="69">
        <f t="shared" si="1"/>
        <v>0</v>
      </c>
      <c r="G12" s="132">
        <v>0.01</v>
      </c>
      <c r="H12" s="132"/>
      <c r="I12" s="69">
        <f t="shared" si="2"/>
        <v>0.01</v>
      </c>
      <c r="J12" s="133">
        <f t="shared" ref="J12:J17" si="8">I12*F12</f>
        <v>0</v>
      </c>
      <c r="K12" s="69">
        <f t="shared" si="3"/>
        <v>0.01</v>
      </c>
      <c r="L12" s="133">
        <f t="shared" ref="L12:L17" si="9">K12*F12</f>
        <v>0</v>
      </c>
      <c r="M12" s="69">
        <f t="shared" si="4"/>
        <v>0.01</v>
      </c>
      <c r="N12" s="133">
        <f t="shared" si="5"/>
        <v>0</v>
      </c>
      <c r="O12" s="69">
        <f t="shared" si="6"/>
        <v>0.01</v>
      </c>
      <c r="P12" s="133">
        <f t="shared" ref="P12:P17" si="10">O12*F12</f>
        <v>0</v>
      </c>
      <c r="Q12" s="146">
        <f t="shared" si="7"/>
        <v>0</v>
      </c>
      <c r="R12" s="149">
        <v>0.05</v>
      </c>
    </row>
    <row r="13" spans="1:19" x14ac:dyDescent="0.2">
      <c r="A13" s="30"/>
      <c r="B13" s="111" t="s">
        <v>29</v>
      </c>
      <c r="C13" s="121"/>
      <c r="D13" s="122"/>
      <c r="E13" s="131"/>
      <c r="F13" s="69">
        <f t="shared" si="1"/>
        <v>0</v>
      </c>
      <c r="G13" s="132">
        <v>0.01</v>
      </c>
      <c r="H13" s="132"/>
      <c r="I13" s="69">
        <f t="shared" si="2"/>
        <v>0.01</v>
      </c>
      <c r="J13" s="133">
        <f t="shared" si="8"/>
        <v>0</v>
      </c>
      <c r="K13" s="69">
        <f t="shared" si="3"/>
        <v>0.01</v>
      </c>
      <c r="L13" s="133">
        <f t="shared" si="9"/>
        <v>0</v>
      </c>
      <c r="M13" s="69">
        <f t="shared" si="4"/>
        <v>0.01</v>
      </c>
      <c r="N13" s="133">
        <f t="shared" si="5"/>
        <v>0</v>
      </c>
      <c r="O13" s="69">
        <f t="shared" si="6"/>
        <v>0.01</v>
      </c>
      <c r="P13" s="133">
        <f t="shared" si="10"/>
        <v>0</v>
      </c>
      <c r="Q13" s="146">
        <f t="shared" si="7"/>
        <v>0</v>
      </c>
      <c r="R13" s="149">
        <v>0.05</v>
      </c>
    </row>
    <row r="14" spans="1:19" x14ac:dyDescent="0.2">
      <c r="A14" s="30"/>
      <c r="B14" s="111" t="s">
        <v>29</v>
      </c>
      <c r="C14" s="121"/>
      <c r="D14" s="122"/>
      <c r="E14" s="131"/>
      <c r="F14" s="69">
        <f t="shared" si="1"/>
        <v>0</v>
      </c>
      <c r="G14" s="132">
        <v>0.01</v>
      </c>
      <c r="H14" s="132"/>
      <c r="I14" s="69">
        <f t="shared" si="2"/>
        <v>0.01</v>
      </c>
      <c r="J14" s="133">
        <f t="shared" si="8"/>
        <v>0</v>
      </c>
      <c r="K14" s="69">
        <f t="shared" si="3"/>
        <v>0.01</v>
      </c>
      <c r="L14" s="133">
        <f t="shared" si="9"/>
        <v>0</v>
      </c>
      <c r="M14" s="69">
        <f t="shared" si="4"/>
        <v>0.01</v>
      </c>
      <c r="N14" s="133">
        <f t="shared" si="5"/>
        <v>0</v>
      </c>
      <c r="O14" s="69">
        <f t="shared" si="6"/>
        <v>0.01</v>
      </c>
      <c r="P14" s="133">
        <f t="shared" si="10"/>
        <v>0</v>
      </c>
      <c r="Q14" s="146">
        <f t="shared" si="7"/>
        <v>0</v>
      </c>
      <c r="R14" s="149">
        <v>0.05</v>
      </c>
    </row>
    <row r="15" spans="1:19" x14ac:dyDescent="0.2">
      <c r="A15" s="30"/>
      <c r="B15" s="25" t="s">
        <v>29</v>
      </c>
      <c r="C15" s="169"/>
      <c r="D15" s="168"/>
      <c r="E15" s="131"/>
      <c r="F15" s="69">
        <f t="shared" si="1"/>
        <v>0</v>
      </c>
      <c r="G15" s="132">
        <v>0.01</v>
      </c>
      <c r="H15" s="132"/>
      <c r="I15" s="69">
        <f t="shared" si="2"/>
        <v>0.01</v>
      </c>
      <c r="J15" s="133">
        <f t="shared" si="8"/>
        <v>0</v>
      </c>
      <c r="K15" s="69">
        <f t="shared" si="3"/>
        <v>0.01</v>
      </c>
      <c r="L15" s="133">
        <f t="shared" si="9"/>
        <v>0</v>
      </c>
      <c r="M15" s="69">
        <f t="shared" si="4"/>
        <v>0.01</v>
      </c>
      <c r="N15" s="133">
        <f t="shared" si="5"/>
        <v>0</v>
      </c>
      <c r="O15" s="69">
        <f t="shared" si="6"/>
        <v>0.01</v>
      </c>
      <c r="P15" s="133">
        <f t="shared" si="10"/>
        <v>0</v>
      </c>
      <c r="Q15" s="146">
        <f t="shared" si="7"/>
        <v>0</v>
      </c>
      <c r="R15" s="149">
        <v>0.05</v>
      </c>
    </row>
    <row r="16" spans="1:19" x14ac:dyDescent="0.2">
      <c r="A16" s="30"/>
      <c r="B16" s="25" t="s">
        <v>29</v>
      </c>
      <c r="C16" s="121"/>
      <c r="D16" s="122"/>
      <c r="E16" s="131"/>
      <c r="F16" s="69">
        <f t="shared" si="1"/>
        <v>0</v>
      </c>
      <c r="G16" s="132">
        <v>0.01</v>
      </c>
      <c r="H16" s="132"/>
      <c r="I16" s="69">
        <f t="shared" si="2"/>
        <v>0.01</v>
      </c>
      <c r="J16" s="133">
        <f t="shared" si="8"/>
        <v>0</v>
      </c>
      <c r="K16" s="69">
        <f t="shared" si="3"/>
        <v>0.01</v>
      </c>
      <c r="L16" s="133">
        <f t="shared" si="9"/>
        <v>0</v>
      </c>
      <c r="M16" s="69">
        <f t="shared" si="4"/>
        <v>0.01</v>
      </c>
      <c r="N16" s="133">
        <f t="shared" si="5"/>
        <v>0</v>
      </c>
      <c r="O16" s="69">
        <f t="shared" si="6"/>
        <v>0.01</v>
      </c>
      <c r="P16" s="133">
        <f t="shared" si="10"/>
        <v>0</v>
      </c>
      <c r="Q16" s="146">
        <f t="shared" si="7"/>
        <v>0</v>
      </c>
      <c r="R16" s="149">
        <v>0.05</v>
      </c>
    </row>
    <row r="17" spans="1:18" x14ac:dyDescent="0.2">
      <c r="A17" s="30"/>
      <c r="B17" s="25" t="s">
        <v>29</v>
      </c>
      <c r="C17" s="169"/>
      <c r="D17" s="168"/>
      <c r="E17" s="131"/>
      <c r="F17" s="69">
        <f t="shared" si="1"/>
        <v>0</v>
      </c>
      <c r="G17" s="132">
        <v>0.01</v>
      </c>
      <c r="H17" s="132"/>
      <c r="I17" s="69">
        <f t="shared" si="2"/>
        <v>0.01</v>
      </c>
      <c r="J17" s="133">
        <f t="shared" si="8"/>
        <v>0</v>
      </c>
      <c r="K17" s="69">
        <f t="shared" si="3"/>
        <v>0.01</v>
      </c>
      <c r="L17" s="133">
        <f t="shared" si="9"/>
        <v>0</v>
      </c>
      <c r="M17" s="69">
        <f t="shared" si="4"/>
        <v>0.01</v>
      </c>
      <c r="N17" s="133">
        <f t="shared" si="5"/>
        <v>0</v>
      </c>
      <c r="O17" s="69">
        <f t="shared" si="6"/>
        <v>0.01</v>
      </c>
      <c r="P17" s="133">
        <f t="shared" si="10"/>
        <v>0</v>
      </c>
      <c r="Q17" s="146">
        <f t="shared" si="7"/>
        <v>0</v>
      </c>
      <c r="R17" s="149">
        <v>0.05</v>
      </c>
    </row>
    <row r="18" spans="1:18" x14ac:dyDescent="0.2">
      <c r="A18" s="30"/>
      <c r="B18" s="1" t="s">
        <v>83</v>
      </c>
      <c r="E18" s="134"/>
      <c r="F18" s="35"/>
      <c r="G18" s="35"/>
      <c r="H18" s="69">
        <f>SUM(H10:H17)</f>
        <v>0</v>
      </c>
      <c r="I18" s="134"/>
      <c r="J18" s="133">
        <f>SUM(J10:J17)</f>
        <v>0</v>
      </c>
      <c r="K18" s="134"/>
      <c r="L18" s="133">
        <f>SUM(L10:L17)</f>
        <v>0</v>
      </c>
      <c r="M18" s="134"/>
      <c r="N18" s="133">
        <f>SUM(N10:N17)</f>
        <v>0</v>
      </c>
      <c r="O18" s="134"/>
      <c r="P18" s="133">
        <f>SUM(P10:P17)</f>
        <v>0</v>
      </c>
      <c r="Q18" s="133">
        <f>SUM(Q10:Q17)</f>
        <v>0</v>
      </c>
      <c r="R18" s="149"/>
    </row>
    <row r="19" spans="1:18" x14ac:dyDescent="0.2">
      <c r="A19" s="30"/>
      <c r="C19" s="25" t="s">
        <v>89</v>
      </c>
      <c r="E19" s="134"/>
      <c r="F19" s="135"/>
      <c r="G19" s="135"/>
      <c r="H19" s="35"/>
      <c r="I19" s="134"/>
      <c r="J19" s="35" t="e">
        <f>(J18-H18)/H18</f>
        <v>#DIV/0!</v>
      </c>
      <c r="K19" s="134"/>
      <c r="L19" s="35" t="e">
        <f>(L18-J18)/J18</f>
        <v>#DIV/0!</v>
      </c>
      <c r="M19" s="134"/>
      <c r="N19" s="35" t="e">
        <f>(N18-L18)/L18</f>
        <v>#DIV/0!</v>
      </c>
      <c r="O19" s="134"/>
      <c r="P19" s="35" t="e">
        <f>(P18-N18)/N18</f>
        <v>#DIV/0!</v>
      </c>
      <c r="Q19" s="148"/>
      <c r="R19" s="7"/>
    </row>
    <row r="20" spans="1:18" ht="25.5" customHeight="1" x14ac:dyDescent="0.2">
      <c r="A20" s="155" t="s">
        <v>81</v>
      </c>
      <c r="B20" s="155"/>
      <c r="C20" s="155"/>
      <c r="E20" s="134"/>
      <c r="F20" s="135"/>
      <c r="G20" s="135"/>
      <c r="H20" s="35"/>
      <c r="I20" s="134"/>
      <c r="J20" s="134"/>
      <c r="K20" s="134"/>
      <c r="L20" s="134"/>
      <c r="M20" s="134"/>
      <c r="N20" s="134"/>
      <c r="O20" s="134"/>
      <c r="P20" s="134"/>
      <c r="Q20" s="136"/>
      <c r="R20" s="7"/>
    </row>
    <row r="21" spans="1:18" ht="25.5" x14ac:dyDescent="0.2">
      <c r="A21" s="30"/>
      <c r="B21" s="2"/>
      <c r="E21" s="137" t="s">
        <v>149</v>
      </c>
      <c r="F21" s="137" t="s">
        <v>148</v>
      </c>
      <c r="G21" s="137"/>
      <c r="H21" s="138" t="s">
        <v>261</v>
      </c>
      <c r="I21" s="139" t="s">
        <v>150</v>
      </c>
      <c r="J21" s="137" t="s">
        <v>86</v>
      </c>
      <c r="K21" s="139" t="s">
        <v>150</v>
      </c>
      <c r="L21" s="137" t="s">
        <v>86</v>
      </c>
      <c r="M21" s="139" t="s">
        <v>150</v>
      </c>
      <c r="N21" s="137" t="s">
        <v>86</v>
      </c>
      <c r="O21" s="139" t="s">
        <v>150</v>
      </c>
      <c r="P21" s="137" t="s">
        <v>86</v>
      </c>
      <c r="Q21" s="140"/>
      <c r="R21" s="7"/>
    </row>
    <row r="22" spans="1:18" x14ac:dyDescent="0.2">
      <c r="A22" s="30"/>
      <c r="B22" s="25" t="s">
        <v>152</v>
      </c>
      <c r="E22" s="141" t="s">
        <v>151</v>
      </c>
      <c r="F22" s="83">
        <v>0.04</v>
      </c>
      <c r="G22" s="69"/>
      <c r="H22" s="132"/>
      <c r="I22" s="69">
        <f>H22*F22/12</f>
        <v>0</v>
      </c>
      <c r="J22" s="69">
        <f>I22+H22</f>
        <v>0</v>
      </c>
      <c r="K22" s="69">
        <f>J22*F22/12</f>
        <v>0</v>
      </c>
      <c r="L22" s="69">
        <f>K22+J22</f>
        <v>0</v>
      </c>
      <c r="M22" s="69">
        <f>L22*F22/12</f>
        <v>0</v>
      </c>
      <c r="N22" s="69">
        <f>M22+L22</f>
        <v>0</v>
      </c>
      <c r="O22" s="69">
        <f>N22*F22/12</f>
        <v>0</v>
      </c>
      <c r="P22" s="69">
        <f>O22+N22</f>
        <v>0</v>
      </c>
      <c r="Q22" s="140"/>
      <c r="R22" s="7"/>
    </row>
    <row r="23" spans="1:18" x14ac:dyDescent="0.2">
      <c r="A23" s="30"/>
      <c r="B23" s="25" t="s">
        <v>38</v>
      </c>
      <c r="E23" s="141" t="s">
        <v>151</v>
      </c>
      <c r="F23" s="83">
        <v>0.03</v>
      </c>
      <c r="G23" s="69"/>
      <c r="H23" s="132"/>
      <c r="I23" s="69">
        <f>H23*F23/12</f>
        <v>0</v>
      </c>
      <c r="J23" s="69">
        <f t="shared" ref="J23:J24" si="11">I23+H23</f>
        <v>0</v>
      </c>
      <c r="K23" s="69">
        <f t="shared" ref="K23:K24" si="12">J23*F23/12</f>
        <v>0</v>
      </c>
      <c r="L23" s="69">
        <f t="shared" ref="L23:L24" si="13">K23+J23</f>
        <v>0</v>
      </c>
      <c r="M23" s="69">
        <f t="shared" ref="M23:M24" si="14">L23*F23/12</f>
        <v>0</v>
      </c>
      <c r="N23" s="69">
        <f t="shared" ref="N23:P24" si="15">M23+L23</f>
        <v>0</v>
      </c>
      <c r="O23" s="69">
        <f t="shared" ref="O23:O24" si="16">N23*F23/12</f>
        <v>0</v>
      </c>
      <c r="P23" s="69">
        <f t="shared" si="15"/>
        <v>0</v>
      </c>
      <c r="Q23" s="140"/>
      <c r="R23" s="7"/>
    </row>
    <row r="24" spans="1:18" x14ac:dyDescent="0.2">
      <c r="A24" s="30"/>
      <c r="B24" s="71" t="s">
        <v>196</v>
      </c>
      <c r="E24" s="141" t="s">
        <v>151</v>
      </c>
      <c r="F24" s="83">
        <v>0.06</v>
      </c>
      <c r="G24" s="69"/>
      <c r="H24" s="132"/>
      <c r="I24" s="69">
        <f>H24*F24/12</f>
        <v>0</v>
      </c>
      <c r="J24" s="69">
        <f t="shared" si="11"/>
        <v>0</v>
      </c>
      <c r="K24" s="69">
        <f t="shared" si="12"/>
        <v>0</v>
      </c>
      <c r="L24" s="69">
        <f t="shared" si="13"/>
        <v>0</v>
      </c>
      <c r="M24" s="69">
        <f t="shared" si="14"/>
        <v>0</v>
      </c>
      <c r="N24" s="69">
        <f t="shared" si="15"/>
        <v>0</v>
      </c>
      <c r="O24" s="69">
        <f t="shared" si="16"/>
        <v>0</v>
      </c>
      <c r="P24" s="69">
        <f t="shared" si="15"/>
        <v>0</v>
      </c>
      <c r="Q24" s="140"/>
      <c r="R24" s="7"/>
    </row>
    <row r="25" spans="1:18" x14ac:dyDescent="0.2">
      <c r="A25" s="30"/>
      <c r="B25" s="25" t="s">
        <v>83</v>
      </c>
      <c r="D25" s="40"/>
      <c r="E25" s="142"/>
      <c r="F25" s="79"/>
      <c r="G25" s="79"/>
      <c r="H25" s="69">
        <f t="shared" ref="H25:P25" si="17">SUM(H22:H24)</f>
        <v>0</v>
      </c>
      <c r="I25" s="69">
        <f t="shared" si="17"/>
        <v>0</v>
      </c>
      <c r="J25" s="69">
        <f t="shared" si="17"/>
        <v>0</v>
      </c>
      <c r="K25" s="69">
        <f t="shared" si="17"/>
        <v>0</v>
      </c>
      <c r="L25" s="69">
        <f t="shared" si="17"/>
        <v>0</v>
      </c>
      <c r="M25" s="69">
        <f t="shared" si="17"/>
        <v>0</v>
      </c>
      <c r="N25" s="69">
        <f t="shared" si="17"/>
        <v>0</v>
      </c>
      <c r="O25" s="69">
        <f t="shared" si="17"/>
        <v>0</v>
      </c>
      <c r="P25" s="69">
        <f t="shared" si="17"/>
        <v>0</v>
      </c>
      <c r="Q25" s="143"/>
      <c r="R25" s="7"/>
    </row>
    <row r="26" spans="1:18" x14ac:dyDescent="0.2">
      <c r="A26" s="30"/>
      <c r="D26" s="40"/>
      <c r="E26" s="142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143"/>
      <c r="R26" s="7"/>
    </row>
    <row r="27" spans="1:18" ht="25.5" customHeight="1" x14ac:dyDescent="0.2">
      <c r="A27" s="155" t="s">
        <v>80</v>
      </c>
      <c r="B27" s="155"/>
      <c r="C27" s="155"/>
      <c r="D27" s="40"/>
      <c r="E27" s="142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143"/>
      <c r="R27" s="7"/>
    </row>
    <row r="28" spans="1:18" ht="25.5" customHeight="1" x14ac:dyDescent="0.2">
      <c r="A28" s="155"/>
      <c r="B28" s="155"/>
      <c r="C28" s="155"/>
      <c r="D28" s="40"/>
      <c r="E28" s="142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143"/>
      <c r="R28" s="7"/>
    </row>
    <row r="29" spans="1:18" ht="12.75" customHeight="1" x14ac:dyDescent="0.2">
      <c r="A29" s="41"/>
      <c r="B29" s="41"/>
      <c r="C29" s="41"/>
      <c r="D29" s="40"/>
      <c r="E29" s="142"/>
      <c r="F29" s="79"/>
      <c r="G29" s="79"/>
      <c r="H29" s="79"/>
      <c r="I29" s="160" t="s">
        <v>269</v>
      </c>
      <c r="J29" s="160"/>
      <c r="K29" s="160"/>
      <c r="L29" s="160"/>
      <c r="M29" s="160"/>
      <c r="N29" s="160"/>
      <c r="O29" s="160"/>
      <c r="P29" s="160"/>
      <c r="Q29" s="143"/>
      <c r="R29" s="7"/>
    </row>
    <row r="30" spans="1:18" ht="25.5" customHeight="1" x14ac:dyDescent="0.2">
      <c r="A30" s="41"/>
      <c r="B30" s="41"/>
      <c r="C30" s="41"/>
      <c r="D30" s="40"/>
      <c r="E30" s="142"/>
      <c r="F30" s="79"/>
      <c r="G30" s="144" t="s">
        <v>307</v>
      </c>
      <c r="H30" s="79"/>
      <c r="I30" s="161">
        <v>41698</v>
      </c>
      <c r="J30" s="162"/>
      <c r="K30" s="161">
        <v>41729</v>
      </c>
      <c r="L30" s="162"/>
      <c r="M30" s="161">
        <v>41759</v>
      </c>
      <c r="N30" s="162"/>
      <c r="O30" s="161">
        <v>41761</v>
      </c>
      <c r="P30" s="163"/>
      <c r="Q30" s="164"/>
      <c r="R30" s="7"/>
    </row>
    <row r="31" spans="1:18" ht="25.5" x14ac:dyDescent="0.2">
      <c r="A31" s="30"/>
      <c r="B31" s="29"/>
      <c r="C31" s="158" t="s">
        <v>87</v>
      </c>
      <c r="D31" s="158"/>
      <c r="E31" s="137" t="s">
        <v>37</v>
      </c>
      <c r="F31" s="137" t="s">
        <v>41</v>
      </c>
      <c r="G31" s="139" t="s">
        <v>85</v>
      </c>
      <c r="H31" s="138" t="s">
        <v>261</v>
      </c>
      <c r="I31" s="139" t="s">
        <v>85</v>
      </c>
      <c r="J31" s="137" t="s">
        <v>86</v>
      </c>
      <c r="K31" s="139" t="s">
        <v>85</v>
      </c>
      <c r="L31" s="137" t="s">
        <v>86</v>
      </c>
      <c r="M31" s="139" t="s">
        <v>85</v>
      </c>
      <c r="N31" s="137" t="s">
        <v>86</v>
      </c>
      <c r="O31" s="139" t="s">
        <v>85</v>
      </c>
      <c r="P31" s="137" t="s">
        <v>86</v>
      </c>
      <c r="Q31" s="7"/>
      <c r="R31" s="7"/>
    </row>
    <row r="32" spans="1:18" x14ac:dyDescent="0.2">
      <c r="A32" s="25" t="s">
        <v>90</v>
      </c>
      <c r="C32" s="159" t="s">
        <v>200</v>
      </c>
      <c r="D32" s="159"/>
      <c r="E32" s="145" t="s">
        <v>201</v>
      </c>
      <c r="F32" s="69">
        <f t="shared" ref="F32:F37" si="18">H32/G32</f>
        <v>0</v>
      </c>
      <c r="G32" s="132">
        <v>0.01</v>
      </c>
      <c r="H32" s="132"/>
      <c r="I32" s="69">
        <f>G32</f>
        <v>0.01</v>
      </c>
      <c r="J32" s="133">
        <f t="shared" ref="J32:J37" si="19">I32*F32</f>
        <v>0</v>
      </c>
      <c r="K32" s="69">
        <f>G32</f>
        <v>0.01</v>
      </c>
      <c r="L32" s="133">
        <f t="shared" ref="L32:L37" si="20">K32*F32</f>
        <v>0</v>
      </c>
      <c r="M32" s="69">
        <f>G32</f>
        <v>0.01</v>
      </c>
      <c r="N32" s="133">
        <f t="shared" ref="N32:N37" si="21">M32*F32</f>
        <v>0</v>
      </c>
      <c r="O32" s="69">
        <f>G32</f>
        <v>0.01</v>
      </c>
      <c r="P32" s="133">
        <f t="shared" ref="P32:P37" si="22">O32*F32</f>
        <v>0</v>
      </c>
      <c r="Q32" s="7"/>
      <c r="R32" s="7"/>
    </row>
    <row r="33" spans="1:18" x14ac:dyDescent="0.2">
      <c r="A33" s="25" t="s">
        <v>91</v>
      </c>
      <c r="C33" s="89" t="s">
        <v>211</v>
      </c>
      <c r="D33" s="88"/>
      <c r="E33" s="145" t="s">
        <v>210</v>
      </c>
      <c r="F33" s="69">
        <f t="shared" si="18"/>
        <v>0</v>
      </c>
      <c r="G33" s="132">
        <v>0.01</v>
      </c>
      <c r="H33" s="132"/>
      <c r="I33" s="69">
        <f t="shared" ref="I33:I37" si="23">G33</f>
        <v>0.01</v>
      </c>
      <c r="J33" s="133">
        <f t="shared" si="19"/>
        <v>0</v>
      </c>
      <c r="K33" s="69">
        <f t="shared" ref="K33:K37" si="24">G33</f>
        <v>0.01</v>
      </c>
      <c r="L33" s="133">
        <f t="shared" si="20"/>
        <v>0</v>
      </c>
      <c r="M33" s="69">
        <f t="shared" ref="M33:M37" si="25">G33</f>
        <v>0.01</v>
      </c>
      <c r="N33" s="133">
        <f t="shared" si="21"/>
        <v>0</v>
      </c>
      <c r="O33" s="69">
        <f t="shared" ref="O33:O37" si="26">G33</f>
        <v>0.01</v>
      </c>
      <c r="P33" s="133">
        <f t="shared" si="22"/>
        <v>0</v>
      </c>
      <c r="Q33" s="7"/>
      <c r="R33" s="7"/>
    </row>
    <row r="34" spans="1:18" x14ac:dyDescent="0.2">
      <c r="A34" s="25" t="s">
        <v>92</v>
      </c>
      <c r="C34" s="157" t="s">
        <v>214</v>
      </c>
      <c r="D34" s="157"/>
      <c r="E34" s="145" t="s">
        <v>203</v>
      </c>
      <c r="F34" s="69">
        <f t="shared" si="18"/>
        <v>0</v>
      </c>
      <c r="G34" s="132">
        <v>0.01</v>
      </c>
      <c r="H34" s="132"/>
      <c r="I34" s="69">
        <f t="shared" si="23"/>
        <v>0.01</v>
      </c>
      <c r="J34" s="133">
        <f t="shared" si="19"/>
        <v>0</v>
      </c>
      <c r="K34" s="69">
        <f t="shared" si="24"/>
        <v>0.01</v>
      </c>
      <c r="L34" s="133">
        <f t="shared" si="20"/>
        <v>0</v>
      </c>
      <c r="M34" s="69">
        <f t="shared" si="25"/>
        <v>0.01</v>
      </c>
      <c r="N34" s="133">
        <f t="shared" si="21"/>
        <v>0</v>
      </c>
      <c r="O34" s="69">
        <f t="shared" si="26"/>
        <v>0.01</v>
      </c>
      <c r="P34" s="133">
        <f t="shared" si="22"/>
        <v>0</v>
      </c>
      <c r="Q34" s="7"/>
      <c r="R34" s="7"/>
    </row>
    <row r="35" spans="1:18" x14ac:dyDescent="0.2">
      <c r="A35" s="25" t="s">
        <v>93</v>
      </c>
      <c r="C35" s="157" t="s">
        <v>215</v>
      </c>
      <c r="D35" s="157"/>
      <c r="E35" s="145" t="s">
        <v>205</v>
      </c>
      <c r="F35" s="69">
        <f t="shared" si="18"/>
        <v>0</v>
      </c>
      <c r="G35" s="132">
        <v>0.01</v>
      </c>
      <c r="H35" s="132"/>
      <c r="I35" s="69">
        <f t="shared" si="23"/>
        <v>0.01</v>
      </c>
      <c r="J35" s="133">
        <f t="shared" si="19"/>
        <v>0</v>
      </c>
      <c r="K35" s="69">
        <f t="shared" si="24"/>
        <v>0.01</v>
      </c>
      <c r="L35" s="133">
        <f t="shared" si="20"/>
        <v>0</v>
      </c>
      <c r="M35" s="69">
        <f t="shared" si="25"/>
        <v>0.01</v>
      </c>
      <c r="N35" s="133">
        <f t="shared" si="21"/>
        <v>0</v>
      </c>
      <c r="O35" s="69">
        <f t="shared" si="26"/>
        <v>0.01</v>
      </c>
      <c r="P35" s="133">
        <f t="shared" si="22"/>
        <v>0</v>
      </c>
      <c r="Q35" s="7"/>
      <c r="R35" s="7"/>
    </row>
    <row r="36" spans="1:18" x14ac:dyDescent="0.2">
      <c r="A36" s="25" t="s">
        <v>94</v>
      </c>
      <c r="C36" s="157" t="s">
        <v>207</v>
      </c>
      <c r="D36" s="157"/>
      <c r="E36" s="145" t="s">
        <v>206</v>
      </c>
      <c r="F36" s="69">
        <f t="shared" si="18"/>
        <v>0</v>
      </c>
      <c r="G36" s="132">
        <v>0.01</v>
      </c>
      <c r="H36" s="132"/>
      <c r="I36" s="69">
        <f t="shared" si="23"/>
        <v>0.01</v>
      </c>
      <c r="J36" s="133">
        <f t="shared" si="19"/>
        <v>0</v>
      </c>
      <c r="K36" s="69">
        <f t="shared" si="24"/>
        <v>0.01</v>
      </c>
      <c r="L36" s="133">
        <f t="shared" si="20"/>
        <v>0</v>
      </c>
      <c r="M36" s="69">
        <f t="shared" si="25"/>
        <v>0.01</v>
      </c>
      <c r="N36" s="133">
        <f t="shared" si="21"/>
        <v>0</v>
      </c>
      <c r="O36" s="69">
        <f t="shared" si="26"/>
        <v>0.01</v>
      </c>
      <c r="P36" s="133">
        <f t="shared" si="22"/>
        <v>0</v>
      </c>
      <c r="Q36" s="7"/>
      <c r="R36" s="7"/>
    </row>
    <row r="37" spans="1:18" x14ac:dyDescent="0.2">
      <c r="A37" s="25" t="s">
        <v>95</v>
      </c>
      <c r="C37" s="157" t="s">
        <v>209</v>
      </c>
      <c r="D37" s="157"/>
      <c r="E37" s="145" t="s">
        <v>208</v>
      </c>
      <c r="F37" s="69">
        <f t="shared" si="18"/>
        <v>0</v>
      </c>
      <c r="G37" s="132">
        <v>0.01</v>
      </c>
      <c r="H37" s="132"/>
      <c r="I37" s="69">
        <f t="shared" si="23"/>
        <v>0.01</v>
      </c>
      <c r="J37" s="133">
        <f t="shared" si="19"/>
        <v>0</v>
      </c>
      <c r="K37" s="69">
        <f t="shared" si="24"/>
        <v>0.01</v>
      </c>
      <c r="L37" s="133">
        <f t="shared" si="20"/>
        <v>0</v>
      </c>
      <c r="M37" s="69">
        <f t="shared" si="25"/>
        <v>0.01</v>
      </c>
      <c r="N37" s="133">
        <f t="shared" si="21"/>
        <v>0</v>
      </c>
      <c r="O37" s="69">
        <f t="shared" si="26"/>
        <v>0.01</v>
      </c>
      <c r="P37" s="133">
        <f t="shared" si="22"/>
        <v>0</v>
      </c>
      <c r="Q37" s="7"/>
      <c r="R37" s="7"/>
    </row>
    <row r="38" spans="1:18" x14ac:dyDescent="0.2">
      <c r="A38" s="30"/>
      <c r="E38" s="7"/>
      <c r="F38" s="7"/>
      <c r="G38" s="7"/>
      <c r="H38" s="146">
        <f>SUM(H32:H37)</f>
        <v>0</v>
      </c>
      <c r="I38" s="7"/>
      <c r="J38" s="146">
        <f>SUM(J32:J37)</f>
        <v>0</v>
      </c>
      <c r="K38" s="7"/>
      <c r="L38" s="146">
        <f>SUM(L32:L37)</f>
        <v>0</v>
      </c>
      <c r="M38" s="7"/>
      <c r="N38" s="146">
        <f>SUM(N32:N37)</f>
        <v>0</v>
      </c>
      <c r="O38" s="7"/>
      <c r="P38" s="146">
        <f>SUM(P32:P37)</f>
        <v>0</v>
      </c>
      <c r="Q38" s="7"/>
      <c r="R38" s="7"/>
    </row>
    <row r="39" spans="1:18" x14ac:dyDescent="0.2">
      <c r="A39" s="3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9.5" x14ac:dyDescent="0.35">
      <c r="C42" s="86" t="s">
        <v>199</v>
      </c>
      <c r="E42" s="7"/>
      <c r="F42" s="7"/>
      <c r="G42" s="7"/>
      <c r="H42" s="147">
        <f>+H18+H25+H38</f>
        <v>0</v>
      </c>
      <c r="I42" s="7"/>
      <c r="J42" s="147">
        <f>+J18+J25+J38</f>
        <v>0</v>
      </c>
      <c r="K42" s="7"/>
      <c r="L42" s="147">
        <f>+L18+L25+L38</f>
        <v>0</v>
      </c>
      <c r="M42" s="7"/>
      <c r="N42" s="147">
        <f>+N18+N25+N38</f>
        <v>0</v>
      </c>
      <c r="O42" s="7"/>
      <c r="P42" s="147">
        <f>+P18+P25+P38</f>
        <v>0</v>
      </c>
      <c r="Q42" s="7"/>
      <c r="R42" s="7"/>
    </row>
    <row r="43" spans="1:18" x14ac:dyDescent="0.2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3" spans="2:18" ht="18" x14ac:dyDescent="0.25">
      <c r="E53" s="127" t="s">
        <v>253</v>
      </c>
    </row>
    <row r="54" spans="2:18" x14ac:dyDescent="0.2">
      <c r="B54" s="110"/>
      <c r="D54" s="40">
        <v>1</v>
      </c>
      <c r="E54" s="126" t="s">
        <v>254</v>
      </c>
    </row>
    <row r="55" spans="2:18" x14ac:dyDescent="0.2">
      <c r="D55" s="40">
        <v>2</v>
      </c>
      <c r="E55" s="126" t="s">
        <v>255</v>
      </c>
    </row>
    <row r="56" spans="2:18" x14ac:dyDescent="0.2">
      <c r="D56" s="40">
        <v>3</v>
      </c>
      <c r="E56" s="126" t="s">
        <v>260</v>
      </c>
    </row>
    <row r="57" spans="2:18" x14ac:dyDescent="0.2">
      <c r="D57" s="40">
        <v>4</v>
      </c>
      <c r="E57" s="126" t="s">
        <v>258</v>
      </c>
    </row>
    <row r="58" spans="2:18" x14ac:dyDescent="0.2">
      <c r="D58" s="40">
        <v>5</v>
      </c>
      <c r="E58" s="126" t="s">
        <v>262</v>
      </c>
    </row>
    <row r="59" spans="2:18" x14ac:dyDescent="0.2">
      <c r="D59" s="40">
        <v>6</v>
      </c>
      <c r="E59" s="126" t="s">
        <v>263</v>
      </c>
    </row>
    <row r="60" spans="2:18" x14ac:dyDescent="0.2">
      <c r="D60" s="40">
        <v>7</v>
      </c>
      <c r="E60" s="126" t="s">
        <v>270</v>
      </c>
    </row>
    <row r="61" spans="2:18" x14ac:dyDescent="0.2">
      <c r="D61" s="40">
        <v>8</v>
      </c>
      <c r="E61" s="126" t="s">
        <v>271</v>
      </c>
    </row>
  </sheetData>
  <mergeCells count="25">
    <mergeCell ref="I7:P7"/>
    <mergeCell ref="A8:C8"/>
    <mergeCell ref="A20:C20"/>
    <mergeCell ref="I8:J8"/>
    <mergeCell ref="E7:H7"/>
    <mergeCell ref="K8:L8"/>
    <mergeCell ref="M8:N8"/>
    <mergeCell ref="C9:D9"/>
    <mergeCell ref="C10:D10"/>
    <mergeCell ref="C11:D11"/>
    <mergeCell ref="C15:D15"/>
    <mergeCell ref="C17:D17"/>
    <mergeCell ref="O8:Q8"/>
    <mergeCell ref="I29:P29"/>
    <mergeCell ref="I30:J30"/>
    <mergeCell ref="K30:L30"/>
    <mergeCell ref="M30:N30"/>
    <mergeCell ref="O30:Q30"/>
    <mergeCell ref="A27:C28"/>
    <mergeCell ref="C36:D36"/>
    <mergeCell ref="C37:D37"/>
    <mergeCell ref="C31:D31"/>
    <mergeCell ref="C32:D32"/>
    <mergeCell ref="C34:D34"/>
    <mergeCell ref="C35:D35"/>
  </mergeCells>
  <pageMargins left="0.7" right="0.7" top="0.75" bottom="0.75" header="0.3" footer="0.3"/>
  <pageSetup scale="6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B1:K48"/>
  <sheetViews>
    <sheetView topLeftCell="A31" workbookViewId="0">
      <selection activeCell="C35" sqref="C35"/>
    </sheetView>
  </sheetViews>
  <sheetFormatPr defaultColWidth="8.85546875" defaultRowHeight="12.75" x14ac:dyDescent="0.2"/>
  <cols>
    <col min="1" max="1" width="1.7109375" customWidth="1"/>
    <col min="2" max="2" width="11.28515625" bestFit="1" customWidth="1"/>
  </cols>
  <sheetData>
    <row r="1" spans="2:11" ht="29.25" x14ac:dyDescent="0.55000000000000004">
      <c r="C1" s="28" t="s">
        <v>76</v>
      </c>
    </row>
    <row r="2" spans="2:11" ht="29.25" x14ac:dyDescent="0.55000000000000004">
      <c r="C2" s="28" t="s">
        <v>96</v>
      </c>
      <c r="J2" s="46" t="s">
        <v>225</v>
      </c>
    </row>
    <row r="3" spans="2:11" x14ac:dyDescent="0.2">
      <c r="J3" s="60"/>
      <c r="K3" s="37" t="s">
        <v>88</v>
      </c>
    </row>
    <row r="4" spans="2:11" x14ac:dyDescent="0.2">
      <c r="J4" s="39"/>
      <c r="K4" s="37" t="s">
        <v>82</v>
      </c>
    </row>
    <row r="5" spans="2:11" x14ac:dyDescent="0.2">
      <c r="B5" s="14" t="s">
        <v>272</v>
      </c>
      <c r="E5" s="70" t="s">
        <v>292</v>
      </c>
      <c r="J5" s="42"/>
      <c r="K5" s="71" t="s">
        <v>227</v>
      </c>
    </row>
    <row r="6" spans="2:11" x14ac:dyDescent="0.2">
      <c r="B6" s="17" t="s">
        <v>51</v>
      </c>
      <c r="C6" s="4"/>
    </row>
    <row r="7" spans="2:11" x14ac:dyDescent="0.2">
      <c r="B7" s="44">
        <v>0</v>
      </c>
      <c r="C7" t="s">
        <v>7</v>
      </c>
      <c r="D7" s="13" t="s">
        <v>46</v>
      </c>
    </row>
    <row r="8" spans="2:11" x14ac:dyDescent="0.2">
      <c r="B8" s="84">
        <v>0</v>
      </c>
      <c r="C8" t="s">
        <v>8</v>
      </c>
      <c r="D8" s="13" t="s">
        <v>44</v>
      </c>
    </row>
    <row r="9" spans="2:11" x14ac:dyDescent="0.2">
      <c r="B9" s="84">
        <v>0</v>
      </c>
      <c r="C9" t="s">
        <v>9</v>
      </c>
      <c r="D9" s="13" t="s">
        <v>45</v>
      </c>
    </row>
    <row r="10" spans="2:11" x14ac:dyDescent="0.2">
      <c r="B10" s="85">
        <f>SUM(B7:B9)</f>
        <v>0</v>
      </c>
      <c r="C10" s="18" t="s">
        <v>50</v>
      </c>
    </row>
    <row r="11" spans="2:11" x14ac:dyDescent="0.2">
      <c r="B11" s="12"/>
    </row>
    <row r="13" spans="2:11" x14ac:dyDescent="0.2">
      <c r="B13" s="14" t="s">
        <v>273</v>
      </c>
      <c r="E13" s="70" t="s">
        <v>293</v>
      </c>
    </row>
    <row r="14" spans="2:11" x14ac:dyDescent="0.2">
      <c r="B14" s="17" t="s">
        <v>51</v>
      </c>
      <c r="C14" s="4"/>
    </row>
    <row r="15" spans="2:11" x14ac:dyDescent="0.2">
      <c r="B15" s="44">
        <v>0</v>
      </c>
      <c r="C15" t="s">
        <v>7</v>
      </c>
      <c r="D15" s="13" t="s">
        <v>46</v>
      </c>
    </row>
    <row r="16" spans="2:11" x14ac:dyDescent="0.2">
      <c r="B16" s="84">
        <v>0</v>
      </c>
      <c r="C16" t="s">
        <v>8</v>
      </c>
      <c r="D16" s="13" t="s">
        <v>44</v>
      </c>
    </row>
    <row r="17" spans="2:5" x14ac:dyDescent="0.2">
      <c r="B17" s="84">
        <v>0</v>
      </c>
      <c r="C17" t="s">
        <v>9</v>
      </c>
      <c r="D17" s="13" t="s">
        <v>45</v>
      </c>
    </row>
    <row r="18" spans="2:5" x14ac:dyDescent="0.2">
      <c r="B18" s="85">
        <f>SUM(B15:B17)</f>
        <v>0</v>
      </c>
      <c r="C18" s="18" t="s">
        <v>50</v>
      </c>
    </row>
    <row r="21" spans="2:5" x14ac:dyDescent="0.2">
      <c r="B21" s="14" t="s">
        <v>274</v>
      </c>
      <c r="E21" s="70" t="s">
        <v>294</v>
      </c>
    </row>
    <row r="22" spans="2:5" x14ac:dyDescent="0.2">
      <c r="B22" s="17" t="s">
        <v>51</v>
      </c>
      <c r="C22" s="4"/>
    </row>
    <row r="23" spans="2:5" x14ac:dyDescent="0.2">
      <c r="B23" s="44">
        <v>0</v>
      </c>
      <c r="C23" t="s">
        <v>7</v>
      </c>
      <c r="D23" s="13" t="s">
        <v>46</v>
      </c>
    </row>
    <row r="24" spans="2:5" x14ac:dyDescent="0.2">
      <c r="B24" s="84">
        <v>0</v>
      </c>
      <c r="C24" t="s">
        <v>8</v>
      </c>
      <c r="D24" s="13" t="s">
        <v>44</v>
      </c>
    </row>
    <row r="25" spans="2:5" x14ac:dyDescent="0.2">
      <c r="B25" s="84">
        <v>0</v>
      </c>
      <c r="C25" t="s">
        <v>9</v>
      </c>
      <c r="D25" s="13" t="s">
        <v>45</v>
      </c>
    </row>
    <row r="26" spans="2:5" x14ac:dyDescent="0.2">
      <c r="B26" s="85">
        <f>SUM(B23:B25)</f>
        <v>0</v>
      </c>
      <c r="C26" s="18" t="s">
        <v>287</v>
      </c>
    </row>
    <row r="27" spans="2:5" x14ac:dyDescent="0.2">
      <c r="B27" s="12"/>
    </row>
    <row r="29" spans="2:5" x14ac:dyDescent="0.2">
      <c r="B29" s="14" t="s">
        <v>275</v>
      </c>
      <c r="E29" s="70" t="s">
        <v>294</v>
      </c>
    </row>
    <row r="30" spans="2:5" x14ac:dyDescent="0.2">
      <c r="B30" s="17" t="s">
        <v>51</v>
      </c>
    </row>
    <row r="31" spans="2:5" x14ac:dyDescent="0.2">
      <c r="B31" s="90">
        <v>0</v>
      </c>
      <c r="C31" s="111" t="s">
        <v>288</v>
      </c>
      <c r="D31" s="13" t="s">
        <v>44</v>
      </c>
    </row>
    <row r="32" spans="2:5" x14ac:dyDescent="0.2">
      <c r="B32" s="90">
        <v>0</v>
      </c>
      <c r="C32" s="111" t="s">
        <v>289</v>
      </c>
      <c r="D32" s="13" t="s">
        <v>46</v>
      </c>
    </row>
    <row r="35" spans="2:5" x14ac:dyDescent="0.2">
      <c r="B35" s="14" t="s">
        <v>276</v>
      </c>
      <c r="E35" s="70" t="s">
        <v>295</v>
      </c>
    </row>
    <row r="36" spans="2:5" x14ac:dyDescent="0.2">
      <c r="B36" s="17" t="s">
        <v>51</v>
      </c>
      <c r="C36" s="4"/>
    </row>
    <row r="37" spans="2:5" x14ac:dyDescent="0.2">
      <c r="B37" s="44">
        <v>0</v>
      </c>
      <c r="C37" t="s">
        <v>7</v>
      </c>
      <c r="D37" s="13" t="s">
        <v>44</v>
      </c>
    </row>
    <row r="38" spans="2:5" x14ac:dyDescent="0.2">
      <c r="B38" s="84">
        <v>0</v>
      </c>
      <c r="C38" t="s">
        <v>8</v>
      </c>
      <c r="D38" s="13" t="s">
        <v>291</v>
      </c>
    </row>
    <row r="39" spans="2:5" x14ac:dyDescent="0.2">
      <c r="B39" s="84">
        <v>0</v>
      </c>
      <c r="C39" t="s">
        <v>9</v>
      </c>
      <c r="D39" s="13" t="s">
        <v>45</v>
      </c>
    </row>
    <row r="40" spans="2:5" x14ac:dyDescent="0.2">
      <c r="B40" s="85">
        <f>SUM(B37:B39)</f>
        <v>0</v>
      </c>
      <c r="C40" s="18" t="s">
        <v>50</v>
      </c>
    </row>
    <row r="43" spans="2:5" x14ac:dyDescent="0.2">
      <c r="B43" s="14" t="s">
        <v>277</v>
      </c>
      <c r="E43" s="70" t="s">
        <v>295</v>
      </c>
    </row>
    <row r="44" spans="2:5" x14ac:dyDescent="0.2">
      <c r="B44" s="17" t="s">
        <v>51</v>
      </c>
      <c r="C44" s="4"/>
    </row>
    <row r="45" spans="2:5" x14ac:dyDescent="0.2">
      <c r="B45" s="44">
        <v>0</v>
      </c>
      <c r="C45" t="s">
        <v>7</v>
      </c>
      <c r="D45" s="13" t="s">
        <v>46</v>
      </c>
    </row>
    <row r="46" spans="2:5" x14ac:dyDescent="0.2">
      <c r="B46" s="84">
        <v>0</v>
      </c>
      <c r="C46" t="s">
        <v>8</v>
      </c>
      <c r="D46" s="13" t="s">
        <v>44</v>
      </c>
    </row>
    <row r="47" spans="2:5" x14ac:dyDescent="0.2">
      <c r="B47" s="84">
        <v>0</v>
      </c>
      <c r="C47" t="s">
        <v>9</v>
      </c>
      <c r="D47" s="13" t="s">
        <v>45</v>
      </c>
    </row>
    <row r="48" spans="2:5" x14ac:dyDescent="0.2">
      <c r="B48" s="85">
        <f>SUM(B45:B47)</f>
        <v>0</v>
      </c>
      <c r="C48" s="18" t="s">
        <v>50</v>
      </c>
    </row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Q46"/>
  <sheetViews>
    <sheetView topLeftCell="A25" workbookViewId="0">
      <selection activeCell="K2" sqref="K2"/>
    </sheetView>
  </sheetViews>
  <sheetFormatPr defaultColWidth="8.85546875" defaultRowHeight="12.75" x14ac:dyDescent="0.2"/>
  <cols>
    <col min="1" max="1" width="1.7109375" customWidth="1"/>
    <col min="2" max="4" width="2.7109375" customWidth="1"/>
    <col min="6" max="6" width="20.7109375" customWidth="1"/>
    <col min="7" max="7" width="2.7109375" customWidth="1"/>
    <col min="8" max="8" width="10.7109375" customWidth="1"/>
    <col min="9" max="12" width="12.7109375" customWidth="1"/>
    <col min="13" max="13" width="2.7109375" customWidth="1"/>
    <col min="14" max="15" width="3.7109375" customWidth="1"/>
    <col min="20" max="20" width="12.7109375" customWidth="1"/>
  </cols>
  <sheetData>
    <row r="1" spans="1:17" ht="29.25" x14ac:dyDescent="0.55000000000000004">
      <c r="C1" s="11"/>
      <c r="D1" s="16"/>
      <c r="E1" s="28" t="s">
        <v>76</v>
      </c>
      <c r="F1" s="16"/>
      <c r="G1" s="16"/>
      <c r="H1" s="16"/>
      <c r="I1" s="16"/>
      <c r="J1" s="16"/>
      <c r="K1" s="46" t="s">
        <v>314</v>
      </c>
      <c r="L1" s="46"/>
      <c r="M1" s="170">
        <f>'Team Data'!I7</f>
        <v>0</v>
      </c>
      <c r="N1" s="171"/>
      <c r="O1" s="171"/>
      <c r="P1" s="171"/>
      <c r="Q1" s="172"/>
    </row>
    <row r="2" spans="1:17" ht="29.25" x14ac:dyDescent="0.55000000000000004">
      <c r="C2" s="11"/>
      <c r="D2" s="16"/>
      <c r="E2" s="28" t="s">
        <v>157</v>
      </c>
      <c r="F2" s="16"/>
      <c r="G2" s="16"/>
      <c r="H2" s="16"/>
      <c r="I2" s="16"/>
      <c r="J2" s="16"/>
      <c r="K2" s="46" t="s">
        <v>162</v>
      </c>
      <c r="L2" s="46"/>
      <c r="M2" s="170" t="str">
        <f>'Team Data'!J2</f>
        <v>Okumoto</v>
      </c>
      <c r="N2" s="171"/>
      <c r="O2" s="172"/>
    </row>
    <row r="3" spans="1:17" ht="15.75" x14ac:dyDescent="0.25">
      <c r="C3" s="11"/>
      <c r="D3" s="16"/>
      <c r="E3" s="16"/>
      <c r="F3" s="16"/>
      <c r="G3" s="16"/>
      <c r="H3" s="16"/>
      <c r="I3" s="16"/>
      <c r="J3" s="16"/>
      <c r="K3" s="16"/>
      <c r="L3" s="16"/>
    </row>
    <row r="4" spans="1:17" x14ac:dyDescent="0.2">
      <c r="A4" s="40"/>
      <c r="B4" s="40"/>
      <c r="C4" s="40"/>
      <c r="D4" s="40"/>
      <c r="E4" s="40"/>
      <c r="F4" s="40"/>
    </row>
    <row r="5" spans="1:17" ht="13.5" thickBot="1" x14ac:dyDescent="0.25">
      <c r="C5" s="1"/>
    </row>
    <row r="6" spans="1:17" ht="30" thickBot="1" x14ac:dyDescent="0.6">
      <c r="A6" s="175" t="s">
        <v>279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1:17" x14ac:dyDescent="0.2">
      <c r="C7" s="1"/>
    </row>
    <row r="8" spans="1:17" x14ac:dyDescent="0.2">
      <c r="I8" s="165" t="s">
        <v>284</v>
      </c>
      <c r="J8" s="165"/>
      <c r="K8" s="165"/>
      <c r="L8" s="165"/>
    </row>
    <row r="9" spans="1:17" ht="26.25" x14ac:dyDescent="0.25">
      <c r="B9" s="15" t="s">
        <v>154</v>
      </c>
      <c r="H9" s="128" t="s">
        <v>283</v>
      </c>
      <c r="I9" s="108" t="s">
        <v>302</v>
      </c>
      <c r="J9" s="108" t="s">
        <v>303</v>
      </c>
      <c r="K9" s="108" t="s">
        <v>304</v>
      </c>
      <c r="L9" s="108" t="s">
        <v>305</v>
      </c>
    </row>
    <row r="11" spans="1:17" x14ac:dyDescent="0.2">
      <c r="B11" s="2" t="s">
        <v>2</v>
      </c>
    </row>
    <row r="12" spans="1:17" x14ac:dyDescent="0.2">
      <c r="C12" t="s">
        <v>10</v>
      </c>
      <c r="H12" s="61">
        <v>650</v>
      </c>
      <c r="I12" s="61">
        <f>'Team Earnings'!I27</f>
        <v>8000</v>
      </c>
      <c r="J12" s="61">
        <f>'Team Earnings'!N27</f>
        <v>8000</v>
      </c>
      <c r="K12" s="61">
        <f>'Team Earnings'!T27</f>
        <v>8000</v>
      </c>
      <c r="L12" s="61">
        <f>'Team Earnings'!Y27</f>
        <v>8000</v>
      </c>
    </row>
    <row r="13" spans="1:17" x14ac:dyDescent="0.2">
      <c r="D13" s="111" t="s">
        <v>246</v>
      </c>
      <c r="H13" s="61">
        <f>-H12*0.2</f>
        <v>-130</v>
      </c>
      <c r="I13" s="61">
        <f>+I12*$Q$17</f>
        <v>-3360.0000000000005</v>
      </c>
      <c r="J13" s="61">
        <f t="shared" ref="J13:L13" si="0">+J12*$Q$17</f>
        <v>-3360.0000000000005</v>
      </c>
      <c r="K13" s="61">
        <f t="shared" si="0"/>
        <v>-3360.0000000000005</v>
      </c>
      <c r="L13" s="61">
        <f t="shared" si="0"/>
        <v>-3360.0000000000005</v>
      </c>
      <c r="N13" s="111" t="s">
        <v>243</v>
      </c>
    </row>
    <row r="14" spans="1:17" x14ac:dyDescent="0.2">
      <c r="C14" t="s">
        <v>11</v>
      </c>
      <c r="H14" s="173" t="s">
        <v>43</v>
      </c>
      <c r="I14" s="174"/>
      <c r="J14" s="174"/>
      <c r="K14" s="174"/>
      <c r="L14" s="174"/>
      <c r="O14" s="111" t="s">
        <v>244</v>
      </c>
      <c r="Q14" s="116">
        <v>0.22</v>
      </c>
    </row>
    <row r="15" spans="1:17" x14ac:dyDescent="0.2">
      <c r="C15" t="s">
        <v>3</v>
      </c>
      <c r="H15" s="173" t="s">
        <v>43</v>
      </c>
      <c r="I15" s="174"/>
      <c r="J15" s="174"/>
      <c r="K15" s="174"/>
      <c r="L15" s="174"/>
      <c r="O15" s="111" t="s">
        <v>245</v>
      </c>
      <c r="Q15" s="116">
        <v>0.1</v>
      </c>
    </row>
    <row r="16" spans="1:17" x14ac:dyDescent="0.2">
      <c r="H16" s="96"/>
      <c r="I16" s="97"/>
      <c r="J16" s="97"/>
      <c r="K16" s="97"/>
      <c r="L16" s="97"/>
      <c r="O16" s="111" t="s">
        <v>248</v>
      </c>
      <c r="Q16" s="117">
        <v>0.1</v>
      </c>
    </row>
    <row r="17" spans="2:17" x14ac:dyDescent="0.2">
      <c r="D17" s="1" t="s">
        <v>247</v>
      </c>
      <c r="H17" s="61">
        <f>SUM(H12:H15)</f>
        <v>520</v>
      </c>
      <c r="I17" s="61">
        <f>SUM(I12:I15)</f>
        <v>4640</v>
      </c>
      <c r="J17" s="61">
        <f>SUM(J12:J15)</f>
        <v>4640</v>
      </c>
      <c r="K17" s="61">
        <f>SUM(K12:K15)</f>
        <v>4640</v>
      </c>
      <c r="L17" s="61">
        <f>SUM(L12:L15)</f>
        <v>4640</v>
      </c>
      <c r="P17" s="111" t="s">
        <v>249</v>
      </c>
      <c r="Q17" s="118">
        <f>-SUM(Q14:Q16)</f>
        <v>-0.42000000000000004</v>
      </c>
    </row>
    <row r="18" spans="2:17" x14ac:dyDescent="0.2">
      <c r="H18" s="58"/>
      <c r="I18" s="58"/>
      <c r="J18" s="58"/>
      <c r="K18" s="58"/>
      <c r="L18" s="58"/>
    </row>
    <row r="19" spans="2:17" x14ac:dyDescent="0.2">
      <c r="B19" s="2" t="s">
        <v>4</v>
      </c>
      <c r="H19" s="58"/>
      <c r="I19" s="58"/>
      <c r="J19" s="58"/>
      <c r="K19" s="58"/>
      <c r="L19" s="58"/>
    </row>
    <row r="20" spans="2:17" x14ac:dyDescent="0.2">
      <c r="C20" s="5" t="s">
        <v>12</v>
      </c>
      <c r="H20" s="58"/>
      <c r="I20" s="58"/>
      <c r="J20" s="58"/>
      <c r="K20" s="58"/>
      <c r="L20" s="58"/>
    </row>
    <row r="21" spans="2:17" x14ac:dyDescent="0.2">
      <c r="D21" t="s">
        <v>39</v>
      </c>
      <c r="H21" s="61">
        <v>0</v>
      </c>
      <c r="I21" s="61">
        <f>'1 - My Life Style'!G8</f>
        <v>0</v>
      </c>
      <c r="J21" s="61">
        <f t="shared" ref="J21:L22" si="1">I21</f>
        <v>0</v>
      </c>
      <c r="K21" s="61">
        <f t="shared" si="1"/>
        <v>0</v>
      </c>
      <c r="L21" s="61">
        <f t="shared" si="1"/>
        <v>0</v>
      </c>
    </row>
    <row r="22" spans="2:17" x14ac:dyDescent="0.2">
      <c r="D22" t="s">
        <v>5</v>
      </c>
      <c r="H22" s="61">
        <v>0</v>
      </c>
      <c r="I22" s="61">
        <f>'1 - My Life Style'!G14</f>
        <v>0</v>
      </c>
      <c r="J22" s="61">
        <f t="shared" si="1"/>
        <v>0</v>
      </c>
      <c r="K22" s="61">
        <f t="shared" si="1"/>
        <v>0</v>
      </c>
      <c r="L22" s="61">
        <f t="shared" si="1"/>
        <v>0</v>
      </c>
    </row>
    <row r="23" spans="2:17" x14ac:dyDescent="0.2">
      <c r="D23" t="s">
        <v>15</v>
      </c>
      <c r="H23" s="61">
        <v>0</v>
      </c>
      <c r="I23" s="61">
        <v>50</v>
      </c>
      <c r="J23" s="61">
        <v>50</v>
      </c>
      <c r="K23" s="61">
        <v>50</v>
      </c>
      <c r="L23" s="61">
        <v>50</v>
      </c>
    </row>
    <row r="24" spans="2:17" x14ac:dyDescent="0.2">
      <c r="D24" t="s">
        <v>16</v>
      </c>
      <c r="H24" s="61">
        <v>0</v>
      </c>
      <c r="I24" s="61">
        <v>20</v>
      </c>
      <c r="J24" s="61">
        <v>20</v>
      </c>
      <c r="K24" s="61">
        <v>20</v>
      </c>
      <c r="L24" s="61">
        <v>20</v>
      </c>
    </row>
    <row r="25" spans="2:17" x14ac:dyDescent="0.2">
      <c r="H25" s="98"/>
      <c r="I25" s="98"/>
      <c r="J25" s="98"/>
      <c r="K25" s="98"/>
      <c r="L25" s="98"/>
    </row>
    <row r="26" spans="2:17" x14ac:dyDescent="0.2">
      <c r="E26" s="1" t="s">
        <v>24</v>
      </c>
      <c r="H26" s="61">
        <f>SUM(H21:H24)</f>
        <v>0</v>
      </c>
      <c r="I26" s="61">
        <f>SUM(I21:I24)</f>
        <v>70</v>
      </c>
      <c r="J26" s="61">
        <f>SUM(J21:J24)</f>
        <v>70</v>
      </c>
      <c r="K26" s="61">
        <f>SUM(K21:K24)</f>
        <v>70</v>
      </c>
      <c r="L26" s="61">
        <f>SUM(L21:L24)</f>
        <v>70</v>
      </c>
    </row>
    <row r="27" spans="2:17" x14ac:dyDescent="0.2">
      <c r="H27" s="58"/>
      <c r="I27" s="58"/>
      <c r="J27" s="58"/>
      <c r="K27" s="58"/>
      <c r="L27" s="58"/>
    </row>
    <row r="28" spans="2:17" x14ac:dyDescent="0.2">
      <c r="C28" s="5" t="s">
        <v>13</v>
      </c>
      <c r="H28" s="58"/>
      <c r="I28" s="58"/>
      <c r="J28" s="58"/>
      <c r="K28" s="58"/>
      <c r="L28" s="58"/>
    </row>
    <row r="29" spans="2:17" x14ac:dyDescent="0.2">
      <c r="D29" t="s">
        <v>14</v>
      </c>
      <c r="H29" s="61">
        <v>250</v>
      </c>
      <c r="I29" s="61">
        <f>'1 - My Life Style'!H20</f>
        <v>0</v>
      </c>
      <c r="J29" s="61">
        <f>'1 - My Life Style'!I20</f>
        <v>0</v>
      </c>
      <c r="K29" s="61">
        <f>'1 - My Life Style'!J20</f>
        <v>0</v>
      </c>
      <c r="L29" s="61">
        <f>'1 - My Life Style'!K20</f>
        <v>0</v>
      </c>
      <c r="M29" s="9"/>
    </row>
    <row r="30" spans="2:17" x14ac:dyDescent="0.2">
      <c r="D30" t="s">
        <v>222</v>
      </c>
      <c r="H30" s="61">
        <v>150</v>
      </c>
      <c r="I30" s="61">
        <f>'1 - My Life Style'!H51</f>
        <v>0</v>
      </c>
      <c r="J30" s="61">
        <f>'1 - My Life Style'!I51</f>
        <v>0</v>
      </c>
      <c r="K30" s="61">
        <f>'1 - My Life Style'!J51</f>
        <v>0</v>
      </c>
      <c r="L30" s="61">
        <f>'1 - My Life Style'!K51</f>
        <v>0</v>
      </c>
    </row>
    <row r="31" spans="2:17" x14ac:dyDescent="0.2">
      <c r="D31" t="s">
        <v>17</v>
      </c>
      <c r="H31" s="61"/>
      <c r="I31" s="61">
        <f>'1 - My Life Style'!H25</f>
        <v>0</v>
      </c>
      <c r="J31" s="61">
        <f>'1 - My Life Style'!I25</f>
        <v>0</v>
      </c>
      <c r="K31" s="61">
        <f>'1 - My Life Style'!J25</f>
        <v>0</v>
      </c>
      <c r="L31" s="61">
        <f>'1 - My Life Style'!K25</f>
        <v>0</v>
      </c>
      <c r="M31" s="10"/>
    </row>
    <row r="32" spans="2:17" x14ac:dyDescent="0.2">
      <c r="D32" t="s">
        <v>18</v>
      </c>
      <c r="H32" s="61">
        <v>50</v>
      </c>
      <c r="I32" s="61">
        <f>'1 - My Life Style'!H30</f>
        <v>0</v>
      </c>
      <c r="J32" s="61">
        <f>'1 - My Life Style'!I30</f>
        <v>0</v>
      </c>
      <c r="K32" s="61">
        <f>'1 - My Life Style'!J30</f>
        <v>0</v>
      </c>
      <c r="L32" s="61">
        <f>'1 - My Life Style'!K30</f>
        <v>0</v>
      </c>
      <c r="M32" s="9"/>
    </row>
    <row r="33" spans="2:13" x14ac:dyDescent="0.2">
      <c r="D33" s="1" t="s">
        <v>197</v>
      </c>
      <c r="H33" s="61"/>
      <c r="I33" s="61">
        <v>125</v>
      </c>
      <c r="J33" s="61">
        <v>125</v>
      </c>
      <c r="K33" s="61">
        <v>125</v>
      </c>
      <c r="L33" s="61">
        <v>125</v>
      </c>
    </row>
    <row r="34" spans="2:13" x14ac:dyDescent="0.2">
      <c r="D34" s="1" t="s">
        <v>198</v>
      </c>
      <c r="H34" s="61"/>
      <c r="I34" s="61">
        <v>225</v>
      </c>
      <c r="J34" s="61">
        <v>225</v>
      </c>
      <c r="K34" s="61">
        <v>225</v>
      </c>
      <c r="L34" s="61">
        <v>225</v>
      </c>
    </row>
    <row r="35" spans="2:13" x14ac:dyDescent="0.2">
      <c r="D35" t="s">
        <v>185</v>
      </c>
      <c r="H35" s="61"/>
      <c r="I35" s="61">
        <f>'1 - My Life Style'!H36</f>
        <v>0</v>
      </c>
      <c r="J35" s="61">
        <f>'1 - My Life Style'!I36</f>
        <v>0</v>
      </c>
      <c r="K35" s="61">
        <f>'1 - My Life Style'!J36</f>
        <v>0</v>
      </c>
      <c r="L35" s="61">
        <f>'1 - My Life Style'!K36</f>
        <v>0</v>
      </c>
      <c r="M35" s="9"/>
    </row>
    <row r="36" spans="2:13" x14ac:dyDescent="0.2">
      <c r="D36" t="s">
        <v>0</v>
      </c>
      <c r="H36" s="61">
        <v>0</v>
      </c>
      <c r="I36" s="61">
        <f>'1 - My Life Style'!H42</f>
        <v>0</v>
      </c>
      <c r="J36" s="61">
        <f>'1 - My Life Style'!I42</f>
        <v>0</v>
      </c>
      <c r="K36" s="61">
        <f>'1 - My Life Style'!J42</f>
        <v>0</v>
      </c>
      <c r="L36" s="61">
        <f>'1 - My Life Style'!K42</f>
        <v>0</v>
      </c>
      <c r="M36" s="10"/>
    </row>
    <row r="37" spans="2:13" x14ac:dyDescent="0.2">
      <c r="D37" t="s">
        <v>21</v>
      </c>
      <c r="H37" s="61">
        <v>0</v>
      </c>
      <c r="I37" s="61">
        <f>'1 - My Life Style'!H43</f>
        <v>0</v>
      </c>
      <c r="J37" s="61">
        <f>'1 - My Life Style'!I43</f>
        <v>0</v>
      </c>
      <c r="K37" s="61">
        <f>'1 - My Life Style'!J43</f>
        <v>0</v>
      </c>
      <c r="L37" s="61">
        <f>'1 - My Life Style'!K43</f>
        <v>0</v>
      </c>
      <c r="M37" s="10"/>
    </row>
    <row r="38" spans="2:13" x14ac:dyDescent="0.2">
      <c r="D38" t="s">
        <v>1</v>
      </c>
      <c r="H38" s="61">
        <v>0</v>
      </c>
      <c r="I38" s="61">
        <f>'1 - My Life Style'!H45</f>
        <v>0</v>
      </c>
      <c r="J38" s="61">
        <f>'1 - My Life Style'!I45</f>
        <v>0</v>
      </c>
      <c r="K38" s="61">
        <f>'1 - My Life Style'!J45</f>
        <v>0</v>
      </c>
      <c r="L38" s="61">
        <f>'1 - My Life Style'!K45</f>
        <v>0</v>
      </c>
      <c r="M38" s="10"/>
    </row>
    <row r="39" spans="2:13" x14ac:dyDescent="0.2">
      <c r="D39" t="s">
        <v>20</v>
      </c>
      <c r="H39" s="62">
        <v>0</v>
      </c>
      <c r="I39" s="61">
        <f>'1 - My Life Style'!H44</f>
        <v>0</v>
      </c>
      <c r="J39" s="61">
        <f>'1 - My Life Style'!I44</f>
        <v>0</v>
      </c>
      <c r="K39" s="61">
        <f>'1 - My Life Style'!J44</f>
        <v>0</v>
      </c>
      <c r="L39" s="61">
        <f>'1 - My Life Style'!K44</f>
        <v>0</v>
      </c>
      <c r="M39" s="10"/>
    </row>
    <row r="40" spans="2:13" x14ac:dyDescent="0.2">
      <c r="D40" t="s">
        <v>22</v>
      </c>
      <c r="H40" s="61">
        <v>0</v>
      </c>
      <c r="I40" s="61">
        <f>'1 - My Life Style'!H58+'1 - My Life Style'!H59</f>
        <v>0</v>
      </c>
      <c r="J40" s="61">
        <f>'1 - My Life Style'!I58+'1 - My Life Style'!I59</f>
        <v>0</v>
      </c>
      <c r="K40" s="61">
        <f>'1 - My Life Style'!J58+'1 - My Life Style'!J59</f>
        <v>0</v>
      </c>
      <c r="L40" s="61">
        <f>'1 - My Life Style'!K58+'1 - My Life Style'!K59</f>
        <v>0</v>
      </c>
      <c r="M40" s="10"/>
    </row>
    <row r="41" spans="2:13" x14ac:dyDescent="0.2">
      <c r="D41" t="s">
        <v>23</v>
      </c>
      <c r="H41" s="61">
        <v>60</v>
      </c>
      <c r="I41" s="61">
        <f>'1 - My Life Style'!H63+'1 - My Life Style'!H64+'1 - My Life Style'!H65</f>
        <v>0</v>
      </c>
      <c r="J41" s="61">
        <f>'1 - My Life Style'!I63+'1 - My Life Style'!I64+'1 - My Life Style'!I65</f>
        <v>0</v>
      </c>
      <c r="K41" s="61">
        <f>'1 - My Life Style'!J63+'1 - My Life Style'!J64+'1 - My Life Style'!J65</f>
        <v>0</v>
      </c>
      <c r="L41" s="61">
        <f>'1 - My Life Style'!K63+'1 - My Life Style'!K64+'1 - My Life Style'!K65</f>
        <v>0</v>
      </c>
      <c r="M41" s="9"/>
    </row>
    <row r="42" spans="2:13" x14ac:dyDescent="0.2">
      <c r="E42" s="1" t="s">
        <v>42</v>
      </c>
      <c r="H42" s="61">
        <f>SUM(H29:H41)</f>
        <v>510</v>
      </c>
      <c r="I42" s="61">
        <f>SUM(I29:I41)</f>
        <v>350</v>
      </c>
      <c r="J42" s="61">
        <f>SUM(J29:J41)</f>
        <v>350</v>
      </c>
      <c r="K42" s="61">
        <f>SUM(K29:K41)</f>
        <v>350</v>
      </c>
      <c r="L42" s="61">
        <f>SUM(L29:L41)</f>
        <v>350</v>
      </c>
    </row>
    <row r="43" spans="2:13" x14ac:dyDescent="0.2">
      <c r="H43" s="58"/>
      <c r="I43" s="58"/>
      <c r="J43" s="58"/>
      <c r="K43" s="58"/>
      <c r="L43" s="58"/>
    </row>
    <row r="44" spans="2:13" ht="18.75" thickBot="1" x14ac:dyDescent="0.3">
      <c r="B44" s="20" t="s">
        <v>19</v>
      </c>
      <c r="C44" s="19"/>
      <c r="D44" s="19"/>
      <c r="E44" s="19"/>
      <c r="F44" s="19"/>
      <c r="G44" s="19"/>
      <c r="H44" s="59">
        <f>H17-H26-H42</f>
        <v>10</v>
      </c>
      <c r="I44" s="59">
        <f>I17-I26-I42</f>
        <v>4220</v>
      </c>
      <c r="J44" s="59">
        <f>J17-J26-J42</f>
        <v>4220</v>
      </c>
      <c r="K44" s="59">
        <f>K17-K26-K42</f>
        <v>4220</v>
      </c>
      <c r="L44" s="59">
        <f>L17-L26-L42</f>
        <v>4220</v>
      </c>
    </row>
    <row r="45" spans="2:13" ht="13.5" thickTop="1" x14ac:dyDescent="0.2">
      <c r="H45" s="7"/>
      <c r="I45" s="7"/>
      <c r="J45" s="7"/>
      <c r="K45" s="7"/>
      <c r="L45" s="7"/>
    </row>
    <row r="46" spans="2:13" x14ac:dyDescent="0.2">
      <c r="H46" s="7"/>
      <c r="I46" s="7"/>
      <c r="J46" s="7"/>
      <c r="K46" s="7"/>
      <c r="L46" s="7"/>
    </row>
  </sheetData>
  <sheetProtection password="CA97" sheet="1" objects="1" scenarios="1" selectLockedCells="1" selectUnlockedCells="1"/>
  <mergeCells count="6">
    <mergeCell ref="M1:Q1"/>
    <mergeCell ref="H14:L14"/>
    <mergeCell ref="H15:L15"/>
    <mergeCell ref="A6:O6"/>
    <mergeCell ref="I8:L8"/>
    <mergeCell ref="M2:O2"/>
  </mergeCells>
  <phoneticPr fontId="2" type="noConversion"/>
  <pageMargins left="0.15" right="0.15" top="0.25" bottom="0.25" header="0.25" footer="0.25"/>
  <pageSetup scale="75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Q48"/>
  <sheetViews>
    <sheetView topLeftCell="A19" workbookViewId="0">
      <selection activeCell="J1" sqref="J1"/>
    </sheetView>
  </sheetViews>
  <sheetFormatPr defaultColWidth="8.85546875" defaultRowHeight="12.75" x14ac:dyDescent="0.2"/>
  <cols>
    <col min="1" max="1" width="1.7109375" customWidth="1"/>
    <col min="2" max="4" width="2.7109375" customWidth="1"/>
    <col min="5" max="5" width="11.28515625" bestFit="1" customWidth="1"/>
    <col min="6" max="6" width="20.7109375" customWidth="1"/>
    <col min="7" max="7" width="12.7109375" customWidth="1"/>
    <col min="8" max="8" width="1.7109375" customWidth="1"/>
    <col min="9" max="12" width="12.7109375" customWidth="1"/>
    <col min="13" max="13" width="1.7109375" customWidth="1"/>
    <col min="14" max="15" width="2.7109375" customWidth="1"/>
  </cols>
  <sheetData>
    <row r="1" spans="1:17" ht="29.25" x14ac:dyDescent="0.55000000000000004">
      <c r="B1" s="28" t="s">
        <v>76</v>
      </c>
      <c r="K1" s="46" t="s">
        <v>314</v>
      </c>
      <c r="L1" s="46"/>
      <c r="M1" s="153"/>
      <c r="N1" s="154"/>
      <c r="O1" s="154"/>
      <c r="P1" s="152">
        <f>'Team Data'!I7</f>
        <v>0</v>
      </c>
      <c r="Q1" s="3"/>
    </row>
    <row r="2" spans="1:17" ht="29.25" x14ac:dyDescent="0.55000000000000004">
      <c r="B2" s="28" t="s">
        <v>282</v>
      </c>
      <c r="K2" s="46" t="s">
        <v>162</v>
      </c>
      <c r="L2" s="46"/>
      <c r="M2" s="180" t="str">
        <f>'Team Data'!J2</f>
        <v>Okumoto</v>
      </c>
      <c r="N2" s="181"/>
      <c r="O2" s="181"/>
      <c r="P2" s="182"/>
    </row>
    <row r="3" spans="1:17" ht="29.25" x14ac:dyDescent="0.55000000000000004">
      <c r="B3" s="28" t="s">
        <v>281</v>
      </c>
    </row>
    <row r="4" spans="1:17" x14ac:dyDescent="0.2">
      <c r="A4" s="40"/>
      <c r="B4" s="40"/>
      <c r="C4" s="40"/>
      <c r="D4" s="40"/>
      <c r="E4" s="40"/>
      <c r="F4" s="40"/>
    </row>
    <row r="5" spans="1:17" ht="16.5" thickBot="1" x14ac:dyDescent="0.3">
      <c r="B5" s="11"/>
    </row>
    <row r="6" spans="1:17" ht="30" thickBot="1" x14ac:dyDescent="0.6">
      <c r="A6" s="175" t="s">
        <v>280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8" spans="1:17" x14ac:dyDescent="0.2">
      <c r="I8" s="165" t="s">
        <v>156</v>
      </c>
      <c r="J8" s="165"/>
      <c r="K8" s="165"/>
      <c r="L8" s="165"/>
    </row>
    <row r="9" spans="1:17" ht="15.75" x14ac:dyDescent="0.25">
      <c r="A9" s="15"/>
      <c r="G9" s="8" t="s">
        <v>155</v>
      </c>
      <c r="H9" s="8"/>
      <c r="I9" s="108" t="s">
        <v>302</v>
      </c>
      <c r="J9" s="108" t="s">
        <v>303</v>
      </c>
      <c r="K9" s="108" t="s">
        <v>304</v>
      </c>
      <c r="L9" s="108" t="s">
        <v>305</v>
      </c>
    </row>
    <row r="11" spans="1:17" ht="18" x14ac:dyDescent="0.25">
      <c r="A11" s="20" t="s">
        <v>25</v>
      </c>
      <c r="G11" s="7"/>
      <c r="H11" s="7"/>
      <c r="I11" s="7"/>
      <c r="J11" s="7"/>
      <c r="K11" s="7"/>
      <c r="L11" s="7"/>
    </row>
    <row r="12" spans="1:17" x14ac:dyDescent="0.2">
      <c r="B12" t="s">
        <v>26</v>
      </c>
      <c r="G12" s="72">
        <v>2000</v>
      </c>
      <c r="H12" s="73"/>
      <c r="I12" s="72">
        <f>Budget!I44-'3 - 8 Life''s Little Curve Balls'!B7</f>
        <v>4220</v>
      </c>
      <c r="J12" s="72">
        <f>I12+Budget!J44-'3 - 8 Life''s Little Curve Balls'!B16</f>
        <v>8440</v>
      </c>
      <c r="K12" s="72">
        <f>J12+Budget!K44-'3 - 8 Life''s Little Curve Balls'!B23-'3 - 8 Life''s Little Curve Balls'!B32</f>
        <v>12660</v>
      </c>
      <c r="L12" s="72">
        <f>K12+'3 - 8 Life''s Little Curve Balls'!B45+Budget!L44</f>
        <v>16880</v>
      </c>
      <c r="O12" s="71" t="s">
        <v>220</v>
      </c>
    </row>
    <row r="13" spans="1:17" x14ac:dyDescent="0.2">
      <c r="B13" t="s">
        <v>27</v>
      </c>
      <c r="G13" s="72">
        <v>1000</v>
      </c>
      <c r="H13" s="73"/>
      <c r="I13" s="72">
        <f>G13-'3 - 8 Life''s Little Curve Balls'!B9</f>
        <v>1000</v>
      </c>
      <c r="J13" s="72">
        <f>I13-'3 - 8 Life''s Little Curve Balls'!B17</f>
        <v>1000</v>
      </c>
      <c r="K13" s="72">
        <f>J13-'3 - 8 Life''s Little Curve Balls'!B25</f>
        <v>1000</v>
      </c>
      <c r="L13" s="72">
        <f>K13-'3 - 8 Life''s Little Curve Balls'!B39-'Financial Statement - Net Worth'!B39+'3 - 8 Life''s Little Curve Balls'!B47</f>
        <v>1000</v>
      </c>
      <c r="O13" s="71" t="s">
        <v>224</v>
      </c>
    </row>
    <row r="14" spans="1:17" x14ac:dyDescent="0.2">
      <c r="B14" s="71" t="s">
        <v>219</v>
      </c>
      <c r="G14" s="82">
        <v>250000</v>
      </c>
      <c r="H14" s="73"/>
      <c r="I14" s="72"/>
      <c r="J14" s="72"/>
      <c r="K14" s="72"/>
      <c r="L14" s="72"/>
    </row>
    <row r="15" spans="1:17" x14ac:dyDescent="0.2">
      <c r="C15" s="1" t="s">
        <v>47</v>
      </c>
      <c r="G15" s="72">
        <f>SUM(G12:G14)</f>
        <v>253000</v>
      </c>
      <c r="H15" s="73"/>
      <c r="I15" s="72">
        <f>SUM(I12:I14)</f>
        <v>5220</v>
      </c>
      <c r="J15" s="72">
        <f>SUM(J12:J14)</f>
        <v>9440</v>
      </c>
      <c r="K15" s="72">
        <f>SUM(K12:K14)</f>
        <v>13660</v>
      </c>
      <c r="L15" s="72">
        <f>SUM(L12:L14)</f>
        <v>17880</v>
      </c>
    </row>
    <row r="16" spans="1:17" x14ac:dyDescent="0.2">
      <c r="G16" s="74"/>
      <c r="H16" s="21"/>
      <c r="I16" s="74"/>
      <c r="J16" s="74"/>
      <c r="K16" s="74"/>
      <c r="L16" s="74"/>
    </row>
    <row r="17" spans="1:12" x14ac:dyDescent="0.2">
      <c r="B17" s="5" t="s">
        <v>28</v>
      </c>
      <c r="G17" s="74"/>
      <c r="H17" s="73"/>
      <c r="I17" s="74"/>
      <c r="J17" s="74"/>
      <c r="K17" s="74"/>
      <c r="L17" s="74"/>
    </row>
    <row r="18" spans="1:12" x14ac:dyDescent="0.2">
      <c r="C18" s="71" t="s">
        <v>216</v>
      </c>
      <c r="G18" s="72"/>
      <c r="H18" s="75"/>
      <c r="I18" s="72">
        <f>'2 - My Investments'!J18</f>
        <v>0</v>
      </c>
      <c r="J18" s="72">
        <f>'2 - My Investments'!L18</f>
        <v>0</v>
      </c>
      <c r="K18" s="72">
        <f>'2 - My Investments'!N18</f>
        <v>0</v>
      </c>
      <c r="L18" s="72">
        <f>'2 - My Investments'!P18</f>
        <v>0</v>
      </c>
    </row>
    <row r="19" spans="1:12" x14ac:dyDescent="0.2">
      <c r="C19" s="71" t="s">
        <v>217</v>
      </c>
      <c r="G19" s="72"/>
      <c r="H19" s="75"/>
      <c r="I19" s="72">
        <f>'2 - My Investments'!J25</f>
        <v>0</v>
      </c>
      <c r="J19" s="72">
        <f>'2 - My Investments'!L25</f>
        <v>0</v>
      </c>
      <c r="K19" s="72">
        <f>'2 - My Investments'!N25</f>
        <v>0</v>
      </c>
      <c r="L19" s="72">
        <f>'2 - My Investments'!P25</f>
        <v>0</v>
      </c>
    </row>
    <row r="20" spans="1:12" x14ac:dyDescent="0.2">
      <c r="C20" s="111" t="s">
        <v>80</v>
      </c>
      <c r="G20" s="72"/>
      <c r="H20" s="75"/>
      <c r="I20" s="72">
        <f>'2 - My Investments'!J38</f>
        <v>0</v>
      </c>
      <c r="J20" s="72">
        <f>'2 - My Investments'!L38</f>
        <v>0</v>
      </c>
      <c r="K20" s="72">
        <f>'2 - My Investments'!N38</f>
        <v>0</v>
      </c>
      <c r="L20" s="72">
        <f>'2 - My Investments'!P38</f>
        <v>0</v>
      </c>
    </row>
    <row r="21" spans="1:12" x14ac:dyDescent="0.2">
      <c r="D21" s="71" t="s">
        <v>218</v>
      </c>
      <c r="G21" s="72"/>
      <c r="H21" s="75"/>
      <c r="I21" s="72">
        <f>SUM(I18:I20)</f>
        <v>0</v>
      </c>
      <c r="J21" s="72">
        <f>SUM(J18:J20)</f>
        <v>0</v>
      </c>
      <c r="K21" s="72">
        <f>SUM(K18:K20)</f>
        <v>0</v>
      </c>
      <c r="L21" s="72">
        <f>SUM(L18:L20)</f>
        <v>0</v>
      </c>
    </row>
    <row r="22" spans="1:12" x14ac:dyDescent="0.2">
      <c r="C22" s="111" t="s">
        <v>285</v>
      </c>
      <c r="G22" s="72"/>
      <c r="H22" s="75"/>
      <c r="I22" s="72">
        <v>0</v>
      </c>
      <c r="J22" s="72">
        <v>0</v>
      </c>
      <c r="K22" s="72">
        <v>0</v>
      </c>
      <c r="L22" s="72">
        <v>0</v>
      </c>
    </row>
    <row r="23" spans="1:12" x14ac:dyDescent="0.2">
      <c r="C23" s="71"/>
      <c r="G23" s="93"/>
      <c r="H23" s="94"/>
      <c r="I23" s="93"/>
      <c r="J23" s="93"/>
      <c r="K23" s="93"/>
      <c r="L23" s="93"/>
    </row>
    <row r="24" spans="1:12" x14ac:dyDescent="0.2">
      <c r="C24" s="1" t="s">
        <v>48</v>
      </c>
      <c r="G24" s="72"/>
      <c r="H24" s="75"/>
      <c r="I24" s="72">
        <f>I21+I22</f>
        <v>0</v>
      </c>
      <c r="J24" s="72">
        <f>J21+J22</f>
        <v>0</v>
      </c>
      <c r="K24" s="72">
        <f>K21+K22</f>
        <v>0</v>
      </c>
      <c r="L24" s="72">
        <f>L21+L22</f>
        <v>0</v>
      </c>
    </row>
    <row r="25" spans="1:12" x14ac:dyDescent="0.2">
      <c r="G25" s="76"/>
      <c r="H25" s="75"/>
      <c r="I25" s="74"/>
      <c r="J25" s="74"/>
      <c r="K25" s="74"/>
      <c r="L25" s="74"/>
    </row>
    <row r="26" spans="1:12" x14ac:dyDescent="0.2">
      <c r="B26" t="s">
        <v>30</v>
      </c>
      <c r="G26" s="72">
        <v>0</v>
      </c>
      <c r="H26" s="73"/>
      <c r="I26" s="72">
        <f>'1 - My Life Style'!I8</f>
        <v>0</v>
      </c>
      <c r="J26" s="72">
        <f>I26*1.002</f>
        <v>0</v>
      </c>
      <c r="K26" s="72">
        <f>J26*1.002</f>
        <v>0</v>
      </c>
      <c r="L26" s="72">
        <f>K26*1.002</f>
        <v>0</v>
      </c>
    </row>
    <row r="27" spans="1:12" x14ac:dyDescent="0.2">
      <c r="B27" t="s">
        <v>31</v>
      </c>
      <c r="G27" s="72">
        <v>0</v>
      </c>
      <c r="H27" s="73"/>
      <c r="I27" s="72">
        <f>'1 - My Life Style'!I14</f>
        <v>0</v>
      </c>
      <c r="J27" s="72">
        <f>I27*0.9</f>
        <v>0</v>
      </c>
      <c r="K27" s="72">
        <f>J27*0.98</f>
        <v>0</v>
      </c>
      <c r="L27" s="72">
        <f>K27*0.98</f>
        <v>0</v>
      </c>
    </row>
    <row r="28" spans="1:12" x14ac:dyDescent="0.2">
      <c r="B28" s="1"/>
      <c r="C28" s="1" t="s">
        <v>49</v>
      </c>
      <c r="G28" s="72">
        <f>G26+G27</f>
        <v>0</v>
      </c>
      <c r="H28" s="77"/>
      <c r="I28" s="72">
        <f>I26+I27</f>
        <v>0</v>
      </c>
      <c r="J28" s="72">
        <f>J26+J27</f>
        <v>0</v>
      </c>
      <c r="K28" s="72">
        <f>K26+K27</f>
        <v>0</v>
      </c>
      <c r="L28" s="72">
        <f>L26+L27</f>
        <v>0</v>
      </c>
    </row>
    <row r="29" spans="1:12" x14ac:dyDescent="0.2">
      <c r="G29" s="74"/>
      <c r="H29" s="73"/>
      <c r="I29" s="74"/>
      <c r="J29" s="74"/>
      <c r="K29" s="74"/>
      <c r="L29" s="74"/>
    </row>
    <row r="30" spans="1:12" x14ac:dyDescent="0.2">
      <c r="A30" s="6" t="s">
        <v>33</v>
      </c>
      <c r="G30" s="72">
        <f>+G15+G24+G28</f>
        <v>253000</v>
      </c>
      <c r="H30" s="21"/>
      <c r="I30" s="92">
        <f>I28+I24+I15</f>
        <v>5220</v>
      </c>
      <c r="J30" s="92">
        <f>J28+J24+J15</f>
        <v>9440</v>
      </c>
      <c r="K30" s="92">
        <f>K28+K24+K15</f>
        <v>13660</v>
      </c>
      <c r="L30" s="92">
        <f>L28+L24+L15</f>
        <v>17880</v>
      </c>
    </row>
    <row r="31" spans="1:12" x14ac:dyDescent="0.2">
      <c r="G31" s="74"/>
      <c r="H31" s="21"/>
      <c r="I31" s="74"/>
      <c r="J31" s="74"/>
      <c r="K31" s="74"/>
      <c r="L31" s="74"/>
    </row>
    <row r="32" spans="1:12" ht="18" x14ac:dyDescent="0.25">
      <c r="A32" s="20" t="s">
        <v>34</v>
      </c>
      <c r="G32" s="74"/>
      <c r="H32" s="73"/>
      <c r="I32" s="74"/>
      <c r="J32" s="74"/>
      <c r="K32" s="74"/>
      <c r="L32" s="74"/>
    </row>
    <row r="33" spans="1:15" x14ac:dyDescent="0.2">
      <c r="B33" t="s">
        <v>6</v>
      </c>
      <c r="G33" s="72"/>
      <c r="H33" s="73"/>
      <c r="I33" s="72">
        <f>'1 - My Life Style'!H8</f>
        <v>0</v>
      </c>
      <c r="J33" s="72">
        <f>I33-('1 - My Life Style'!G8*0.2)</f>
        <v>0</v>
      </c>
      <c r="K33" s="72">
        <f>J33-('1 - My Life Style'!G8*0.2)</f>
        <v>0</v>
      </c>
      <c r="L33" s="72">
        <f>K33-('1 - My Life Style'!G8*0.2)</f>
        <v>0</v>
      </c>
      <c r="O33" s="111" t="s">
        <v>299</v>
      </c>
    </row>
    <row r="34" spans="1:15" x14ac:dyDescent="0.2">
      <c r="B34" t="s">
        <v>32</v>
      </c>
      <c r="G34" s="72"/>
      <c r="H34" s="73"/>
      <c r="I34" s="72">
        <f>'1 - My Life Style'!H14</f>
        <v>0</v>
      </c>
      <c r="J34" s="72">
        <f>I34-('1 - My Life Style'!G14*0.95)</f>
        <v>0</v>
      </c>
      <c r="K34" s="72">
        <f>J34-('1 - My Life Style'!G14*0.95)</f>
        <v>0</v>
      </c>
      <c r="L34" s="72">
        <f>K34-('1 - My Life Style'!G14*0.95)</f>
        <v>0</v>
      </c>
      <c r="O34" s="111" t="s">
        <v>298</v>
      </c>
    </row>
    <row r="35" spans="1:15" x14ac:dyDescent="0.2">
      <c r="B35" s="71" t="s">
        <v>192</v>
      </c>
      <c r="G35" s="82">
        <v>20000</v>
      </c>
      <c r="H35" s="73"/>
      <c r="I35" s="72">
        <f>G35</f>
        <v>20000</v>
      </c>
      <c r="J35" s="72">
        <f>I35-175</f>
        <v>19825</v>
      </c>
      <c r="K35" s="72">
        <f>J35-175</f>
        <v>19650</v>
      </c>
      <c r="L35" s="72">
        <f>K35-175-'3 - 8 Life''s Little Curve Balls'!B38</f>
        <v>19475</v>
      </c>
      <c r="O35" s="111" t="s">
        <v>296</v>
      </c>
    </row>
    <row r="36" spans="1:15" x14ac:dyDescent="0.2">
      <c r="B36" s="111" t="s">
        <v>290</v>
      </c>
      <c r="G36" s="82">
        <v>10000</v>
      </c>
      <c r="H36" s="73"/>
      <c r="I36" s="72">
        <f>G36+'3 - 8 Life''s Little Curve Balls'!B8</f>
        <v>10000</v>
      </c>
      <c r="J36" s="72">
        <f>I36+'3 - 8 Life''s Little Curve Balls'!B16</f>
        <v>10000</v>
      </c>
      <c r="K36" s="72">
        <f>J36+'3 - 8 Life''s Little Curve Balls'!B24+'3 - 8 Life''s Little Curve Balls'!B31</f>
        <v>10000</v>
      </c>
      <c r="L36" s="72">
        <f>K36-'3 - 8 Life''s Little Curve Balls'!B37-'3 - 8 Life''s Little Curve Balls'!B46</f>
        <v>10000</v>
      </c>
      <c r="O36" s="111" t="s">
        <v>297</v>
      </c>
    </row>
    <row r="37" spans="1:15" x14ac:dyDescent="0.2">
      <c r="G37" s="93"/>
      <c r="H37" s="95"/>
      <c r="I37" s="93"/>
      <c r="J37" s="93"/>
      <c r="K37" s="93"/>
      <c r="L37" s="93"/>
    </row>
    <row r="38" spans="1:15" x14ac:dyDescent="0.2">
      <c r="B38" s="6" t="s">
        <v>35</v>
      </c>
      <c r="G38" s="72">
        <f>SUM(G33:G36)</f>
        <v>30000</v>
      </c>
      <c r="H38" s="77"/>
      <c r="I38" s="92">
        <f>SUM(I33:I36)</f>
        <v>30000</v>
      </c>
      <c r="J38" s="92">
        <f>SUM(J33:J36)</f>
        <v>29825</v>
      </c>
      <c r="K38" s="92">
        <f>SUM(K33:K36)</f>
        <v>29650</v>
      </c>
      <c r="L38" s="92">
        <f>SUM(L33:L36)</f>
        <v>29475</v>
      </c>
    </row>
    <row r="39" spans="1:15" x14ac:dyDescent="0.2">
      <c r="G39" s="74"/>
      <c r="H39" s="73"/>
      <c r="I39" s="74"/>
      <c r="J39" s="74"/>
      <c r="K39" s="74"/>
      <c r="L39" s="74"/>
    </row>
    <row r="40" spans="1:15" ht="18" x14ac:dyDescent="0.25">
      <c r="A40" s="20" t="s">
        <v>36</v>
      </c>
      <c r="B40" s="19"/>
      <c r="C40" s="19"/>
      <c r="D40" s="19"/>
      <c r="E40" s="19"/>
      <c r="F40" s="19"/>
      <c r="G40" s="72">
        <f>G30-G38</f>
        <v>223000</v>
      </c>
      <c r="H40" s="78"/>
      <c r="I40" s="92">
        <f>I30-I38</f>
        <v>-24780</v>
      </c>
      <c r="J40" s="92">
        <f>J30-J38</f>
        <v>-20385</v>
      </c>
      <c r="K40" s="92">
        <f>K30-K38</f>
        <v>-15990</v>
      </c>
      <c r="L40" s="92">
        <f>L30-L38</f>
        <v>-11595</v>
      </c>
    </row>
    <row r="41" spans="1:15" x14ac:dyDescent="0.2">
      <c r="G41" s="7"/>
      <c r="H41" s="7"/>
    </row>
    <row r="42" spans="1:15" x14ac:dyDescent="0.2">
      <c r="E42" s="1" t="s">
        <v>236</v>
      </c>
      <c r="F42" s="111"/>
      <c r="G42" s="7"/>
      <c r="H42" s="7"/>
      <c r="I42" s="114">
        <f>I40-G40</f>
        <v>-247780</v>
      </c>
      <c r="J42" s="114">
        <f>J40-I40</f>
        <v>4395</v>
      </c>
      <c r="K42" s="114">
        <f>K40-J40</f>
        <v>4395</v>
      </c>
      <c r="L42" s="114">
        <f>L40-K40</f>
        <v>4395</v>
      </c>
    </row>
    <row r="44" spans="1:15" x14ac:dyDescent="0.2">
      <c r="B44" s="80" t="s">
        <v>193</v>
      </c>
      <c r="C44" s="80"/>
      <c r="D44" s="80"/>
      <c r="E44" s="80"/>
      <c r="F44" s="80"/>
      <c r="G44" s="80"/>
    </row>
    <row r="45" spans="1:15" x14ac:dyDescent="0.2">
      <c r="B45" s="80"/>
      <c r="C45" s="80"/>
      <c r="D45" s="80"/>
      <c r="E45" s="80"/>
      <c r="F45" s="80"/>
      <c r="G45" s="80"/>
    </row>
    <row r="46" spans="1:15" x14ac:dyDescent="0.2">
      <c r="B46" s="80"/>
      <c r="C46" s="80"/>
      <c r="D46" s="80"/>
      <c r="E46" s="81">
        <v>250000</v>
      </c>
      <c r="F46" s="80" t="s">
        <v>286</v>
      </c>
      <c r="G46" s="80"/>
      <c r="H46" s="99"/>
      <c r="I46" s="99"/>
      <c r="J46" s="99"/>
      <c r="K46" s="99"/>
      <c r="L46" s="99"/>
    </row>
    <row r="47" spans="1:15" x14ac:dyDescent="0.2">
      <c r="B47" s="80"/>
      <c r="C47" s="80"/>
      <c r="D47" s="80"/>
      <c r="E47" s="81">
        <f>G35</f>
        <v>20000</v>
      </c>
      <c r="F47" s="80" t="s">
        <v>194</v>
      </c>
      <c r="G47" s="80"/>
    </row>
    <row r="48" spans="1:15" x14ac:dyDescent="0.2">
      <c r="B48" s="80"/>
      <c r="C48" s="80"/>
      <c r="D48" s="80"/>
      <c r="E48" s="81">
        <f>G36</f>
        <v>10000</v>
      </c>
      <c r="F48" s="80" t="s">
        <v>195</v>
      </c>
      <c r="G48" s="80"/>
    </row>
  </sheetData>
  <sheetProtection password="CA97" sheet="1" objects="1" scenarios="1" selectLockedCells="1" selectUnlockedCells="1"/>
  <mergeCells count="3">
    <mergeCell ref="A6:P6"/>
    <mergeCell ref="I8:L8"/>
    <mergeCell ref="M2:P2"/>
  </mergeCells>
  <phoneticPr fontId="2" type="noConversion"/>
  <pageMargins left="0.15" right="0.15" top="0.25" bottom="0.25" header="0.25" footer="0.25"/>
  <pageSetup scale="70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749992370372631"/>
    <pageSetUpPr fitToPage="1"/>
  </sheetPr>
  <dimension ref="A1:Y32"/>
  <sheetViews>
    <sheetView topLeftCell="C22" workbookViewId="0">
      <selection activeCell="V8" sqref="V8:W8"/>
    </sheetView>
  </sheetViews>
  <sheetFormatPr defaultColWidth="8.85546875" defaultRowHeight="12.75" x14ac:dyDescent="0.2"/>
  <cols>
    <col min="1" max="2" width="1.7109375" customWidth="1"/>
    <col min="3" max="3" width="30.7109375" customWidth="1"/>
    <col min="4" max="4" width="2.7109375" customWidth="1"/>
    <col min="5" max="8" width="7.7109375" customWidth="1"/>
    <col min="9" max="9" width="10.7109375" customWidth="1"/>
    <col min="10" max="10" width="1.7109375" customWidth="1"/>
    <col min="11" max="14" width="10.7109375" customWidth="1"/>
    <col min="15" max="15" width="1.7109375" customWidth="1"/>
    <col min="20" max="20" width="10.7109375" customWidth="1"/>
    <col min="21" max="21" width="1.7109375" customWidth="1"/>
    <col min="23" max="23" width="10.7109375" customWidth="1"/>
    <col min="25" max="25" width="12.7109375" customWidth="1"/>
  </cols>
  <sheetData>
    <row r="1" spans="1:25" ht="29.25" x14ac:dyDescent="0.55000000000000004">
      <c r="C1" s="28" t="s">
        <v>76</v>
      </c>
      <c r="I1" s="56" t="s">
        <v>190</v>
      </c>
    </row>
    <row r="2" spans="1:25" ht="29.25" x14ac:dyDescent="0.55000000000000004">
      <c r="C2" s="28" t="s">
        <v>179</v>
      </c>
    </row>
    <row r="7" spans="1:25" x14ac:dyDescent="0.2">
      <c r="E7" s="165" t="s">
        <v>308</v>
      </c>
      <c r="F7" s="165"/>
      <c r="G7" s="165"/>
      <c r="H7" s="165"/>
      <c r="I7" s="165"/>
      <c r="K7" s="158" t="s">
        <v>309</v>
      </c>
      <c r="L7" s="158"/>
      <c r="M7" s="158"/>
      <c r="N7" s="158"/>
      <c r="P7" s="158" t="s">
        <v>310</v>
      </c>
      <c r="Q7" s="158"/>
      <c r="R7" s="158"/>
      <c r="S7" s="158"/>
      <c r="T7" s="158"/>
      <c r="V7" s="158" t="s">
        <v>311</v>
      </c>
      <c r="W7" s="158"/>
    </row>
    <row r="8" spans="1:25" x14ac:dyDescent="0.2">
      <c r="E8" s="183" t="s">
        <v>278</v>
      </c>
      <c r="F8" s="184"/>
      <c r="G8" s="184"/>
      <c r="H8" s="185"/>
      <c r="I8" s="113"/>
      <c r="K8" s="188" t="s">
        <v>278</v>
      </c>
      <c r="L8" s="189"/>
      <c r="M8" s="189"/>
      <c r="N8" s="112"/>
      <c r="P8" s="188" t="s">
        <v>278</v>
      </c>
      <c r="Q8" s="189"/>
      <c r="R8" s="189"/>
      <c r="S8" s="189"/>
      <c r="T8" s="112"/>
      <c r="V8" s="183" t="s">
        <v>278</v>
      </c>
      <c r="W8" s="186"/>
      <c r="X8" s="187"/>
      <c r="Y8" s="186"/>
    </row>
    <row r="9" spans="1:25" ht="30" thickBot="1" x14ac:dyDescent="0.6">
      <c r="A9" s="45" t="s">
        <v>161</v>
      </c>
      <c r="E9" s="53"/>
      <c r="F9" s="53"/>
      <c r="G9" s="53"/>
      <c r="H9" s="53"/>
      <c r="I9" s="53"/>
      <c r="K9" s="53"/>
      <c r="L9" s="53"/>
      <c r="M9" s="53"/>
      <c r="N9" s="53"/>
      <c r="P9" s="101"/>
      <c r="Q9" s="115"/>
      <c r="R9" s="101"/>
      <c r="S9" s="101"/>
      <c r="T9" s="102"/>
      <c r="V9" s="53"/>
      <c r="W9" s="53"/>
      <c r="X9" s="53"/>
      <c r="Y9" s="53"/>
    </row>
    <row r="10" spans="1:25" ht="13.5" thickBot="1" x14ac:dyDescent="0.25">
      <c r="C10" s="68">
        <f>'Team Data'!I11</f>
        <v>0</v>
      </c>
      <c r="E10" s="57">
        <v>1</v>
      </c>
      <c r="F10" s="57">
        <v>1</v>
      </c>
      <c r="G10" s="57">
        <v>1</v>
      </c>
      <c r="H10" s="57">
        <v>1</v>
      </c>
      <c r="I10" s="57"/>
      <c r="K10" s="57">
        <v>1</v>
      </c>
      <c r="L10" s="57">
        <v>1</v>
      </c>
      <c r="M10" s="57">
        <v>2</v>
      </c>
      <c r="N10" s="57"/>
      <c r="P10" s="57">
        <v>1</v>
      </c>
      <c r="Q10" s="57">
        <v>1</v>
      </c>
      <c r="R10" s="57">
        <v>1</v>
      </c>
      <c r="S10" s="57">
        <v>1</v>
      </c>
      <c r="T10" s="57"/>
      <c r="V10" s="57">
        <v>1</v>
      </c>
      <c r="W10" s="57">
        <v>1</v>
      </c>
      <c r="X10" s="57"/>
      <c r="Y10" s="57"/>
    </row>
    <row r="11" spans="1:25" ht="13.5" thickBot="1" x14ac:dyDescent="0.25">
      <c r="C11" s="68">
        <f>'Team Data'!I12</f>
        <v>0</v>
      </c>
      <c r="E11" s="57">
        <v>1</v>
      </c>
      <c r="F11" s="57">
        <v>1</v>
      </c>
      <c r="G11" s="57">
        <v>1</v>
      </c>
      <c r="H11" s="57">
        <v>1</v>
      </c>
      <c r="I11" s="57"/>
      <c r="K11" s="57">
        <v>1</v>
      </c>
      <c r="L11" s="57">
        <v>1</v>
      </c>
      <c r="M11" s="57">
        <v>2</v>
      </c>
      <c r="N11" s="57"/>
      <c r="P11" s="57">
        <v>1</v>
      </c>
      <c r="Q11" s="57">
        <v>1</v>
      </c>
      <c r="R11" s="57">
        <v>1</v>
      </c>
      <c r="S11" s="57">
        <v>1</v>
      </c>
      <c r="T11" s="57"/>
      <c r="V11" s="57">
        <v>1</v>
      </c>
      <c r="W11" s="57">
        <v>1</v>
      </c>
      <c r="X11" s="57"/>
      <c r="Y11" s="57"/>
    </row>
    <row r="12" spans="1:25" ht="13.5" thickBot="1" x14ac:dyDescent="0.25">
      <c r="C12" s="68">
        <f>'Team Data'!I13</f>
        <v>0</v>
      </c>
      <c r="E12" s="57">
        <v>1</v>
      </c>
      <c r="F12" s="57">
        <v>1</v>
      </c>
      <c r="G12" s="57">
        <v>1</v>
      </c>
      <c r="H12" s="57">
        <v>1</v>
      </c>
      <c r="I12" s="57"/>
      <c r="K12" s="57">
        <v>1</v>
      </c>
      <c r="L12" s="57">
        <v>1</v>
      </c>
      <c r="M12" s="57">
        <v>2</v>
      </c>
      <c r="N12" s="57"/>
      <c r="P12" s="57">
        <v>1</v>
      </c>
      <c r="Q12" s="57">
        <v>1</v>
      </c>
      <c r="R12" s="57">
        <v>1</v>
      </c>
      <c r="S12" s="57">
        <v>1</v>
      </c>
      <c r="T12" s="57"/>
      <c r="V12" s="57">
        <v>1</v>
      </c>
      <c r="W12" s="57">
        <v>1</v>
      </c>
      <c r="X12" s="57"/>
      <c r="Y12" s="57"/>
    </row>
    <row r="13" spans="1:25" ht="13.5" thickBot="1" x14ac:dyDescent="0.25">
      <c r="C13" s="68">
        <f>'Team Data'!I14</f>
        <v>0</v>
      </c>
      <c r="E13" s="57">
        <v>1</v>
      </c>
      <c r="F13" s="57">
        <v>1</v>
      </c>
      <c r="G13" s="57">
        <v>1</v>
      </c>
      <c r="H13" s="57">
        <v>1</v>
      </c>
      <c r="I13" s="57"/>
      <c r="K13" s="57">
        <v>1</v>
      </c>
      <c r="L13" s="57">
        <v>1</v>
      </c>
      <c r="M13" s="57">
        <v>2</v>
      </c>
      <c r="N13" s="57"/>
      <c r="P13" s="57">
        <v>1</v>
      </c>
      <c r="Q13" s="57">
        <v>1</v>
      </c>
      <c r="R13" s="57">
        <v>1</v>
      </c>
      <c r="S13" s="57">
        <v>1</v>
      </c>
      <c r="T13" s="57"/>
      <c r="V13" s="57">
        <v>1</v>
      </c>
      <c r="W13" s="57">
        <v>1</v>
      </c>
      <c r="X13" s="57"/>
      <c r="Y13" s="57"/>
    </row>
    <row r="14" spans="1:25" ht="13.5" thickBot="1" x14ac:dyDescent="0.25">
      <c r="C14" s="68">
        <f>'Team Data'!I15</f>
        <v>0</v>
      </c>
      <c r="E14" s="57">
        <v>1</v>
      </c>
      <c r="F14" s="57">
        <v>1</v>
      </c>
      <c r="G14" s="57">
        <v>1</v>
      </c>
      <c r="H14" s="57">
        <v>1</v>
      </c>
      <c r="I14" s="57"/>
      <c r="K14" s="57">
        <v>1</v>
      </c>
      <c r="L14" s="57">
        <v>1</v>
      </c>
      <c r="M14" s="57">
        <v>2</v>
      </c>
      <c r="N14" s="57"/>
      <c r="P14" s="57">
        <v>1</v>
      </c>
      <c r="Q14" s="57">
        <v>1</v>
      </c>
      <c r="R14" s="57">
        <v>1</v>
      </c>
      <c r="S14" s="57">
        <v>1</v>
      </c>
      <c r="T14" s="57"/>
      <c r="V14" s="57">
        <v>1</v>
      </c>
      <c r="W14" s="57">
        <v>1</v>
      </c>
      <c r="X14" s="57"/>
      <c r="Y14" s="57"/>
    </row>
    <row r="15" spans="1:25" ht="13.5" thickBot="1" x14ac:dyDescent="0.25">
      <c r="C15" s="68">
        <f>'Team Data'!I16</f>
        <v>0</v>
      </c>
      <c r="E15" s="57">
        <v>0</v>
      </c>
      <c r="F15" s="57">
        <v>0</v>
      </c>
      <c r="G15" s="57">
        <v>0</v>
      </c>
      <c r="H15" s="57">
        <v>0</v>
      </c>
      <c r="I15" s="57"/>
      <c r="K15" s="57">
        <v>0</v>
      </c>
      <c r="L15" s="57">
        <v>0</v>
      </c>
      <c r="M15" s="57">
        <v>0</v>
      </c>
      <c r="N15" s="57"/>
      <c r="P15" s="57">
        <v>0</v>
      </c>
      <c r="Q15" s="57">
        <v>0</v>
      </c>
      <c r="R15" s="57">
        <v>0</v>
      </c>
      <c r="S15" s="57">
        <v>0</v>
      </c>
      <c r="T15" s="57"/>
      <c r="V15" s="57">
        <v>0</v>
      </c>
      <c r="W15" s="57">
        <v>0</v>
      </c>
      <c r="X15" s="57"/>
      <c r="Y15" s="57"/>
    </row>
    <row r="16" spans="1:25" ht="13.5" thickBot="1" x14ac:dyDescent="0.25">
      <c r="C16" s="68">
        <f>'Team Data'!I17</f>
        <v>0</v>
      </c>
      <c r="E16" s="57">
        <v>0</v>
      </c>
      <c r="F16" s="57">
        <v>0</v>
      </c>
      <c r="G16" s="57">
        <v>0</v>
      </c>
      <c r="H16" s="57">
        <v>0</v>
      </c>
      <c r="I16" s="57"/>
      <c r="K16" s="57">
        <v>0</v>
      </c>
      <c r="L16" s="57">
        <v>0</v>
      </c>
      <c r="M16" s="57">
        <v>0</v>
      </c>
      <c r="N16" s="57"/>
      <c r="P16" s="57">
        <v>0</v>
      </c>
      <c r="Q16" s="57">
        <v>0</v>
      </c>
      <c r="R16" s="57">
        <v>0</v>
      </c>
      <c r="S16" s="57">
        <v>0</v>
      </c>
      <c r="T16" s="57"/>
      <c r="V16" s="57">
        <v>0</v>
      </c>
      <c r="W16" s="57">
        <v>0</v>
      </c>
      <c r="X16" s="57"/>
      <c r="Y16" s="57"/>
    </row>
    <row r="17" spans="2:25" ht="13.5" thickBot="1" x14ac:dyDescent="0.25">
      <c r="C17" s="68">
        <f>'Team Data'!I18</f>
        <v>0</v>
      </c>
      <c r="E17" s="57">
        <v>0</v>
      </c>
      <c r="F17" s="57">
        <v>0</v>
      </c>
      <c r="G17" s="57">
        <v>0</v>
      </c>
      <c r="H17" s="57">
        <v>0</v>
      </c>
      <c r="I17" s="57"/>
      <c r="K17" s="57">
        <v>0</v>
      </c>
      <c r="L17" s="57">
        <v>0</v>
      </c>
      <c r="M17" s="57">
        <v>0</v>
      </c>
      <c r="N17" s="57"/>
      <c r="P17" s="57">
        <v>0</v>
      </c>
      <c r="Q17" s="57">
        <v>0</v>
      </c>
      <c r="R17" s="57">
        <v>0</v>
      </c>
      <c r="S17" s="57">
        <v>0</v>
      </c>
      <c r="T17" s="57"/>
      <c r="V17" s="57">
        <v>0</v>
      </c>
      <c r="W17" s="57">
        <v>0</v>
      </c>
      <c r="X17" s="57"/>
      <c r="Y17" s="57"/>
    </row>
    <row r="18" spans="2:25" x14ac:dyDescent="0.2">
      <c r="C18" s="1" t="s">
        <v>186</v>
      </c>
      <c r="E18" s="63">
        <f t="shared" ref="E18:H18" si="0">SUM(E10:E17)</f>
        <v>5</v>
      </c>
      <c r="F18" s="63">
        <f t="shared" si="0"/>
        <v>5</v>
      </c>
      <c r="G18" s="63">
        <f t="shared" si="0"/>
        <v>5</v>
      </c>
      <c r="H18" s="63">
        <f t="shared" si="0"/>
        <v>5</v>
      </c>
      <c r="I18" s="63"/>
      <c r="K18" s="63">
        <f t="shared" ref="K18:L18" si="1">SUM(K10:K17)</f>
        <v>5</v>
      </c>
      <c r="L18" s="63">
        <f t="shared" si="1"/>
        <v>5</v>
      </c>
      <c r="M18" s="63">
        <f t="shared" ref="M18" si="2">SUM(M10:M17)</f>
        <v>10</v>
      </c>
      <c r="N18" s="63"/>
      <c r="P18" s="63">
        <f t="shared" ref="P18:S18" si="3">SUM(P10:P17)</f>
        <v>5</v>
      </c>
      <c r="Q18" s="63">
        <f t="shared" si="3"/>
        <v>5</v>
      </c>
      <c r="R18" s="63">
        <f t="shared" si="3"/>
        <v>5</v>
      </c>
      <c r="S18" s="63">
        <f t="shared" si="3"/>
        <v>5</v>
      </c>
      <c r="T18" s="63"/>
      <c r="V18" s="63">
        <f>SUM(V10:V17)</f>
        <v>5</v>
      </c>
      <c r="W18" s="63">
        <f>SUM(W10:W17)</f>
        <v>5</v>
      </c>
      <c r="X18" s="63"/>
      <c r="Y18" s="63"/>
    </row>
    <row r="20" spans="2:25" x14ac:dyDescent="0.2">
      <c r="E20" s="1" t="s">
        <v>187</v>
      </c>
      <c r="I20" s="63">
        <f>SUM(E18:I18)</f>
        <v>20</v>
      </c>
      <c r="K20" s="1" t="s">
        <v>187</v>
      </c>
      <c r="N20" s="63">
        <f>SUM(K18:N18)</f>
        <v>20</v>
      </c>
      <c r="P20" s="1" t="s">
        <v>187</v>
      </c>
      <c r="T20" s="63">
        <f>SUM(P18:T18)</f>
        <v>20</v>
      </c>
      <c r="V20" s="1" t="s">
        <v>187</v>
      </c>
      <c r="Y20" s="63">
        <f>SUM(V18:Y18)</f>
        <v>10</v>
      </c>
    </row>
    <row r="21" spans="2:25" x14ac:dyDescent="0.2">
      <c r="D21" s="25"/>
      <c r="E21" s="1" t="s">
        <v>188</v>
      </c>
      <c r="I21" s="57">
        <v>20</v>
      </c>
      <c r="K21" s="1" t="s">
        <v>188</v>
      </c>
      <c r="N21" s="57">
        <v>20</v>
      </c>
      <c r="P21" s="1" t="s">
        <v>188</v>
      </c>
      <c r="T21" s="57">
        <v>20</v>
      </c>
      <c r="V21" s="1" t="s">
        <v>188</v>
      </c>
      <c r="Y21" s="57">
        <v>10</v>
      </c>
    </row>
    <row r="23" spans="2:25" x14ac:dyDescent="0.2">
      <c r="E23" s="1" t="s">
        <v>191</v>
      </c>
      <c r="I23" s="64">
        <f>I20/I21</f>
        <v>1</v>
      </c>
      <c r="J23" s="25"/>
      <c r="K23" s="1" t="s">
        <v>191</v>
      </c>
      <c r="N23" s="64">
        <f>N20/N21</f>
        <v>1</v>
      </c>
      <c r="P23" s="1" t="s">
        <v>191</v>
      </c>
      <c r="T23" s="64">
        <f>T20/T21</f>
        <v>1</v>
      </c>
      <c r="V23" s="1" t="s">
        <v>230</v>
      </c>
      <c r="Y23" s="64">
        <f>Y20/Y21</f>
        <v>1</v>
      </c>
    </row>
    <row r="25" spans="2:25" x14ac:dyDescent="0.2">
      <c r="E25" s="1" t="s">
        <v>10</v>
      </c>
      <c r="I25" s="54">
        <f>4*2000</f>
        <v>8000</v>
      </c>
      <c r="K25" s="1" t="s">
        <v>10</v>
      </c>
      <c r="N25" s="54">
        <f>4*2000</f>
        <v>8000</v>
      </c>
      <c r="P25" s="1" t="s">
        <v>10</v>
      </c>
      <c r="T25" s="54">
        <f>4*2000</f>
        <v>8000</v>
      </c>
      <c r="V25" s="1" t="s">
        <v>10</v>
      </c>
      <c r="Y25" s="54">
        <f>4*2000</f>
        <v>8000</v>
      </c>
    </row>
    <row r="26" spans="2:25" x14ac:dyDescent="0.2">
      <c r="E26" s="1" t="s">
        <v>189</v>
      </c>
      <c r="I26" s="55">
        <f>I23</f>
        <v>1</v>
      </c>
      <c r="K26" s="1" t="s">
        <v>189</v>
      </c>
      <c r="N26" s="55">
        <f>N23</f>
        <v>1</v>
      </c>
      <c r="P26" s="1" t="s">
        <v>189</v>
      </c>
      <c r="T26" s="55">
        <f>T23</f>
        <v>1</v>
      </c>
      <c r="V26" s="1" t="s">
        <v>189</v>
      </c>
      <c r="Y26" s="55">
        <f>Y23</f>
        <v>1</v>
      </c>
    </row>
    <row r="27" spans="2:25" ht="16.5" thickBot="1" x14ac:dyDescent="0.3">
      <c r="E27" s="11" t="s">
        <v>239</v>
      </c>
      <c r="F27" s="11"/>
      <c r="G27" s="11"/>
      <c r="H27" s="11"/>
      <c r="I27" s="65">
        <f>I25*I26</f>
        <v>8000</v>
      </c>
      <c r="K27" s="11" t="s">
        <v>240</v>
      </c>
      <c r="L27" s="11"/>
      <c r="M27" s="11"/>
      <c r="N27" s="65">
        <f>N25*N26</f>
        <v>8000</v>
      </c>
      <c r="P27" s="11" t="s">
        <v>241</v>
      </c>
      <c r="T27" s="65">
        <f>T25*T26</f>
        <v>8000</v>
      </c>
      <c r="V27" s="11" t="s">
        <v>242</v>
      </c>
      <c r="Y27" s="65">
        <f>Y25*Y26</f>
        <v>8000</v>
      </c>
    </row>
    <row r="28" spans="2:25" ht="13.5" thickTop="1" x14ac:dyDescent="0.2"/>
    <row r="31" spans="2:25" x14ac:dyDescent="0.2">
      <c r="B31" s="1"/>
      <c r="C31" s="1"/>
    </row>
    <row r="32" spans="2:25" x14ac:dyDescent="0.2">
      <c r="B32" s="1"/>
      <c r="C32" s="1"/>
    </row>
  </sheetData>
  <sheetProtection password="CA97" sheet="1" objects="1" scenarios="1" selectLockedCells="1" selectUnlockedCells="1"/>
  <mergeCells count="9">
    <mergeCell ref="E8:H8"/>
    <mergeCell ref="K7:N7"/>
    <mergeCell ref="E7:I7"/>
    <mergeCell ref="V8:W8"/>
    <mergeCell ref="X8:Y8"/>
    <mergeCell ref="K8:M8"/>
    <mergeCell ref="P8:S8"/>
    <mergeCell ref="P7:T7"/>
    <mergeCell ref="V7:W7"/>
  </mergeCells>
  <pageMargins left="0.7" right="0.7" top="0.75" bottom="0.75" header="0.3" footer="0.3"/>
  <pageSetup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Data</vt:lpstr>
      <vt:lpstr>1 - My Life Style</vt:lpstr>
      <vt:lpstr>Investment Options</vt:lpstr>
      <vt:lpstr>2 - My Investments</vt:lpstr>
      <vt:lpstr>3 - 8 Life's Little Curve Balls</vt:lpstr>
      <vt:lpstr>Budget</vt:lpstr>
      <vt:lpstr>Financial Statement - Net Worth</vt:lpstr>
      <vt:lpstr>Team Earnings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Okumoto</dc:creator>
  <cp:lastModifiedBy>rokumoto</cp:lastModifiedBy>
  <cp:lastPrinted>2011-08-05T17:16:18Z</cp:lastPrinted>
  <dcterms:created xsi:type="dcterms:W3CDTF">2009-12-21T23:21:24Z</dcterms:created>
  <dcterms:modified xsi:type="dcterms:W3CDTF">2014-01-26T23:04:16Z</dcterms:modified>
</cp:coreProperties>
</file>