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Mousumi Sarkar\Documents\Excel Data Analysis\Project\"/>
    </mc:Choice>
  </mc:AlternateContent>
  <xr:revisionPtr revIDLastSave="0" documentId="13_ncr:1_{181473B6-A7BE-4D2A-A510-D07657C4FBD1}" xr6:coauthVersionLast="47" xr6:coauthVersionMax="47" xr10:uidLastSave="{00000000-0000-0000-0000-000000000000}"/>
  <bookViews>
    <workbookView xWindow="-108" yWindow="-108" windowWidth="23256" windowHeight="12456" firstSheet="1" activeTab="4" xr2:uid="{87C296AB-8E3B-487F-B1A9-5D78E2071ADC}"/>
  </bookViews>
  <sheets>
    <sheet name="Data Backup" sheetId="2" r:id="rId1"/>
    <sheet name="Data-basic ops and cleaning" sheetId="4" r:id="rId2"/>
    <sheet name="Cleaned Data" sheetId="5" r:id="rId3"/>
    <sheet name="Calculation" sheetId="6" r:id="rId4"/>
    <sheet name="Dashboard" sheetId="7" r:id="rId5"/>
  </sheets>
  <definedNames>
    <definedName name="_xlnm._FilterDatabase" localSheetId="2" hidden="1">'Cleaned Data'!$B$1:$P$101</definedName>
    <definedName name="_xlnm._FilterDatabase" localSheetId="1" hidden="1">'Data-basic ops and cleaning'!$A$1:$AE$1</definedName>
    <definedName name="_xlchart.v1.0" hidden="1">Calculation!$J$54:$J$65</definedName>
    <definedName name="_xlchart.v1.1" hidden="1">Calculation!$K$53</definedName>
    <definedName name="_xlchart.v1.2" hidden="1">Calculation!$K$54:$K$65</definedName>
    <definedName name="_xlchart.v1.3" hidden="1">Calculation!$H$54:$H$65</definedName>
    <definedName name="_xlchart.v1.4" hidden="1">Calculation!$I$53</definedName>
    <definedName name="_xlchart.v1.5" hidden="1">Calculation!$I$54:$I$65</definedName>
    <definedName name="_xlnm.Print_Area" localSheetId="4">Dashboard!$A$1:$T$53</definedName>
    <definedName name="Slicer_Order_Priority">#N/A</definedName>
    <definedName name="Slicer_Region">#N/A</definedName>
  </definedNames>
  <calcPr calcId="191029"/>
  <pivotCaches>
    <pivotCache cacheId="25"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7" l="1"/>
  <c r="K74" i="6" l="1" a="1"/>
  <c r="K74" i="6" s="1"/>
  <c r="J99" i="5"/>
  <c r="J90" i="5"/>
  <c r="J76" i="5"/>
  <c r="J73" i="5"/>
  <c r="J65" i="5"/>
  <c r="J60" i="5"/>
  <c r="J59" i="5"/>
  <c r="J57" i="5"/>
  <c r="J56" i="5"/>
  <c r="J54" i="5"/>
  <c r="J42" i="5"/>
  <c r="J40" i="5"/>
  <c r="J26" i="5"/>
  <c r="J23" i="5"/>
  <c r="J22" i="5"/>
  <c r="J13" i="5"/>
  <c r="J11" i="5"/>
  <c r="J101" i="5"/>
  <c r="J100" i="5"/>
  <c r="J98" i="5"/>
  <c r="J97" i="5"/>
  <c r="J96" i="5"/>
  <c r="J91" i="5"/>
  <c r="J87" i="5"/>
  <c r="J85" i="5"/>
  <c r="J84" i="5"/>
  <c r="J83" i="5"/>
  <c r="J81" i="5"/>
  <c r="J80" i="5"/>
  <c r="J74" i="5"/>
  <c r="J69" i="5"/>
  <c r="J68" i="5"/>
  <c r="J67" i="5"/>
  <c r="J66" i="5"/>
  <c r="J64" i="5"/>
  <c r="J63" i="5"/>
  <c r="J62" i="5"/>
  <c r="J53" i="5"/>
  <c r="J52" i="5"/>
  <c r="J51" i="5"/>
  <c r="J50" i="5"/>
  <c r="J49" i="5"/>
  <c r="J47" i="5"/>
  <c r="J46" i="5"/>
  <c r="J43" i="5"/>
  <c r="J37" i="5"/>
  <c r="J36" i="5"/>
  <c r="J34" i="5"/>
  <c r="J33" i="5"/>
  <c r="J32" i="5"/>
  <c r="J30" i="5"/>
  <c r="J29" i="5"/>
  <c r="J25" i="5"/>
  <c r="J21" i="5"/>
  <c r="J20" i="5"/>
  <c r="J19" i="5"/>
  <c r="J18" i="5"/>
  <c r="J17" i="5"/>
  <c r="J16" i="5"/>
  <c r="J15" i="5"/>
  <c r="J9" i="5"/>
  <c r="J5" i="5"/>
  <c r="J4" i="5"/>
  <c r="J3" i="5"/>
  <c r="J2" i="5"/>
  <c r="X3" i="4"/>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X39" i="4"/>
  <c r="X40" i="4"/>
  <c r="X41" i="4"/>
  <c r="X42" i="4"/>
  <c r="X43" i="4"/>
  <c r="X44" i="4"/>
  <c r="X45" i="4"/>
  <c r="X46" i="4"/>
  <c r="X47" i="4"/>
  <c r="X48" i="4"/>
  <c r="X49" i="4"/>
  <c r="X50" i="4"/>
  <c r="X51" i="4"/>
  <c r="X52" i="4"/>
  <c r="X53" i="4"/>
  <c r="X54" i="4"/>
  <c r="X55" i="4"/>
  <c r="X56" i="4"/>
  <c r="X57" i="4"/>
  <c r="X58" i="4"/>
  <c r="X59" i="4"/>
  <c r="X60" i="4"/>
  <c r="X61" i="4"/>
  <c r="X62" i="4"/>
  <c r="X63" i="4"/>
  <c r="X64" i="4"/>
  <c r="X65" i="4"/>
  <c r="X66" i="4"/>
  <c r="X67" i="4"/>
  <c r="X68" i="4"/>
  <c r="X69" i="4"/>
  <c r="X70" i="4"/>
  <c r="X71" i="4"/>
  <c r="X72" i="4"/>
  <c r="X73" i="4"/>
  <c r="X74" i="4"/>
  <c r="X75" i="4"/>
  <c r="X76" i="4"/>
  <c r="X77" i="4"/>
  <c r="X78" i="4"/>
  <c r="X79" i="4"/>
  <c r="X80" i="4"/>
  <c r="X81" i="4"/>
  <c r="X82" i="4"/>
  <c r="X83" i="4"/>
  <c r="X84" i="4"/>
  <c r="X85" i="4"/>
  <c r="X86" i="4"/>
  <c r="X87" i="4"/>
  <c r="X88" i="4"/>
  <c r="X89" i="4"/>
  <c r="X90" i="4"/>
  <c r="X91" i="4"/>
  <c r="X92" i="4"/>
  <c r="X93" i="4"/>
  <c r="X94" i="4"/>
  <c r="X95" i="4"/>
  <c r="X96" i="4"/>
  <c r="X97" i="4"/>
  <c r="X98" i="4"/>
  <c r="X99" i="4"/>
  <c r="X100" i="4"/>
  <c r="X101" i="4"/>
  <c r="X2" i="4"/>
  <c r="T77" i="4"/>
  <c r="S29" i="4"/>
  <c r="T29" i="4" s="1"/>
  <c r="S45" i="4"/>
  <c r="T45" i="4" s="1"/>
  <c r="S77" i="4"/>
  <c r="R25" i="4"/>
  <c r="S25" i="4" s="1"/>
  <c r="T25" i="4" s="1"/>
  <c r="R26" i="4"/>
  <c r="S26" i="4" s="1"/>
  <c r="T26" i="4" s="1"/>
  <c r="R41" i="4"/>
  <c r="S41" i="4" s="1"/>
  <c r="T41" i="4" s="1"/>
  <c r="R42" i="4"/>
  <c r="S42" i="4" s="1"/>
  <c r="T42" i="4" s="1"/>
  <c r="R73" i="4"/>
  <c r="S73" i="4" s="1"/>
  <c r="T73" i="4" s="1"/>
  <c r="R74" i="4"/>
  <c r="S74" i="4" s="1"/>
  <c r="T74" i="4" s="1"/>
  <c r="R90" i="4"/>
  <c r="S90" i="4" s="1"/>
  <c r="T90" i="4" s="1"/>
  <c r="L3" i="4"/>
  <c r="L4" i="4"/>
  <c r="L5" i="4"/>
  <c r="L6" i="4"/>
  <c r="L7" i="4"/>
  <c r="L8" i="4"/>
  <c r="L9" i="4"/>
  <c r="L10" i="4"/>
  <c r="L11" i="4"/>
  <c r="L12" i="4"/>
  <c r="T12" i="4" s="1"/>
  <c r="L13" i="4"/>
  <c r="T13" i="4" s="1"/>
  <c r="L14" i="4"/>
  <c r="L15" i="4"/>
  <c r="L16" i="4"/>
  <c r="L17" i="4"/>
  <c r="L18" i="4"/>
  <c r="L19" i="4"/>
  <c r="L20" i="4"/>
  <c r="T20" i="4" s="1"/>
  <c r="L21" i="4"/>
  <c r="T21" i="4" s="1"/>
  <c r="L22" i="4"/>
  <c r="L23" i="4"/>
  <c r="L24" i="4"/>
  <c r="L25" i="4"/>
  <c r="L26" i="4"/>
  <c r="L27" i="4"/>
  <c r="L28" i="4"/>
  <c r="L29" i="4"/>
  <c r="L30" i="4"/>
  <c r="L31" i="4"/>
  <c r="L32" i="4"/>
  <c r="L33" i="4"/>
  <c r="L34" i="4"/>
  <c r="L35" i="4"/>
  <c r="L36" i="4"/>
  <c r="L37" i="4"/>
  <c r="T37" i="4" s="1"/>
  <c r="L38" i="4"/>
  <c r="L39" i="4"/>
  <c r="L40" i="4"/>
  <c r="L41" i="4"/>
  <c r="L42" i="4"/>
  <c r="L43" i="4"/>
  <c r="L44" i="4"/>
  <c r="L45" i="4"/>
  <c r="L46" i="4"/>
  <c r="L47" i="4"/>
  <c r="L48" i="4"/>
  <c r="L49" i="4"/>
  <c r="L50" i="4"/>
  <c r="L51" i="4"/>
  <c r="L52" i="4"/>
  <c r="L53" i="4"/>
  <c r="L54" i="4"/>
  <c r="L55" i="4"/>
  <c r="L56" i="4"/>
  <c r="L57" i="4"/>
  <c r="L58" i="4"/>
  <c r="L59" i="4"/>
  <c r="L60" i="4"/>
  <c r="T60" i="4" s="1"/>
  <c r="L61" i="4"/>
  <c r="T61" i="4" s="1"/>
  <c r="L62" i="4"/>
  <c r="L63" i="4"/>
  <c r="L64" i="4"/>
  <c r="L65" i="4"/>
  <c r="L66" i="4"/>
  <c r="L67" i="4"/>
  <c r="L68" i="4"/>
  <c r="T68" i="4" s="1"/>
  <c r="L69" i="4"/>
  <c r="T69" i="4" s="1"/>
  <c r="L70" i="4"/>
  <c r="L71" i="4"/>
  <c r="L72" i="4"/>
  <c r="L73" i="4"/>
  <c r="L74" i="4"/>
  <c r="L75" i="4"/>
  <c r="L76" i="4"/>
  <c r="L77" i="4"/>
  <c r="L78" i="4"/>
  <c r="L79" i="4"/>
  <c r="L80" i="4"/>
  <c r="L81" i="4"/>
  <c r="L82" i="4"/>
  <c r="L83" i="4"/>
  <c r="L84" i="4"/>
  <c r="L85" i="4"/>
  <c r="L86" i="4"/>
  <c r="L87" i="4"/>
  <c r="L88" i="4"/>
  <c r="L89" i="4"/>
  <c r="L90" i="4"/>
  <c r="L91" i="4"/>
  <c r="L92" i="4"/>
  <c r="T92" i="4" s="1"/>
  <c r="L93" i="4"/>
  <c r="T93" i="4" s="1"/>
  <c r="L94" i="4"/>
  <c r="L95" i="4"/>
  <c r="L96" i="4"/>
  <c r="L97" i="4"/>
  <c r="L98" i="4"/>
  <c r="L99" i="4"/>
  <c r="L100" i="4"/>
  <c r="L101" i="4"/>
  <c r="L2" i="4"/>
  <c r="W45" i="4"/>
  <c r="Q45" i="4" s="1"/>
  <c r="R45" i="4" s="1"/>
  <c r="W59" i="4"/>
  <c r="Q59" i="4" s="1"/>
  <c r="R59" i="4" s="1"/>
  <c r="S59" i="4" s="1"/>
  <c r="T59" i="4" s="1"/>
  <c r="W60" i="4"/>
  <c r="Q60" i="4" s="1"/>
  <c r="R60" i="4" s="1"/>
  <c r="S60" i="4" s="1"/>
  <c r="W61" i="4"/>
  <c r="Q61" i="4" s="1"/>
  <c r="R61" i="4" s="1"/>
  <c r="S61" i="4" s="1"/>
  <c r="W62" i="4"/>
  <c r="Q62" i="4" s="1"/>
  <c r="R62" i="4" s="1"/>
  <c r="S62" i="4" s="1"/>
  <c r="W75" i="4"/>
  <c r="Q75" i="4" s="1"/>
  <c r="R75" i="4" s="1"/>
  <c r="S75" i="4" s="1"/>
  <c r="T75" i="4" s="1"/>
  <c r="W76" i="4"/>
  <c r="Q76" i="4" s="1"/>
  <c r="R76" i="4" s="1"/>
  <c r="S76" i="4" s="1"/>
  <c r="T76" i="4" s="1"/>
  <c r="W94" i="4"/>
  <c r="Q94" i="4" s="1"/>
  <c r="R94" i="4" s="1"/>
  <c r="S94" i="4" s="1"/>
  <c r="O3" i="4"/>
  <c r="O4" i="4"/>
  <c r="O5" i="4"/>
  <c r="O6" i="4"/>
  <c r="O7" i="4"/>
  <c r="O8" i="4"/>
  <c r="O9" i="4"/>
  <c r="W9" i="4" s="1"/>
  <c r="Q9" i="4" s="1"/>
  <c r="R9" i="4" s="1"/>
  <c r="S9" i="4" s="1"/>
  <c r="T9" i="4" s="1"/>
  <c r="O10" i="4"/>
  <c r="O11" i="4"/>
  <c r="W11" i="4" s="1"/>
  <c r="Q11" i="4" s="1"/>
  <c r="R11" i="4" s="1"/>
  <c r="S11" i="4" s="1"/>
  <c r="T11" i="4" s="1"/>
  <c r="O12" i="4"/>
  <c r="W12" i="4" s="1"/>
  <c r="Q12" i="4" s="1"/>
  <c r="R12" i="4" s="1"/>
  <c r="S12" i="4" s="1"/>
  <c r="O13" i="4"/>
  <c r="O14" i="4"/>
  <c r="O15" i="4"/>
  <c r="O16" i="4"/>
  <c r="O17" i="4"/>
  <c r="O18" i="4"/>
  <c r="O19" i="4"/>
  <c r="O20" i="4"/>
  <c r="W20" i="4" s="1"/>
  <c r="Q20" i="4" s="1"/>
  <c r="R20" i="4" s="1"/>
  <c r="S20" i="4" s="1"/>
  <c r="O21" i="4"/>
  <c r="W21" i="4" s="1"/>
  <c r="Q21" i="4" s="1"/>
  <c r="R21" i="4" s="1"/>
  <c r="S21" i="4" s="1"/>
  <c r="O22" i="4"/>
  <c r="O23" i="4"/>
  <c r="O24" i="4"/>
  <c r="O25" i="4"/>
  <c r="W25" i="4" s="1"/>
  <c r="Q25" i="4" s="1"/>
  <c r="O26" i="4"/>
  <c r="W26" i="4" s="1"/>
  <c r="Q26" i="4" s="1"/>
  <c r="O27" i="4"/>
  <c r="O28" i="4"/>
  <c r="O29" i="4"/>
  <c r="O30" i="4"/>
  <c r="O31" i="4"/>
  <c r="O32" i="4"/>
  <c r="O33" i="4"/>
  <c r="O34" i="4"/>
  <c r="O35" i="4"/>
  <c r="O36" i="4"/>
  <c r="W36" i="4" s="1"/>
  <c r="Q36" i="4" s="1"/>
  <c r="R36" i="4" s="1"/>
  <c r="S36" i="4" s="1"/>
  <c r="O37" i="4"/>
  <c r="W37" i="4" s="1"/>
  <c r="Q37" i="4" s="1"/>
  <c r="R37" i="4" s="1"/>
  <c r="S37" i="4" s="1"/>
  <c r="O38" i="4"/>
  <c r="O39" i="4"/>
  <c r="O40" i="4"/>
  <c r="O41" i="4"/>
  <c r="W41" i="4" s="1"/>
  <c r="Q41" i="4" s="1"/>
  <c r="O42" i="4"/>
  <c r="W42" i="4" s="1"/>
  <c r="Q42" i="4" s="1"/>
  <c r="O43" i="4"/>
  <c r="W43" i="4" s="1"/>
  <c r="Q43" i="4" s="1"/>
  <c r="R43" i="4" s="1"/>
  <c r="S43" i="4" s="1"/>
  <c r="T43" i="4" s="1"/>
  <c r="O44" i="4"/>
  <c r="W44" i="4" s="1"/>
  <c r="Q44" i="4" s="1"/>
  <c r="R44" i="4" s="1"/>
  <c r="S44" i="4" s="1"/>
  <c r="T44" i="4" s="1"/>
  <c r="O45" i="4"/>
  <c r="O46" i="4"/>
  <c r="O47" i="4"/>
  <c r="O48" i="4"/>
  <c r="O49" i="4"/>
  <c r="O50" i="4"/>
  <c r="O51" i="4"/>
  <c r="O52" i="4"/>
  <c r="O53" i="4"/>
  <c r="O54" i="4"/>
  <c r="O55" i="4"/>
  <c r="O56" i="4"/>
  <c r="O57" i="4"/>
  <c r="O58" i="4"/>
  <c r="O59" i="4"/>
  <c r="O60" i="4"/>
  <c r="O61" i="4"/>
  <c r="O62" i="4"/>
  <c r="O63" i="4"/>
  <c r="O64" i="4"/>
  <c r="O65" i="4"/>
  <c r="O66" i="4"/>
  <c r="O67" i="4"/>
  <c r="O68" i="4"/>
  <c r="W68" i="4" s="1"/>
  <c r="Q68" i="4" s="1"/>
  <c r="R68" i="4" s="1"/>
  <c r="S68" i="4" s="1"/>
  <c r="O69" i="4"/>
  <c r="W69" i="4" s="1"/>
  <c r="Q69" i="4" s="1"/>
  <c r="R69" i="4" s="1"/>
  <c r="S69" i="4" s="1"/>
  <c r="O70" i="4"/>
  <c r="O71" i="4"/>
  <c r="O72" i="4"/>
  <c r="O73" i="4"/>
  <c r="W73" i="4" s="1"/>
  <c r="Q73" i="4" s="1"/>
  <c r="O74" i="4"/>
  <c r="W74" i="4" s="1"/>
  <c r="Q74" i="4" s="1"/>
  <c r="O75" i="4"/>
  <c r="O76" i="4"/>
  <c r="O77" i="4"/>
  <c r="W77" i="4" s="1"/>
  <c r="Q77" i="4" s="1"/>
  <c r="R77" i="4" s="1"/>
  <c r="O78" i="4"/>
  <c r="O79" i="4"/>
  <c r="O80" i="4"/>
  <c r="O81" i="4"/>
  <c r="O82" i="4"/>
  <c r="O83" i="4"/>
  <c r="O84" i="4"/>
  <c r="O85" i="4"/>
  <c r="O86" i="4"/>
  <c r="O87" i="4"/>
  <c r="O88" i="4"/>
  <c r="O89" i="4"/>
  <c r="O90" i="4"/>
  <c r="W90" i="4" s="1"/>
  <c r="Q90" i="4" s="1"/>
  <c r="O91" i="4"/>
  <c r="W91" i="4" s="1"/>
  <c r="Q91" i="4" s="1"/>
  <c r="R91" i="4" s="1"/>
  <c r="S91" i="4" s="1"/>
  <c r="T91" i="4" s="1"/>
  <c r="O92" i="4"/>
  <c r="W92" i="4" s="1"/>
  <c r="Q92" i="4" s="1"/>
  <c r="R92" i="4" s="1"/>
  <c r="S92" i="4" s="1"/>
  <c r="O93" i="4"/>
  <c r="O94" i="4"/>
  <c r="O95" i="4"/>
  <c r="O96" i="4"/>
  <c r="O97" i="4"/>
  <c r="O98" i="4"/>
  <c r="O99" i="4"/>
  <c r="O100" i="4"/>
  <c r="W100" i="4" s="1"/>
  <c r="Q100" i="4" s="1"/>
  <c r="R100" i="4" s="1"/>
  <c r="S100" i="4" s="1"/>
  <c r="O101" i="4"/>
  <c r="W101" i="4" s="1"/>
  <c r="Q101" i="4" s="1"/>
  <c r="R101" i="4" s="1"/>
  <c r="S101" i="4" s="1"/>
  <c r="O2" i="4"/>
  <c r="U25" i="4"/>
  <c r="V25" i="4" s="1"/>
  <c r="U26" i="4"/>
  <c r="V26" i="4" s="1"/>
  <c r="U56" i="4"/>
  <c r="V56" i="4" s="1"/>
  <c r="U57" i="4"/>
  <c r="V57" i="4" s="1"/>
  <c r="U58" i="4"/>
  <c r="V58" i="4" s="1"/>
  <c r="U9" i="4"/>
  <c r="V9" i="4" s="1"/>
  <c r="U10" i="4"/>
  <c r="V10" i="4" s="1"/>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2" i="4"/>
  <c r="I3" i="4"/>
  <c r="U3" i="4" s="1"/>
  <c r="V3" i="4" s="1"/>
  <c r="I4" i="4"/>
  <c r="U4" i="4" s="1"/>
  <c r="V4" i="4" s="1"/>
  <c r="I5" i="4"/>
  <c r="U5" i="4" s="1"/>
  <c r="V5" i="4" s="1"/>
  <c r="I6" i="4"/>
  <c r="U6" i="4" s="1"/>
  <c r="V6" i="4" s="1"/>
  <c r="I7" i="4"/>
  <c r="U7" i="4" s="1"/>
  <c r="V7" i="4" s="1"/>
  <c r="I8" i="4"/>
  <c r="U8" i="4" s="1"/>
  <c r="V8" i="4" s="1"/>
  <c r="I9" i="4"/>
  <c r="I10" i="4"/>
  <c r="I11" i="4"/>
  <c r="U11" i="4" s="1"/>
  <c r="V11" i="4" s="1"/>
  <c r="I12" i="4"/>
  <c r="U12" i="4" s="1"/>
  <c r="V12" i="4" s="1"/>
  <c r="I13" i="4"/>
  <c r="U13" i="4" s="1"/>
  <c r="V13" i="4" s="1"/>
  <c r="W13" i="4" s="1"/>
  <c r="Q13" i="4" s="1"/>
  <c r="R13" i="4" s="1"/>
  <c r="S13" i="4" s="1"/>
  <c r="I14" i="4"/>
  <c r="U14" i="4" s="1"/>
  <c r="V14" i="4" s="1"/>
  <c r="W14" i="4" s="1"/>
  <c r="Q14" i="4" s="1"/>
  <c r="R14" i="4" s="1"/>
  <c r="S14" i="4" s="1"/>
  <c r="I15" i="4"/>
  <c r="U15" i="4" s="1"/>
  <c r="V15" i="4" s="1"/>
  <c r="I16" i="4"/>
  <c r="U16" i="4" s="1"/>
  <c r="V16" i="4" s="1"/>
  <c r="I17" i="4"/>
  <c r="U17" i="4" s="1"/>
  <c r="V17" i="4" s="1"/>
  <c r="I18" i="4"/>
  <c r="U18" i="4" s="1"/>
  <c r="V18" i="4" s="1"/>
  <c r="I19" i="4"/>
  <c r="U19" i="4" s="1"/>
  <c r="V19" i="4" s="1"/>
  <c r="I20" i="4"/>
  <c r="U20" i="4" s="1"/>
  <c r="V20" i="4" s="1"/>
  <c r="I21" i="4"/>
  <c r="U21" i="4" s="1"/>
  <c r="V21" i="4" s="1"/>
  <c r="I22" i="4"/>
  <c r="U22" i="4" s="1"/>
  <c r="V22" i="4" s="1"/>
  <c r="I23" i="4"/>
  <c r="U23" i="4" s="1"/>
  <c r="V23" i="4" s="1"/>
  <c r="I24" i="4"/>
  <c r="U24" i="4" s="1"/>
  <c r="V24" i="4" s="1"/>
  <c r="I25" i="4"/>
  <c r="I26" i="4"/>
  <c r="I27" i="4"/>
  <c r="U27" i="4" s="1"/>
  <c r="V27" i="4" s="1"/>
  <c r="I28" i="4"/>
  <c r="U28" i="4" s="1"/>
  <c r="V28" i="4" s="1"/>
  <c r="I29" i="4"/>
  <c r="U29" i="4" s="1"/>
  <c r="V29" i="4" s="1"/>
  <c r="W29" i="4" s="1"/>
  <c r="Q29" i="4" s="1"/>
  <c r="R29" i="4" s="1"/>
  <c r="I30" i="4"/>
  <c r="U30" i="4" s="1"/>
  <c r="V30" i="4" s="1"/>
  <c r="W30" i="4" s="1"/>
  <c r="Q30" i="4" s="1"/>
  <c r="R30" i="4" s="1"/>
  <c r="S30" i="4" s="1"/>
  <c r="T30" i="4" s="1"/>
  <c r="I31" i="4"/>
  <c r="U31" i="4" s="1"/>
  <c r="V31" i="4" s="1"/>
  <c r="I32" i="4"/>
  <c r="U32" i="4" s="1"/>
  <c r="V32" i="4" s="1"/>
  <c r="I33" i="4"/>
  <c r="U33" i="4" s="1"/>
  <c r="V33" i="4" s="1"/>
  <c r="I34" i="4"/>
  <c r="U34" i="4" s="1"/>
  <c r="V34" i="4" s="1"/>
  <c r="I35" i="4"/>
  <c r="U35" i="4" s="1"/>
  <c r="V35" i="4" s="1"/>
  <c r="I36" i="4"/>
  <c r="U36" i="4" s="1"/>
  <c r="V36" i="4" s="1"/>
  <c r="I37" i="4"/>
  <c r="U37" i="4" s="1"/>
  <c r="V37" i="4" s="1"/>
  <c r="I38" i="4"/>
  <c r="U38" i="4" s="1"/>
  <c r="V38" i="4" s="1"/>
  <c r="I39" i="4"/>
  <c r="U39" i="4" s="1"/>
  <c r="V39" i="4" s="1"/>
  <c r="I40" i="4"/>
  <c r="U40" i="4" s="1"/>
  <c r="V40" i="4" s="1"/>
  <c r="I41" i="4"/>
  <c r="U41" i="4" s="1"/>
  <c r="V41" i="4" s="1"/>
  <c r="I42" i="4"/>
  <c r="U42" i="4" s="1"/>
  <c r="V42" i="4" s="1"/>
  <c r="I43" i="4"/>
  <c r="U43" i="4" s="1"/>
  <c r="V43" i="4" s="1"/>
  <c r="I44" i="4"/>
  <c r="U44" i="4" s="1"/>
  <c r="V44" i="4" s="1"/>
  <c r="I45" i="4"/>
  <c r="U45" i="4" s="1"/>
  <c r="V45" i="4" s="1"/>
  <c r="I46" i="4"/>
  <c r="U46" i="4" s="1"/>
  <c r="V46" i="4" s="1"/>
  <c r="W46" i="4" s="1"/>
  <c r="Q46" i="4" s="1"/>
  <c r="R46" i="4" s="1"/>
  <c r="S46" i="4" s="1"/>
  <c r="T46" i="4" s="1"/>
  <c r="I47" i="4"/>
  <c r="U47" i="4" s="1"/>
  <c r="V47" i="4" s="1"/>
  <c r="I48" i="4"/>
  <c r="U48" i="4" s="1"/>
  <c r="V48" i="4" s="1"/>
  <c r="I49" i="4"/>
  <c r="U49" i="4" s="1"/>
  <c r="V49" i="4" s="1"/>
  <c r="I50" i="4"/>
  <c r="U50" i="4" s="1"/>
  <c r="V50" i="4" s="1"/>
  <c r="I51" i="4"/>
  <c r="U51" i="4" s="1"/>
  <c r="V51" i="4" s="1"/>
  <c r="I52" i="4"/>
  <c r="U52" i="4" s="1"/>
  <c r="V52" i="4" s="1"/>
  <c r="I53" i="4"/>
  <c r="U53" i="4" s="1"/>
  <c r="V53" i="4" s="1"/>
  <c r="I54" i="4"/>
  <c r="U54" i="4" s="1"/>
  <c r="V54" i="4" s="1"/>
  <c r="I55" i="4"/>
  <c r="U55" i="4" s="1"/>
  <c r="V55" i="4" s="1"/>
  <c r="I56" i="4"/>
  <c r="I57" i="4"/>
  <c r="I58" i="4"/>
  <c r="I59" i="4"/>
  <c r="U59" i="4" s="1"/>
  <c r="V59" i="4" s="1"/>
  <c r="I60" i="4"/>
  <c r="U60" i="4" s="1"/>
  <c r="V60" i="4" s="1"/>
  <c r="I61" i="4"/>
  <c r="U61" i="4" s="1"/>
  <c r="V61" i="4" s="1"/>
  <c r="I62" i="4"/>
  <c r="U62" i="4" s="1"/>
  <c r="V62" i="4" s="1"/>
  <c r="I63" i="4"/>
  <c r="U63" i="4" s="1"/>
  <c r="V63" i="4" s="1"/>
  <c r="I64" i="4"/>
  <c r="U64" i="4" s="1"/>
  <c r="V64" i="4" s="1"/>
  <c r="I65" i="4"/>
  <c r="U65" i="4" s="1"/>
  <c r="V65" i="4" s="1"/>
  <c r="I66" i="4"/>
  <c r="U66" i="4" s="1"/>
  <c r="V66" i="4" s="1"/>
  <c r="I67" i="4"/>
  <c r="U67" i="4" s="1"/>
  <c r="V67" i="4" s="1"/>
  <c r="I68" i="4"/>
  <c r="U68" i="4" s="1"/>
  <c r="V68" i="4" s="1"/>
  <c r="I69" i="4"/>
  <c r="U69" i="4" s="1"/>
  <c r="V69" i="4" s="1"/>
  <c r="I70" i="4"/>
  <c r="U70" i="4" s="1"/>
  <c r="V70" i="4" s="1"/>
  <c r="I71" i="4"/>
  <c r="U71" i="4" s="1"/>
  <c r="V71" i="4" s="1"/>
  <c r="I72" i="4"/>
  <c r="U72" i="4" s="1"/>
  <c r="V72" i="4" s="1"/>
  <c r="I73" i="4"/>
  <c r="U73" i="4" s="1"/>
  <c r="V73" i="4" s="1"/>
  <c r="I74" i="4"/>
  <c r="U74" i="4" s="1"/>
  <c r="V74" i="4" s="1"/>
  <c r="I75" i="4"/>
  <c r="U75" i="4" s="1"/>
  <c r="V75" i="4" s="1"/>
  <c r="I76" i="4"/>
  <c r="U76" i="4" s="1"/>
  <c r="V76" i="4" s="1"/>
  <c r="I77" i="4"/>
  <c r="U77" i="4" s="1"/>
  <c r="V77" i="4" s="1"/>
  <c r="I78" i="4"/>
  <c r="U78" i="4" s="1"/>
  <c r="V78" i="4" s="1"/>
  <c r="I79" i="4"/>
  <c r="U79" i="4" s="1"/>
  <c r="V79" i="4" s="1"/>
  <c r="I80" i="4"/>
  <c r="U80" i="4" s="1"/>
  <c r="V80" i="4" s="1"/>
  <c r="I81" i="4"/>
  <c r="U81" i="4" s="1"/>
  <c r="V81" i="4" s="1"/>
  <c r="I82" i="4"/>
  <c r="U82" i="4" s="1"/>
  <c r="V82" i="4" s="1"/>
  <c r="I83" i="4"/>
  <c r="U83" i="4" s="1"/>
  <c r="V83" i="4" s="1"/>
  <c r="I84" i="4"/>
  <c r="U84" i="4" s="1"/>
  <c r="V84" i="4" s="1"/>
  <c r="I85" i="4"/>
  <c r="U85" i="4" s="1"/>
  <c r="V85" i="4" s="1"/>
  <c r="I86" i="4"/>
  <c r="U86" i="4" s="1"/>
  <c r="V86" i="4" s="1"/>
  <c r="I87" i="4"/>
  <c r="U87" i="4" s="1"/>
  <c r="V87" i="4" s="1"/>
  <c r="I88" i="4"/>
  <c r="U88" i="4" s="1"/>
  <c r="V88" i="4" s="1"/>
  <c r="I89" i="4"/>
  <c r="U89" i="4" s="1"/>
  <c r="V89" i="4" s="1"/>
  <c r="I90" i="4"/>
  <c r="U90" i="4" s="1"/>
  <c r="V90" i="4" s="1"/>
  <c r="I91" i="4"/>
  <c r="U91" i="4" s="1"/>
  <c r="V91" i="4" s="1"/>
  <c r="I92" i="4"/>
  <c r="U92" i="4" s="1"/>
  <c r="V92" i="4" s="1"/>
  <c r="I93" i="4"/>
  <c r="U93" i="4" s="1"/>
  <c r="V93" i="4" s="1"/>
  <c r="W93" i="4" s="1"/>
  <c r="Q93" i="4" s="1"/>
  <c r="R93" i="4" s="1"/>
  <c r="S93" i="4" s="1"/>
  <c r="I94" i="4"/>
  <c r="U94" i="4" s="1"/>
  <c r="V94" i="4" s="1"/>
  <c r="I95" i="4"/>
  <c r="U95" i="4" s="1"/>
  <c r="V95" i="4" s="1"/>
  <c r="I96" i="4"/>
  <c r="U96" i="4" s="1"/>
  <c r="V96" i="4" s="1"/>
  <c r="I97" i="4"/>
  <c r="U97" i="4" s="1"/>
  <c r="V97" i="4" s="1"/>
  <c r="I98" i="4"/>
  <c r="U98" i="4" s="1"/>
  <c r="V98" i="4" s="1"/>
  <c r="I99" i="4"/>
  <c r="U99" i="4" s="1"/>
  <c r="V99" i="4" s="1"/>
  <c r="I100" i="4"/>
  <c r="U100" i="4" s="1"/>
  <c r="V100" i="4" s="1"/>
  <c r="I101" i="4"/>
  <c r="U101" i="4" s="1"/>
  <c r="V101" i="4" s="1"/>
  <c r="I2" i="4"/>
  <c r="U2" i="4" s="1"/>
  <c r="V2" i="4" s="1"/>
  <c r="H11" i="6"/>
  <c r="H10" i="6"/>
  <c r="E11" i="6"/>
  <c r="H6" i="6"/>
  <c r="E6" i="6"/>
  <c r="H12" i="6" l="1"/>
  <c r="J58" i="5"/>
  <c r="J92" i="5"/>
  <c r="J45" i="5"/>
  <c r="J93" i="5"/>
  <c r="J95" i="5"/>
  <c r="J28" i="5"/>
  <c r="J94" i="5"/>
  <c r="J38" i="5"/>
  <c r="J86" i="5"/>
  <c r="J24" i="5"/>
  <c r="J72" i="5"/>
  <c r="J70" i="5"/>
  <c r="J41" i="5"/>
  <c r="J89" i="5"/>
  <c r="J6" i="5"/>
  <c r="J39" i="5"/>
  <c r="J27" i="5"/>
  <c r="J75" i="5"/>
  <c r="J71" i="5"/>
  <c r="J61" i="5"/>
  <c r="J79" i="5"/>
  <c r="J12" i="5"/>
  <c r="J78" i="5"/>
  <c r="J7" i="5"/>
  <c r="J55" i="5"/>
  <c r="J10" i="5"/>
  <c r="J88" i="5"/>
  <c r="J14" i="5"/>
  <c r="J31" i="5"/>
  <c r="J77" i="5"/>
  <c r="J8" i="5"/>
  <c r="J44" i="5"/>
  <c r="J48" i="5"/>
  <c r="J82" i="5"/>
  <c r="J35" i="5"/>
  <c r="T100" i="4"/>
  <c r="T36" i="4"/>
  <c r="T18" i="4"/>
  <c r="T65" i="4"/>
  <c r="W98" i="4"/>
  <c r="Q98" i="4" s="1"/>
  <c r="R98" i="4" s="1"/>
  <c r="S98" i="4" s="1"/>
  <c r="T98" i="4" s="1"/>
  <c r="W82" i="4"/>
  <c r="Q82" i="4" s="1"/>
  <c r="R82" i="4" s="1"/>
  <c r="S82" i="4" s="1"/>
  <c r="T82" i="4" s="1"/>
  <c r="W66" i="4"/>
  <c r="Q66" i="4" s="1"/>
  <c r="R66" i="4" s="1"/>
  <c r="S66" i="4" s="1"/>
  <c r="T66" i="4" s="1"/>
  <c r="W50" i="4"/>
  <c r="Q50" i="4" s="1"/>
  <c r="R50" i="4" s="1"/>
  <c r="S50" i="4" s="1"/>
  <c r="T50" i="4" s="1"/>
  <c r="W34" i="4"/>
  <c r="Q34" i="4" s="1"/>
  <c r="R34" i="4" s="1"/>
  <c r="S34" i="4" s="1"/>
  <c r="W18" i="4"/>
  <c r="Q18" i="4" s="1"/>
  <c r="R18" i="4" s="1"/>
  <c r="S18" i="4" s="1"/>
  <c r="T94" i="4"/>
  <c r="T62" i="4"/>
  <c r="T14" i="4"/>
  <c r="T101" i="4"/>
  <c r="T5" i="4"/>
  <c r="T84" i="4"/>
  <c r="T83" i="4"/>
  <c r="T51" i="4"/>
  <c r="T34" i="4"/>
  <c r="T97" i="4"/>
  <c r="T32" i="4"/>
  <c r="W99" i="4"/>
  <c r="Q99" i="4" s="1"/>
  <c r="R99" i="4" s="1"/>
  <c r="S99" i="4" s="1"/>
  <c r="T99" i="4" s="1"/>
  <c r="W83" i="4"/>
  <c r="Q83" i="4" s="1"/>
  <c r="R83" i="4" s="1"/>
  <c r="S83" i="4" s="1"/>
  <c r="W67" i="4"/>
  <c r="Q67" i="4" s="1"/>
  <c r="R67" i="4" s="1"/>
  <c r="S67" i="4" s="1"/>
  <c r="T67" i="4" s="1"/>
  <c r="W51" i="4"/>
  <c r="Q51" i="4" s="1"/>
  <c r="R51" i="4" s="1"/>
  <c r="S51" i="4" s="1"/>
  <c r="W35" i="4"/>
  <c r="Q35" i="4" s="1"/>
  <c r="R35" i="4" s="1"/>
  <c r="S35" i="4" s="1"/>
  <c r="T35" i="4" s="1"/>
  <c r="W19" i="4"/>
  <c r="Q19" i="4" s="1"/>
  <c r="R19" i="4" s="1"/>
  <c r="S19" i="4" s="1"/>
  <c r="T19" i="4" s="1"/>
  <c r="W3" i="4"/>
  <c r="Q3" i="4" s="1"/>
  <c r="R3" i="4" s="1"/>
  <c r="S3" i="4" s="1"/>
  <c r="T3" i="4" s="1"/>
  <c r="T95" i="4"/>
  <c r="T63" i="4"/>
  <c r="W10" i="4"/>
  <c r="Q10" i="4" s="1"/>
  <c r="R10" i="4" s="1"/>
  <c r="S10" i="4" s="1"/>
  <c r="T10" i="4" s="1"/>
  <c r="W89" i="4"/>
  <c r="Q89" i="4" s="1"/>
  <c r="R89" i="4" s="1"/>
  <c r="S89" i="4" s="1"/>
  <c r="T89" i="4" s="1"/>
  <c r="W72" i="4"/>
  <c r="Q72" i="4" s="1"/>
  <c r="R72" i="4" s="1"/>
  <c r="S72" i="4" s="1"/>
  <c r="T72" i="4" s="1"/>
  <c r="W56" i="4"/>
  <c r="Q56" i="4" s="1"/>
  <c r="R56" i="4" s="1"/>
  <c r="S56" i="4" s="1"/>
  <c r="T56" i="4" s="1"/>
  <c r="W40" i="4"/>
  <c r="Q40" i="4" s="1"/>
  <c r="R40" i="4" s="1"/>
  <c r="S40" i="4" s="1"/>
  <c r="T40" i="4" s="1"/>
  <c r="W24" i="4"/>
  <c r="Q24" i="4" s="1"/>
  <c r="R24" i="4" s="1"/>
  <c r="S24" i="4" s="1"/>
  <c r="T24" i="4" s="1"/>
  <c r="W8" i="4"/>
  <c r="Q8" i="4" s="1"/>
  <c r="R8" i="4" s="1"/>
  <c r="S8" i="4" s="1"/>
  <c r="T8" i="4" s="1"/>
  <c r="W71" i="4"/>
  <c r="Q71" i="4" s="1"/>
  <c r="R71" i="4" s="1"/>
  <c r="S71" i="4" s="1"/>
  <c r="T71" i="4" s="1"/>
  <c r="W39" i="4"/>
  <c r="Q39" i="4" s="1"/>
  <c r="R39" i="4" s="1"/>
  <c r="S39" i="4" s="1"/>
  <c r="T39" i="4" s="1"/>
  <c r="W78" i="4"/>
  <c r="Q78" i="4" s="1"/>
  <c r="R78" i="4" s="1"/>
  <c r="S78" i="4" s="1"/>
  <c r="T78" i="4" s="1"/>
  <c r="W58" i="4"/>
  <c r="Q58" i="4" s="1"/>
  <c r="R58" i="4" s="1"/>
  <c r="S58" i="4" s="1"/>
  <c r="T58" i="4" s="1"/>
  <c r="W57" i="4"/>
  <c r="Q57" i="4" s="1"/>
  <c r="R57" i="4" s="1"/>
  <c r="S57" i="4" s="1"/>
  <c r="T57" i="4" s="1"/>
  <c r="W88" i="4"/>
  <c r="Q88" i="4" s="1"/>
  <c r="R88" i="4" s="1"/>
  <c r="S88" i="4" s="1"/>
  <c r="T88" i="4" s="1"/>
  <c r="W2" i="4"/>
  <c r="Q2" i="4" s="1"/>
  <c r="R2" i="4" s="1"/>
  <c r="S2" i="4" s="1"/>
  <c r="T2" i="4" s="1"/>
  <c r="W70" i="4"/>
  <c r="Q70" i="4" s="1"/>
  <c r="R70" i="4" s="1"/>
  <c r="S70" i="4" s="1"/>
  <c r="W38" i="4"/>
  <c r="Q38" i="4" s="1"/>
  <c r="R38" i="4" s="1"/>
  <c r="S38" i="4" s="1"/>
  <c r="W22" i="4"/>
  <c r="Q22" i="4" s="1"/>
  <c r="R22" i="4" s="1"/>
  <c r="S22" i="4" s="1"/>
  <c r="T70" i="4"/>
  <c r="T38" i="4"/>
  <c r="T22" i="4"/>
  <c r="T6" i="4"/>
  <c r="W81" i="4"/>
  <c r="Q81" i="4" s="1"/>
  <c r="R81" i="4" s="1"/>
  <c r="S81" i="4" s="1"/>
  <c r="T81" i="4" s="1"/>
  <c r="W65" i="4"/>
  <c r="Q65" i="4" s="1"/>
  <c r="R65" i="4" s="1"/>
  <c r="S65" i="4" s="1"/>
  <c r="W33" i="4"/>
  <c r="Q33" i="4" s="1"/>
  <c r="R33" i="4" s="1"/>
  <c r="S33" i="4" s="1"/>
  <c r="T33" i="4" s="1"/>
  <c r="W28" i="4"/>
  <c r="Q28" i="4" s="1"/>
  <c r="R28" i="4" s="1"/>
  <c r="S28" i="4" s="1"/>
  <c r="T28" i="4" s="1"/>
  <c r="W80" i="4"/>
  <c r="Q80" i="4" s="1"/>
  <c r="R80" i="4" s="1"/>
  <c r="S80" i="4" s="1"/>
  <c r="T80" i="4" s="1"/>
  <c r="W48" i="4"/>
  <c r="Q48" i="4" s="1"/>
  <c r="R48" i="4" s="1"/>
  <c r="S48" i="4" s="1"/>
  <c r="T48" i="4" s="1"/>
  <c r="W32" i="4"/>
  <c r="Q32" i="4" s="1"/>
  <c r="R32" i="4" s="1"/>
  <c r="S32" i="4" s="1"/>
  <c r="W79" i="4"/>
  <c r="Q79" i="4" s="1"/>
  <c r="R79" i="4" s="1"/>
  <c r="S79" i="4" s="1"/>
  <c r="T79" i="4" s="1"/>
  <c r="W47" i="4"/>
  <c r="Q47" i="4" s="1"/>
  <c r="R47" i="4" s="1"/>
  <c r="S47" i="4" s="1"/>
  <c r="T47" i="4" s="1"/>
  <c r="W15" i="4"/>
  <c r="Q15" i="4" s="1"/>
  <c r="R15" i="4" s="1"/>
  <c r="S15" i="4" s="1"/>
  <c r="T15" i="4" s="1"/>
  <c r="W97" i="4"/>
  <c r="Q97" i="4" s="1"/>
  <c r="R97" i="4" s="1"/>
  <c r="S97" i="4" s="1"/>
  <c r="W49" i="4"/>
  <c r="Q49" i="4" s="1"/>
  <c r="R49" i="4" s="1"/>
  <c r="S49" i="4" s="1"/>
  <c r="T49" i="4" s="1"/>
  <c r="W17" i="4"/>
  <c r="Q17" i="4" s="1"/>
  <c r="R17" i="4" s="1"/>
  <c r="S17" i="4" s="1"/>
  <c r="T17" i="4" s="1"/>
  <c r="W96" i="4"/>
  <c r="Q96" i="4" s="1"/>
  <c r="R96" i="4" s="1"/>
  <c r="S96" i="4" s="1"/>
  <c r="T96" i="4" s="1"/>
  <c r="W64" i="4"/>
  <c r="Q64" i="4" s="1"/>
  <c r="R64" i="4" s="1"/>
  <c r="S64" i="4" s="1"/>
  <c r="T64" i="4" s="1"/>
  <c r="W16" i="4"/>
  <c r="Q16" i="4" s="1"/>
  <c r="R16" i="4" s="1"/>
  <c r="S16" i="4" s="1"/>
  <c r="T16" i="4" s="1"/>
  <c r="W27" i="4"/>
  <c r="Q27" i="4" s="1"/>
  <c r="R27" i="4" s="1"/>
  <c r="S27" i="4" s="1"/>
  <c r="T27" i="4" s="1"/>
  <c r="W95" i="4"/>
  <c r="Q95" i="4" s="1"/>
  <c r="R95" i="4" s="1"/>
  <c r="S95" i="4" s="1"/>
  <c r="W63" i="4"/>
  <c r="Q63" i="4" s="1"/>
  <c r="R63" i="4" s="1"/>
  <c r="S63" i="4" s="1"/>
  <c r="W31" i="4"/>
  <c r="Q31" i="4" s="1"/>
  <c r="R31" i="4" s="1"/>
  <c r="S31" i="4" s="1"/>
  <c r="T31" i="4" s="1"/>
  <c r="W87" i="4"/>
  <c r="Q87" i="4" s="1"/>
  <c r="R87" i="4" s="1"/>
  <c r="S87" i="4" s="1"/>
  <c r="T87" i="4" s="1"/>
  <c r="W23" i="4"/>
  <c r="Q23" i="4" s="1"/>
  <c r="R23" i="4" s="1"/>
  <c r="S23" i="4" s="1"/>
  <c r="T23" i="4" s="1"/>
  <c r="W6" i="4"/>
  <c r="Q6" i="4" s="1"/>
  <c r="R6" i="4" s="1"/>
  <c r="S6" i="4" s="1"/>
  <c r="W85" i="4"/>
  <c r="Q85" i="4" s="1"/>
  <c r="R85" i="4" s="1"/>
  <c r="S85" i="4" s="1"/>
  <c r="T85" i="4" s="1"/>
  <c r="W5" i="4"/>
  <c r="Q5" i="4" s="1"/>
  <c r="R5" i="4" s="1"/>
  <c r="S5" i="4" s="1"/>
  <c r="W84" i="4"/>
  <c r="Q84" i="4" s="1"/>
  <c r="R84" i="4" s="1"/>
  <c r="S84" i="4" s="1"/>
  <c r="W55" i="4"/>
  <c r="Q55" i="4" s="1"/>
  <c r="R55" i="4" s="1"/>
  <c r="S55" i="4" s="1"/>
  <c r="T55" i="4" s="1"/>
  <c r="W7" i="4"/>
  <c r="Q7" i="4" s="1"/>
  <c r="R7" i="4" s="1"/>
  <c r="S7" i="4" s="1"/>
  <c r="T7" i="4" s="1"/>
  <c r="W86" i="4"/>
  <c r="Q86" i="4" s="1"/>
  <c r="R86" i="4" s="1"/>
  <c r="S86" i="4" s="1"/>
  <c r="T86" i="4" s="1"/>
  <c r="W54" i="4"/>
  <c r="Q54" i="4" s="1"/>
  <c r="R54" i="4" s="1"/>
  <c r="S54" i="4" s="1"/>
  <c r="T54" i="4" s="1"/>
  <c r="W53" i="4"/>
  <c r="Q53" i="4" s="1"/>
  <c r="R53" i="4" s="1"/>
  <c r="S53" i="4" s="1"/>
  <c r="T53" i="4" s="1"/>
  <c r="W52" i="4"/>
  <c r="Q52" i="4" s="1"/>
  <c r="R52" i="4" s="1"/>
  <c r="S52" i="4" s="1"/>
  <c r="T52" i="4" s="1"/>
  <c r="W4" i="4"/>
  <c r="Q4" i="4" s="1"/>
  <c r="R4" i="4" s="1"/>
  <c r="S4" i="4" s="1"/>
  <c r="T4"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<sst xmlns="http://schemas.openxmlformats.org/spreadsheetml/2006/main" count="1877" uniqueCount="294">
  <si>
    <t>Region</t>
  </si>
  <si>
    <t>Country</t>
  </si>
  <si>
    <t>Item Type</t>
  </si>
  <si>
    <t>Sales Channel</t>
  </si>
  <si>
    <t>Order Priority</t>
  </si>
  <si>
    <t>Order Date</t>
  </si>
  <si>
    <t>Order ID</t>
  </si>
  <si>
    <t>Ship Date</t>
  </si>
  <si>
    <t>Units Sold</t>
  </si>
  <si>
    <t>Unit Price</t>
  </si>
  <si>
    <t>Unit Cost</t>
  </si>
  <si>
    <t>Total Revenue</t>
  </si>
  <si>
    <t>Total Cost</t>
  </si>
  <si>
    <t>Total Profit</t>
  </si>
  <si>
    <t>Australia and Oceania</t>
  </si>
  <si>
    <t>Tuvalu</t>
  </si>
  <si>
    <t>Baby Food</t>
  </si>
  <si>
    <t>Offline</t>
  </si>
  <si>
    <t>H</t>
  </si>
  <si>
    <t>5/28/2010</t>
  </si>
  <si>
    <t>6/27/2010</t>
  </si>
  <si>
    <t>Central America and the Caribbean</t>
  </si>
  <si>
    <t>Grenada</t>
  </si>
  <si>
    <t>Cereal</t>
  </si>
  <si>
    <t>Online</t>
  </si>
  <si>
    <t>C</t>
  </si>
  <si>
    <t>8/22/2012</t>
  </si>
  <si>
    <t>9/15/2012</t>
  </si>
  <si>
    <t>Europe</t>
  </si>
  <si>
    <t>Russia</t>
  </si>
  <si>
    <t>Office Supplies</t>
  </si>
  <si>
    <t>L</t>
  </si>
  <si>
    <t>Sub-Saharan Africa</t>
  </si>
  <si>
    <t>Sao Tome and Principe</t>
  </si>
  <si>
    <t>Fruits</t>
  </si>
  <si>
    <t>6/20/2014</t>
  </si>
  <si>
    <t>Rwanda</t>
  </si>
  <si>
    <t>Solomon Islands</t>
  </si>
  <si>
    <t>2/21/2015</t>
  </si>
  <si>
    <t>Angola</t>
  </si>
  <si>
    <t>Household</t>
  </si>
  <si>
    <t>M</t>
  </si>
  <si>
    <t>4/23/2011</t>
  </si>
  <si>
    <t>4/27/2011</t>
  </si>
  <si>
    <t>Burkina Faso</t>
  </si>
  <si>
    <t>Vegetables</t>
  </si>
  <si>
    <t>7/17/2012</t>
  </si>
  <si>
    <t>7/27/2012</t>
  </si>
  <si>
    <t>Republic of the Congo</t>
  </si>
  <si>
    <t>Personal Care</t>
  </si>
  <si>
    <t>7/14/2015</t>
  </si>
  <si>
    <t>8/25/2015</t>
  </si>
  <si>
    <t>Senegal</t>
  </si>
  <si>
    <t>4/18/2014</t>
  </si>
  <si>
    <t>5/30/2014</t>
  </si>
  <si>
    <t>Asia</t>
  </si>
  <si>
    <t>Kyrgyzstan</t>
  </si>
  <si>
    <t>6/24/2011</t>
  </si>
  <si>
    <t>Cape Verde</t>
  </si>
  <si>
    <t>Clothes</t>
  </si>
  <si>
    <t>8/19/2014</t>
  </si>
  <si>
    <t>Bangladesh</t>
  </si>
  <si>
    <t>1/13/2017</t>
  </si>
  <si>
    <t>Honduras</t>
  </si>
  <si>
    <t>2/13/2017</t>
  </si>
  <si>
    <t>Mongolia</t>
  </si>
  <si>
    <t>2/19/2014</t>
  </si>
  <si>
    <t>2/23/2014</t>
  </si>
  <si>
    <t>Bulgaria</t>
  </si>
  <si>
    <t>4/23/2012</t>
  </si>
  <si>
    <t>Sri Lanka</t>
  </si>
  <si>
    <t>Cosmetics</t>
  </si>
  <si>
    <t>11/19/2016</t>
  </si>
  <si>
    <t>12/18/2016</t>
  </si>
  <si>
    <t>Cameroon</t>
  </si>
  <si>
    <t>Beverages</t>
  </si>
  <si>
    <t>4/18/2015</t>
  </si>
  <si>
    <t>Turkmenistan</t>
  </si>
  <si>
    <t>12/30/2010</t>
  </si>
  <si>
    <t>1/20/2011</t>
  </si>
  <si>
    <t>East Timor</t>
  </si>
  <si>
    <t>Meat</t>
  </si>
  <si>
    <t>7/31/2012</t>
  </si>
  <si>
    <t>Norway</t>
  </si>
  <si>
    <t>5/14/2014</t>
  </si>
  <si>
    <t>6/28/2014</t>
  </si>
  <si>
    <t>Portugal</t>
  </si>
  <si>
    <t>7/31/2015</t>
  </si>
  <si>
    <t>Snacks</t>
  </si>
  <si>
    <t>6/30/2016</t>
  </si>
  <si>
    <t>7/26/2016</t>
  </si>
  <si>
    <t>New Zealand</t>
  </si>
  <si>
    <t xml:space="preserve">Moldova </t>
  </si>
  <si>
    <t>France</t>
  </si>
  <si>
    <t>5/22/2017</t>
  </si>
  <si>
    <t>Kiribati</t>
  </si>
  <si>
    <t>10/13/2014</t>
  </si>
  <si>
    <t>Mali</t>
  </si>
  <si>
    <t>7/18/2014</t>
  </si>
  <si>
    <t>7/30/2014</t>
  </si>
  <si>
    <t>The Gambia</t>
  </si>
  <si>
    <t>5/26/2012</t>
  </si>
  <si>
    <t>Switzerland</t>
  </si>
  <si>
    <t>9/17/2012</t>
  </si>
  <si>
    <t>10/20/2012</t>
  </si>
  <si>
    <t>South Sudan</t>
  </si>
  <si>
    <t>12/29/2013</t>
  </si>
  <si>
    <t>1/28/2014</t>
  </si>
  <si>
    <t>Australia</t>
  </si>
  <si>
    <t>10/27/2015</t>
  </si>
  <si>
    <t>11/25/2015</t>
  </si>
  <si>
    <t>Myanmar</t>
  </si>
  <si>
    <t>1/16/2015</t>
  </si>
  <si>
    <t>Djibouti</t>
  </si>
  <si>
    <t>2/25/2017</t>
  </si>
  <si>
    <t>Costa Rica</t>
  </si>
  <si>
    <t>5/21/2017</t>
  </si>
  <si>
    <t>Middle East and North Africa</t>
  </si>
  <si>
    <t>Syria</t>
  </si>
  <si>
    <t>11/22/2011</t>
  </si>
  <si>
    <t>1/14/2017</t>
  </si>
  <si>
    <t>1/23/2017</t>
  </si>
  <si>
    <t>Brunei</t>
  </si>
  <si>
    <t>2/16/2012</t>
  </si>
  <si>
    <t>2/28/2012</t>
  </si>
  <si>
    <t>Niger</t>
  </si>
  <si>
    <t>3/28/2017</t>
  </si>
  <si>
    <t>Azerbaijan</t>
  </si>
  <si>
    <t>2/25/2010</t>
  </si>
  <si>
    <t>Slovakia</t>
  </si>
  <si>
    <t>11/14/2015</t>
  </si>
  <si>
    <t>11/18/2015</t>
  </si>
  <si>
    <t>Comoros</t>
  </si>
  <si>
    <t>3/29/2016</t>
  </si>
  <si>
    <t>4/29/2016</t>
  </si>
  <si>
    <t>Iceland</t>
  </si>
  <si>
    <t>12/31/2016</t>
  </si>
  <si>
    <t>12/23/2010</t>
  </si>
  <si>
    <t>1/31/2011</t>
  </si>
  <si>
    <t>Macedonia</t>
  </si>
  <si>
    <t>10/14/2014</t>
  </si>
  <si>
    <t>11/14/2014</t>
  </si>
  <si>
    <t>Mauritania</t>
  </si>
  <si>
    <t>1/13/2012</t>
  </si>
  <si>
    <t>Albania</t>
  </si>
  <si>
    <t>3/18/2010</t>
  </si>
  <si>
    <t>Lesotho</t>
  </si>
  <si>
    <t>8/18/2013</t>
  </si>
  <si>
    <t>9/18/2013</t>
  </si>
  <si>
    <t>Saudi Arabia</t>
  </si>
  <si>
    <t>3/25/2013</t>
  </si>
  <si>
    <t>3/28/2013</t>
  </si>
  <si>
    <t>Sierra Leone</t>
  </si>
  <si>
    <t>11/26/2011</t>
  </si>
  <si>
    <t>9/17/2013</t>
  </si>
  <si>
    <t>10/24/2013</t>
  </si>
  <si>
    <t>Cote d'Ivoire</t>
  </si>
  <si>
    <t>6/27/2012</t>
  </si>
  <si>
    <t>Fiji</t>
  </si>
  <si>
    <t>6/30/2010</t>
  </si>
  <si>
    <t>Austria</t>
  </si>
  <si>
    <t>2/23/2015</t>
  </si>
  <si>
    <t>United Kingdom</t>
  </si>
  <si>
    <t>2/14/2012</t>
  </si>
  <si>
    <t>4/19/2014</t>
  </si>
  <si>
    <t>San Marino</t>
  </si>
  <si>
    <t>6/26/2013</t>
  </si>
  <si>
    <t>11/15/2011</t>
  </si>
  <si>
    <t>Libya</t>
  </si>
  <si>
    <t>10/30/2010</t>
  </si>
  <si>
    <t>11/17/2010</t>
  </si>
  <si>
    <t>Haiti</t>
  </si>
  <si>
    <t>10/13/2013</t>
  </si>
  <si>
    <t>11/16/2013</t>
  </si>
  <si>
    <t>11/25/2013</t>
  </si>
  <si>
    <t>Gabon</t>
  </si>
  <si>
    <t>Belize</t>
  </si>
  <si>
    <t>7/25/2016</t>
  </si>
  <si>
    <t>Lithuania</t>
  </si>
  <si>
    <t>10/24/2010</t>
  </si>
  <si>
    <t>Madagascar</t>
  </si>
  <si>
    <t>4/25/2015</t>
  </si>
  <si>
    <t>5/28/2015</t>
  </si>
  <si>
    <t>4/23/2013</t>
  </si>
  <si>
    <t>5/20/2013</t>
  </si>
  <si>
    <t>8/14/2015</t>
  </si>
  <si>
    <t>9/30/2015</t>
  </si>
  <si>
    <t>Democratic Republic of the Congo</t>
  </si>
  <si>
    <t>5/26/2011</t>
  </si>
  <si>
    <t>7/15/2011</t>
  </si>
  <si>
    <t>5/20/2017</t>
  </si>
  <si>
    <t>6/17/2017</t>
  </si>
  <si>
    <t>Pakistan</t>
  </si>
  <si>
    <t>8/16/2013</t>
  </si>
  <si>
    <t>North America</t>
  </si>
  <si>
    <t>Mexico</t>
  </si>
  <si>
    <t>Federated States of Micronesia</t>
  </si>
  <si>
    <t>10/28/2014</t>
  </si>
  <si>
    <t>11/15/2014</t>
  </si>
  <si>
    <t>Laos</t>
  </si>
  <si>
    <t>9/15/2011</t>
  </si>
  <si>
    <t>10/23/2011</t>
  </si>
  <si>
    <t>Monaco</t>
  </si>
  <si>
    <t>5/29/2012</t>
  </si>
  <si>
    <t xml:space="preserve">Samoa </t>
  </si>
  <si>
    <t>7/20/2013</t>
  </si>
  <si>
    <t>Spain</t>
  </si>
  <si>
    <t>10/21/2012</t>
  </si>
  <si>
    <t>11/30/2012</t>
  </si>
  <si>
    <t>Lebanon</t>
  </si>
  <si>
    <t>9/18/2012</t>
  </si>
  <si>
    <t>Iran</t>
  </si>
  <si>
    <t>11/15/2016</t>
  </si>
  <si>
    <t>Zambia</t>
  </si>
  <si>
    <t>Kenya</t>
  </si>
  <si>
    <t>3/18/2012</t>
  </si>
  <si>
    <t>2/17/2012</t>
  </si>
  <si>
    <t>3/20/2012</t>
  </si>
  <si>
    <t>1/16/2011</t>
  </si>
  <si>
    <t>1/21/2011</t>
  </si>
  <si>
    <t>3/20/2014</t>
  </si>
  <si>
    <t>Kuwait</t>
  </si>
  <si>
    <t>4/30/2012</t>
  </si>
  <si>
    <t>5/18/2012</t>
  </si>
  <si>
    <t>Slovenia</t>
  </si>
  <si>
    <t>10/23/2016</t>
  </si>
  <si>
    <t>11/25/2016</t>
  </si>
  <si>
    <t>12/14/2016</t>
  </si>
  <si>
    <t>6/13/2012</t>
  </si>
  <si>
    <t>7/24/2012</t>
  </si>
  <si>
    <t>Romania</t>
  </si>
  <si>
    <t>11/26/2010</t>
  </si>
  <si>
    <t>12/25/2010</t>
  </si>
  <si>
    <t>Nicaragua</t>
  </si>
  <si>
    <t>3/21/2011</t>
  </si>
  <si>
    <t>7/26/2011</t>
  </si>
  <si>
    <t>Malaysia</t>
  </si>
  <si>
    <t>12/28/2011</t>
  </si>
  <si>
    <t>6/29/2016</t>
  </si>
  <si>
    <t>7/30/2015</t>
  </si>
  <si>
    <t>Mozambique</t>
  </si>
  <si>
    <t>2/15/2012</t>
  </si>
  <si>
    <t>Delivery day</t>
  </si>
  <si>
    <t>Order day</t>
  </si>
  <si>
    <t>Order month</t>
  </si>
  <si>
    <t>Ship day</t>
  </si>
  <si>
    <t>Ship month</t>
  </si>
  <si>
    <t>Month diff</t>
  </si>
  <si>
    <t>New Order day</t>
  </si>
  <si>
    <t>New Order month</t>
  </si>
  <si>
    <t>New  Ship day</t>
  </si>
  <si>
    <t>New Ship month</t>
  </si>
  <si>
    <t>Ship year</t>
  </si>
  <si>
    <t>New Ship date</t>
  </si>
  <si>
    <t>New days diff</t>
  </si>
  <si>
    <t>Order Year</t>
  </si>
  <si>
    <t>New Order date</t>
  </si>
  <si>
    <t>New final diff</t>
  </si>
  <si>
    <t>High</t>
  </si>
  <si>
    <t>Critical</t>
  </si>
  <si>
    <t>Low</t>
  </si>
  <si>
    <t>Medium</t>
  </si>
  <si>
    <t>No. of days for delivery</t>
  </si>
  <si>
    <t>Row Labels</t>
  </si>
  <si>
    <t>Grand Total</t>
  </si>
  <si>
    <t>Sum of Total Revenue</t>
  </si>
  <si>
    <t>Revenue by Region</t>
  </si>
  <si>
    <t>Revenue by Country</t>
  </si>
  <si>
    <t>Revenue by Product</t>
  </si>
  <si>
    <t>2010</t>
  </si>
  <si>
    <t>2011</t>
  </si>
  <si>
    <t>2012</t>
  </si>
  <si>
    <t>2013</t>
  </si>
  <si>
    <t>2014</t>
  </si>
  <si>
    <t>2015</t>
  </si>
  <si>
    <t>2016</t>
  </si>
  <si>
    <t>2017</t>
  </si>
  <si>
    <t>Revenue by Time Period</t>
  </si>
  <si>
    <t>Total Sales</t>
  </si>
  <si>
    <t>Sum of Total Profit</t>
  </si>
  <si>
    <t>Count of Order Priority</t>
  </si>
  <si>
    <t>Column Labels</t>
  </si>
  <si>
    <t>Average Sales</t>
  </si>
  <si>
    <t>Total Units</t>
  </si>
  <si>
    <t>Sum of Units Sold</t>
  </si>
  <si>
    <t>Profit by Region</t>
  </si>
  <si>
    <t>Profit by Country</t>
  </si>
  <si>
    <t>Profit by Product</t>
  </si>
  <si>
    <t>Profit by Time Period</t>
  </si>
  <si>
    <t>Profit by Sales Channel</t>
  </si>
  <si>
    <t>Revenue by Sales Channel</t>
  </si>
  <si>
    <t>Products</t>
  </si>
  <si>
    <t>Select Country</t>
  </si>
  <si>
    <t>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</si>
</sst>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 &quot;K&quot;"/>
    <numFmt numFmtId="170" formatCode="_-[$$-409]* #,##0.00_ ;_-[$$-409]* \-#,##0.0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sz val="14"/>
      <color theme="1"/>
      <name val="Calisto MT"/>
      <family val="1"/>
    </font>
    <font>
      <sz val="12"/>
      <color theme="1"/>
      <name val="Calisto MT"/>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1"/>
        <bgColor indexed="64"/>
      </patternFill>
    </fill>
    <fill>
      <patternFill patternType="solid">
        <fgColor theme="0" tint="-0.14999847407452621"/>
        <bgColor indexed="64"/>
      </patternFill>
    </fill>
    <fill>
      <patternFill patternType="solid">
        <fgColor rgb="FF99CC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4" fontId="0" fillId="0" borderId="0" xfId="0" applyNumberFormat="1"/>
    <xf numFmtId="1" fontId="0" fillId="0" borderId="0" xfId="0" applyNumberFormat="1"/>
    <xf numFmtId="1" fontId="0" fillId="33" borderId="0" xfId="0" applyNumberFormat="1" applyFill="1"/>
    <xf numFmtId="0" fontId="0" fillId="33" borderId="0" xfId="0" applyFill="1"/>
    <xf numFmtId="0" fontId="0" fillId="0" borderId="0" xfId="0" pivotButton="1"/>
    <xf numFmtId="0" fontId="0" fillId="0" borderId="0" xfId="0" applyAlignment="1">
      <alignment horizontal="left"/>
    </xf>
    <xf numFmtId="0" fontId="16" fillId="33" borderId="0" xfId="0" applyFont="1" applyFill="1"/>
    <xf numFmtId="0" fontId="16" fillId="0" borderId="0" xfId="0" applyFont="1"/>
    <xf numFmtId="164" fontId="0" fillId="0" borderId="0" xfId="0" applyNumberFormat="1"/>
    <xf numFmtId="164" fontId="0" fillId="0" borderId="0" xfId="0" pivotButton="1" applyNumberFormat="1"/>
    <xf numFmtId="164" fontId="0" fillId="0" borderId="0" xfId="0" applyNumberFormat="1" applyAlignment="1">
      <alignment horizontal="left"/>
    </xf>
    <xf numFmtId="0" fontId="16" fillId="34" borderId="10" xfId="0" applyFont="1" applyFill="1" applyBorder="1"/>
    <xf numFmtId="2" fontId="0" fillId="0" borderId="0" xfId="0" applyNumberFormat="1"/>
    <xf numFmtId="0" fontId="0" fillId="0" borderId="0" xfId="0" applyNumberFormat="1"/>
    <xf numFmtId="0" fontId="16" fillId="0" borderId="0" xfId="0" applyFont="1" applyFill="1"/>
    <xf numFmtId="0" fontId="0" fillId="0" borderId="0" xfId="0" applyFill="1"/>
    <xf numFmtId="0" fontId="0" fillId="0" borderId="0" xfId="0" applyFill="1" applyAlignment="1">
      <alignment horizontal="left"/>
    </xf>
    <xf numFmtId="164" fontId="0" fillId="0" borderId="0" xfId="0" applyNumberFormat="1" applyFill="1"/>
    <xf numFmtId="10" fontId="0" fillId="0" borderId="0" xfId="0" applyNumberFormat="1"/>
    <xf numFmtId="0" fontId="16" fillId="37" borderId="0" xfId="0" applyFont="1" applyFill="1"/>
    <xf numFmtId="0" fontId="0" fillId="37" borderId="0" xfId="0" applyFill="1"/>
    <xf numFmtId="0" fontId="20" fillId="36" borderId="11" xfId="0" applyFont="1" applyFill="1" applyBorder="1" applyAlignment="1">
      <alignment horizontal="center"/>
    </xf>
    <xf numFmtId="170" fontId="19" fillId="36" borderId="11" xfId="0" applyNumberFormat="1" applyFont="1" applyFill="1" applyBorder="1" applyAlignment="1">
      <alignment horizontal="center"/>
    </xf>
    <xf numFmtId="0" fontId="18" fillId="35" borderId="11" xfId="0" applyFont="1" applyFill="1" applyBorder="1" applyAlignment="1">
      <alignment horizontal="center"/>
    </xf>
    <xf numFmtId="0" fontId="18" fillId="0"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7">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4" formatCode="0.00%"/>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4" formatCode="0.00%"/>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font>
        <b/>
        <i val="0"/>
        <sz val="10"/>
        <name val="Calibri"/>
        <family val="2"/>
        <scheme val="minor"/>
      </font>
      <fill>
        <patternFill>
          <bgColor theme="2" tint="-0.24994659260841701"/>
        </patternFill>
      </fill>
    </dxf>
    <dxf>
      <fill>
        <patternFill>
          <bgColor theme="2" tint="-0.749961851863155"/>
        </patternFill>
      </fill>
    </dxf>
    <dxf>
      <numFmt numFmtId="14" formatCode="0.00%"/>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64" formatCode="000,\ &quot;K&quot;"/>
    </dxf>
    <dxf>
      <numFmt numFmtId="1" formatCode="0"/>
    </dxf>
    <dxf>
      <numFmt numFmtId="19" formatCode="dd/mm/yyyy"/>
    </dxf>
    <dxf>
      <numFmt numFmtId="19" formatCode="dd/mm/yyyy"/>
    </dxf>
  </dxfs>
  <tableStyles count="1" defaultTableStyle="TableStyleMedium2" defaultPivotStyle="PivotStyleLight16">
    <tableStyle name="Slicer Style 1" pivot="0" table="0" count="4" xr9:uid="{13C2C552-5CAA-43A1-8F72-CF749E4EEF9F}">
      <tableStyleElement type="wholeTable" dxfId="69"/>
      <tableStyleElement type="headerRow" dxfId="68"/>
    </tableStyle>
  </tableStyles>
  <colors>
    <mruColors>
      <color rgb="FF336699"/>
      <color rgb="FF99CCFF"/>
      <color rgb="FF00FFFF"/>
      <color rgb="FFFF99FF"/>
      <color rgb="FF3333CC"/>
      <color rgb="FFFFFF99"/>
      <color rgb="FF66FF33"/>
      <color rgb="FFFF66FF"/>
      <color rgb="FFCC9900"/>
      <color rgb="FF996633"/>
    </mruColors>
  </colors>
  <extLst>
    <ext xmlns:x14="http://schemas.microsoft.com/office/spreadsheetml/2009/9/main" uri="{46F421CA-312F-682f-3DD2-61675219B42D}">
      <x14:dxfs count="2">
        <dxf>
          <font>
            <b/>
            <i val="0"/>
            <color theme="1"/>
          </font>
          <fill>
            <patternFill>
              <bgColor theme="4" tint="0.39994506668294322"/>
            </patternFill>
          </fill>
          <border>
            <left style="thin">
              <color auto="1"/>
            </left>
            <right style="thin">
              <color auto="1"/>
            </right>
            <top style="thin">
              <color auto="1"/>
            </top>
            <bottom style="thin">
              <color auto="1"/>
            </bottom>
          </border>
        </dxf>
        <dxf>
          <font>
            <color theme="0" tint="-0.24994659260841701"/>
          </font>
          <fill>
            <patternFill>
              <bgColor theme="4"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[AmazonSalesData.xlsx]Calculation!PivotTable4</c:name>
    <c:fmtId val="8"/>
  </c:pivotSource>
  <c:chart>
    <c:title>
      <c:tx>
        <c:rich>
          <a:bodyPr rot="0" spcFirstLastPara="1" vertOverflow="ellipsis" vert="horz" wrap="square" anchor="ctr" anchorCtr="1"/>
          <a:lstStyle/>
          <a:p>
            <a:pPr algn="ctr" rtl="0">
              <a:defRPr lang="en-US"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Revenue by Year</a:t>
            </a:r>
          </a:p>
        </c:rich>
      </c:tx>
      <c:layout>
        <c:manualLayout>
          <c:xMode val="edge"/>
          <c:yMode val="edge"/>
          <c:x val="2.5469791666666661E-2"/>
          <c:y val="5.2916666666666667E-2"/>
        </c:manualLayout>
      </c:layout>
      <c:overlay val="0"/>
      <c:spPr>
        <a:noFill/>
        <a:ln>
          <a:noFill/>
        </a:ln>
        <a:effectLst/>
      </c:spPr>
      <c:txPr>
        <a:bodyPr rot="0" spcFirstLastPara="1" vertOverflow="ellipsis" vert="horz" wrap="square" anchor="ctr" anchorCtr="1"/>
        <a:lstStyle/>
        <a:p>
          <a:pPr algn="ctr" rtl="0">
            <a:defRPr lang="en-US"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diamond"/>
          <c:size val="8"/>
          <c:spPr>
            <a:solidFill>
              <a:schemeClr val="bg1"/>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Calculation!$E$70</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diamond"/>
            <c:size val="8"/>
            <c:spPr>
              <a:solidFill>
                <a:schemeClr val="bg1"/>
              </a:soli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Calculation!$D$71:$D$79</c:f>
              <c:strCache>
                <c:ptCount val="8"/>
                <c:pt idx="0">
                  <c:v>2010</c:v>
                </c:pt>
                <c:pt idx="1">
                  <c:v>2011</c:v>
                </c:pt>
                <c:pt idx="2">
                  <c:v>2012</c:v>
                </c:pt>
                <c:pt idx="3">
                  <c:v>2013</c:v>
                </c:pt>
                <c:pt idx="4">
                  <c:v>2014</c:v>
                </c:pt>
                <c:pt idx="5">
                  <c:v>2015</c:v>
                </c:pt>
                <c:pt idx="6">
                  <c:v>2016</c:v>
                </c:pt>
                <c:pt idx="7">
                  <c:v>2017</c:v>
                </c:pt>
              </c:strCache>
            </c:strRef>
          </c:cat>
          <c:val>
            <c:numRef>
              <c:f>Calculation!$E$71:$E$79</c:f>
              <c:numCache>
                <c:formatCode>000,\ "K"</c:formatCode>
                <c:ptCount val="8"/>
                <c:pt idx="0">
                  <c:v>19186024.920000002</c:v>
                </c:pt>
                <c:pt idx="1">
                  <c:v>11129166.07</c:v>
                </c:pt>
                <c:pt idx="2">
                  <c:v>31898644.52</c:v>
                </c:pt>
                <c:pt idx="3">
                  <c:v>20330448.66</c:v>
                </c:pt>
                <c:pt idx="4">
                  <c:v>16630214.430000002</c:v>
                </c:pt>
                <c:pt idx="5">
                  <c:v>12427982.860000001</c:v>
                </c:pt>
                <c:pt idx="6">
                  <c:v>12372867.219999999</c:v>
                </c:pt>
                <c:pt idx="7">
                  <c:v>13373419.629999999</c:v>
                </c:pt>
              </c:numCache>
            </c:numRef>
          </c:val>
          <c:smooth val="0"/>
          <c:extLst>
            <c:ext xmlns:c16="http://schemas.microsoft.com/office/drawing/2014/chart" uri="{C3380CC4-5D6E-409C-BE32-E72D297353CC}">
              <c16:uniqueId val="{00000000-7FB3-47D7-821F-DBCDEDE5D4B1}"/>
            </c:ext>
          </c:extLst>
        </c:ser>
        <c:dLbls>
          <c:dLblPos val="t"/>
          <c:showLegendKey val="0"/>
          <c:showVal val="1"/>
          <c:showCatName val="0"/>
          <c:showSerName val="0"/>
          <c:showPercent val="0"/>
          <c:showBubbleSize val="0"/>
        </c:dLbls>
        <c:marker val="1"/>
        <c:smooth val="0"/>
        <c:axId val="1344449567"/>
        <c:axId val="1344450047"/>
      </c:lineChart>
      <c:catAx>
        <c:axId val="13444495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344450047"/>
        <c:crosses val="autoZero"/>
        <c:auto val="1"/>
        <c:lblAlgn val="ctr"/>
        <c:lblOffset val="100"/>
        <c:noMultiLvlLbl val="0"/>
      </c:catAx>
      <c:valAx>
        <c:axId val="1344450047"/>
        <c:scaling>
          <c:orientation val="minMax"/>
        </c:scaling>
        <c:delete val="0"/>
        <c:axPos val="l"/>
        <c:majorGridlines>
          <c:spPr>
            <a:ln w="9525" cap="flat" cmpd="sng" algn="ctr">
              <a:solidFill>
                <a:schemeClr val="lt1">
                  <a:lumMod val="95000"/>
                  <a:alpha val="10000"/>
                </a:schemeClr>
              </a:solidFill>
              <a:round/>
            </a:ln>
            <a:effectLst/>
          </c:spPr>
        </c:majorGridlines>
        <c:numFmt formatCode="000,\ &quot;K&quot;"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344449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[AmazonSalesData.xlsx]Calculation!PivotTable12</c:name>
    <c:fmtId val="13"/>
  </c:pivotSource>
  <c:chart>
    <c:title>
      <c:tx>
        <c:rich>
          <a:bodyPr rot="0" spcFirstLastPara="1" vertOverflow="ellipsis" vert="horz" wrap="square" anchor="ctr" anchorCtr="1"/>
          <a:lstStyle/>
          <a:p>
            <a:pPr>
              <a:defRPr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IN" sz="1400">
                <a:solidFill>
                  <a:schemeClr val="accent2">
                    <a:lumMod val="60000"/>
                    <a:lumOff val="40000"/>
                  </a:schemeClr>
                </a:solidFill>
              </a:rPr>
              <a:t>Profit by Year</a:t>
            </a:r>
          </a:p>
        </c:rich>
      </c:tx>
      <c:layout>
        <c:manualLayout>
          <c:xMode val="edge"/>
          <c:yMode val="edge"/>
          <c:x val="2.6902951388888895E-2"/>
          <c:y val="4.40972222222222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triangle"/>
          <c:size val="8"/>
          <c:spPr>
            <a:solidFill>
              <a:schemeClr val="bg1"/>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Calculation!$H$70</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triangle"/>
            <c:size val="8"/>
            <c:spPr>
              <a:solidFill>
                <a:schemeClr val="bg1"/>
              </a:soli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Calculation!$G$71:$G$79</c:f>
              <c:strCache>
                <c:ptCount val="8"/>
                <c:pt idx="0">
                  <c:v>2010</c:v>
                </c:pt>
                <c:pt idx="1">
                  <c:v>2011</c:v>
                </c:pt>
                <c:pt idx="2">
                  <c:v>2012</c:v>
                </c:pt>
                <c:pt idx="3">
                  <c:v>2013</c:v>
                </c:pt>
                <c:pt idx="4">
                  <c:v>2014</c:v>
                </c:pt>
                <c:pt idx="5">
                  <c:v>2015</c:v>
                </c:pt>
                <c:pt idx="6">
                  <c:v>2016</c:v>
                </c:pt>
                <c:pt idx="7">
                  <c:v>2017</c:v>
                </c:pt>
              </c:strCache>
            </c:strRef>
          </c:cat>
          <c:val>
            <c:numRef>
              <c:f>Calculation!$H$71:$H$79</c:f>
              <c:numCache>
                <c:formatCode>000,\ "K"</c:formatCode>
                <c:ptCount val="8"/>
                <c:pt idx="0">
                  <c:v>6629567.4299999997</c:v>
                </c:pt>
                <c:pt idx="1">
                  <c:v>2741008.2300000004</c:v>
                </c:pt>
                <c:pt idx="2">
                  <c:v>9213010.120000001</c:v>
                </c:pt>
                <c:pt idx="3">
                  <c:v>6715420.0399999991</c:v>
                </c:pt>
                <c:pt idx="4">
                  <c:v>5879461.6799999997</c:v>
                </c:pt>
                <c:pt idx="5">
                  <c:v>3996539.4400000004</c:v>
                </c:pt>
                <c:pt idx="6">
                  <c:v>4903838.01</c:v>
                </c:pt>
                <c:pt idx="7">
                  <c:v>4089353.45</c:v>
                </c:pt>
              </c:numCache>
            </c:numRef>
          </c:val>
          <c:smooth val="0"/>
          <c:extLst>
            <c:ext xmlns:c16="http://schemas.microsoft.com/office/drawing/2014/chart" uri="{C3380CC4-5D6E-409C-BE32-E72D297353CC}">
              <c16:uniqueId val="{00000000-F038-488C-BCD0-81D9A76F3E67}"/>
            </c:ext>
          </c:extLst>
        </c:ser>
        <c:dLbls>
          <c:dLblPos val="t"/>
          <c:showLegendKey val="0"/>
          <c:showVal val="1"/>
          <c:showCatName val="0"/>
          <c:showSerName val="0"/>
          <c:showPercent val="0"/>
          <c:showBubbleSize val="0"/>
        </c:dLbls>
        <c:marker val="1"/>
        <c:smooth val="0"/>
        <c:axId val="1359581839"/>
        <c:axId val="1359582319"/>
      </c:lineChart>
      <c:catAx>
        <c:axId val="135958183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359582319"/>
        <c:crosses val="autoZero"/>
        <c:auto val="1"/>
        <c:lblAlgn val="ctr"/>
        <c:lblOffset val="100"/>
        <c:noMultiLvlLbl val="0"/>
      </c:catAx>
      <c:valAx>
        <c:axId val="1359582319"/>
        <c:scaling>
          <c:orientation val="minMax"/>
        </c:scaling>
        <c:delete val="0"/>
        <c:axPos val="l"/>
        <c:majorGridlines>
          <c:spPr>
            <a:ln w="9525" cap="flat" cmpd="sng" algn="ctr">
              <a:solidFill>
                <a:schemeClr val="lt1">
                  <a:lumMod val="95000"/>
                  <a:alpha val="10000"/>
                </a:schemeClr>
              </a:solidFill>
              <a:round/>
            </a:ln>
            <a:effectLst/>
          </c:spPr>
        </c:majorGridlines>
        <c:numFmt formatCode="000,\ &quot;K&quot;"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359581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[AmazonSalesData.xlsx]Calculation!PivotTable7</c:name>
    <c:fmtId val="15"/>
  </c:pivotSource>
  <c:chart>
    <c:title>
      <c:tx>
        <c:rich>
          <a:bodyPr rot="0" spcFirstLastPara="1" vertOverflow="ellipsis" vert="horz" wrap="square" anchor="ctr" anchorCtr="1"/>
          <a:lstStyle/>
          <a:p>
            <a:pPr algn="ctr" rtl="0">
              <a:defRPr lang="en-IN"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Order Priority</a:t>
            </a:r>
          </a:p>
        </c:rich>
      </c:tx>
      <c:layout>
        <c:manualLayout>
          <c:xMode val="edge"/>
          <c:yMode val="edge"/>
          <c:x val="2.4036631944444425E-2"/>
          <c:y val="4.0160642570281124E-2"/>
        </c:manualLayout>
      </c:layout>
      <c:overlay val="0"/>
      <c:spPr>
        <a:noFill/>
        <a:ln>
          <a:noFill/>
        </a:ln>
        <a:effectLst/>
      </c:spPr>
      <c:txPr>
        <a:bodyPr rot="0" spcFirstLastPara="1" vertOverflow="ellipsis" vert="horz" wrap="square" anchor="ctr" anchorCtr="1"/>
        <a:lstStyle/>
        <a:p>
          <a:pPr algn="ctr" rtl="0">
            <a:defRPr lang="en-IN"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Calculation!$E$84:$E$85</c:f>
              <c:strCache>
                <c:ptCount val="1"/>
                <c:pt idx="0">
                  <c:v>Critical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Calculation!$D$86:$D$98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Calculation!$E$86:$E$98</c:f>
              <c:numCache>
                <c:formatCode>General</c:formatCode>
                <c:ptCount val="12"/>
                <c:pt idx="0">
                  <c:v>1</c:v>
                </c:pt>
                <c:pt idx="1">
                  <c:v>7</c:v>
                </c:pt>
                <c:pt idx="2">
                  <c:v>1</c:v>
                </c:pt>
                <c:pt idx="3">
                  <c:v>4</c:v>
                </c:pt>
                <c:pt idx="4">
                  <c:v>1</c:v>
                </c:pt>
                <c:pt idx="5">
                  <c:v>1</c:v>
                </c:pt>
                <c:pt idx="6">
                  <c:v>1</c:v>
                </c:pt>
                <c:pt idx="8">
                  <c:v>2</c:v>
                </c:pt>
                <c:pt idx="9">
                  <c:v>2</c:v>
                </c:pt>
                <c:pt idx="11">
                  <c:v>2</c:v>
                </c:pt>
              </c:numCache>
            </c:numRef>
          </c:val>
          <c:extLst>
            <c:ext xmlns:c16="http://schemas.microsoft.com/office/drawing/2014/chart" uri="{C3380CC4-5D6E-409C-BE32-E72D297353CC}">
              <c16:uniqueId val="{00000000-41DD-4751-8803-8575BF695A39}"/>
            </c:ext>
          </c:extLst>
        </c:ser>
        <c:ser>
          <c:idx val="1"/>
          <c:order val="1"/>
          <c:tx>
            <c:strRef>
              <c:f>Calculation!$F$84:$F$85</c:f>
              <c:strCache>
                <c:ptCount val="1"/>
                <c:pt idx="0">
                  <c:v>High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Calculation!$D$86:$D$98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Calculation!$F$86:$F$98</c:f>
              <c:numCache>
                <c:formatCode>General</c:formatCode>
                <c:ptCount val="12"/>
                <c:pt idx="0">
                  <c:v>3</c:v>
                </c:pt>
                <c:pt idx="1">
                  <c:v>1</c:v>
                </c:pt>
                <c:pt idx="2">
                  <c:v>5</c:v>
                </c:pt>
                <c:pt idx="3">
                  <c:v>3</c:v>
                </c:pt>
                <c:pt idx="4">
                  <c:v>8</c:v>
                </c:pt>
                <c:pt idx="5">
                  <c:v>2</c:v>
                </c:pt>
                <c:pt idx="6">
                  <c:v>2</c:v>
                </c:pt>
                <c:pt idx="8">
                  <c:v>2</c:v>
                </c:pt>
                <c:pt idx="9">
                  <c:v>1</c:v>
                </c:pt>
                <c:pt idx="11">
                  <c:v>3</c:v>
                </c:pt>
              </c:numCache>
            </c:numRef>
          </c:val>
          <c:extLst>
            <c:ext xmlns:c16="http://schemas.microsoft.com/office/drawing/2014/chart" uri="{C3380CC4-5D6E-409C-BE32-E72D297353CC}">
              <c16:uniqueId val="{0000000F-F59E-41B5-B12D-683A0E7C7382}"/>
            </c:ext>
          </c:extLst>
        </c:ser>
        <c:ser>
          <c:idx val="2"/>
          <c:order val="2"/>
          <c:tx>
            <c:strRef>
              <c:f>Calculation!$G$84:$G$85</c:f>
              <c:strCache>
                <c:ptCount val="1"/>
                <c:pt idx="0">
                  <c:v>Low</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Calculation!$D$86:$D$98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Calculation!$G$86:$G$98</c:f>
              <c:numCache>
                <c:formatCode>General</c:formatCode>
                <c:ptCount val="12"/>
                <c:pt idx="0">
                  <c:v>2</c:v>
                </c:pt>
                <c:pt idx="3">
                  <c:v>3</c:v>
                </c:pt>
                <c:pt idx="4">
                  <c:v>1</c:v>
                </c:pt>
                <c:pt idx="5">
                  <c:v>5</c:v>
                </c:pt>
                <c:pt idx="6">
                  <c:v>5</c:v>
                </c:pt>
                <c:pt idx="7">
                  <c:v>1</c:v>
                </c:pt>
                <c:pt idx="8">
                  <c:v>3</c:v>
                </c:pt>
                <c:pt idx="9">
                  <c:v>4</c:v>
                </c:pt>
                <c:pt idx="10">
                  <c:v>2</c:v>
                </c:pt>
                <c:pt idx="11">
                  <c:v>1</c:v>
                </c:pt>
              </c:numCache>
            </c:numRef>
          </c:val>
          <c:extLst>
            <c:ext xmlns:c16="http://schemas.microsoft.com/office/drawing/2014/chart" uri="{C3380CC4-5D6E-409C-BE32-E72D297353CC}">
              <c16:uniqueId val="{00000010-F59E-41B5-B12D-683A0E7C7382}"/>
            </c:ext>
          </c:extLst>
        </c:ser>
        <c:ser>
          <c:idx val="3"/>
          <c:order val="3"/>
          <c:tx>
            <c:strRef>
              <c:f>Calculation!$H$84:$H$85</c:f>
              <c:strCache>
                <c:ptCount val="1"/>
                <c:pt idx="0">
                  <c:v>Medium</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Calculation!$D$86:$D$98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Calculation!$H$86:$H$98</c:f>
              <c:numCache>
                <c:formatCode>General</c:formatCode>
                <c:ptCount val="12"/>
                <c:pt idx="0">
                  <c:v>1</c:v>
                </c:pt>
                <c:pt idx="2">
                  <c:v>1</c:v>
                </c:pt>
                <c:pt idx="3">
                  <c:v>3</c:v>
                </c:pt>
                <c:pt idx="4">
                  <c:v>3</c:v>
                </c:pt>
                <c:pt idx="5">
                  <c:v>2</c:v>
                </c:pt>
                <c:pt idx="6">
                  <c:v>1</c:v>
                </c:pt>
                <c:pt idx="7">
                  <c:v>1</c:v>
                </c:pt>
                <c:pt idx="8">
                  <c:v>5</c:v>
                </c:pt>
                <c:pt idx="9">
                  <c:v>3</c:v>
                </c:pt>
                <c:pt idx="10">
                  <c:v>1</c:v>
                </c:pt>
              </c:numCache>
            </c:numRef>
          </c:val>
          <c:extLst>
            <c:ext xmlns:c16="http://schemas.microsoft.com/office/drawing/2014/chart" uri="{C3380CC4-5D6E-409C-BE32-E72D297353CC}">
              <c16:uniqueId val="{00000011-F59E-41B5-B12D-683A0E7C7382}"/>
            </c:ext>
          </c:extLst>
        </c:ser>
        <c:dLbls>
          <c:dLblPos val="outEnd"/>
          <c:showLegendKey val="0"/>
          <c:showVal val="1"/>
          <c:showCatName val="0"/>
          <c:showSerName val="0"/>
          <c:showPercent val="0"/>
          <c:showBubbleSize val="0"/>
        </c:dLbls>
        <c:gapWidth val="150"/>
        <c:axId val="1351132847"/>
        <c:axId val="1351132367"/>
      </c:barChart>
      <c:catAx>
        <c:axId val="13511328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351132367"/>
        <c:crosses val="autoZero"/>
        <c:auto val="1"/>
        <c:lblAlgn val="ctr"/>
        <c:lblOffset val="100"/>
        <c:noMultiLvlLbl val="0"/>
      </c:catAx>
      <c:valAx>
        <c:axId val="135113236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3511328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[AmazonSalesData.xlsx]Calculation!PivotTable13</c:name>
    <c:fmtId val="10"/>
  </c:pivotSource>
  <c:chart>
    <c:title>
      <c:tx>
        <c:rich>
          <a:bodyPr rot="0" spcFirstLastPara="1" vertOverflow="ellipsis" vert="horz" wrap="square" anchor="ctr" anchorCtr="1"/>
          <a:lstStyle/>
          <a:p>
            <a:pPr algn="ctr" rtl="0">
              <a:defRPr lang="en-IN"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Revenue by Sales Channel</a:t>
            </a:r>
          </a:p>
        </c:rich>
      </c:tx>
      <c:layout>
        <c:manualLayout>
          <c:xMode val="edge"/>
          <c:yMode val="edge"/>
          <c:x val="1.9188425925925925E-2"/>
          <c:y val="3.1895138888888896E-2"/>
        </c:manualLayout>
      </c:layout>
      <c:overlay val="0"/>
      <c:spPr>
        <a:noFill/>
        <a:ln>
          <a:noFill/>
        </a:ln>
        <a:effectLst/>
      </c:spPr>
      <c:txPr>
        <a:bodyPr rot="0" spcFirstLastPara="1" vertOverflow="ellipsis" vert="horz" wrap="square" anchor="ctr" anchorCtr="1"/>
        <a:lstStyle/>
        <a:p>
          <a:pPr algn="ctr" rtl="0">
            <a:defRPr lang="en-IN"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bg1"/>
              </a:gs>
              <a:gs pos="43400">
                <a:srgbClr val="C7C7C7"/>
              </a:gs>
              <a:gs pos="100000">
                <a:schemeClr val="bg1">
                  <a:lumMod val="50000"/>
                </a:schemeClr>
              </a:gs>
            </a:gsLst>
            <a:lin ang="5400000" scaled="1"/>
          </a:gradFill>
          <a:ln>
            <a:noFill/>
          </a:ln>
          <a:effectLst>
            <a:outerShdw blurRad="57150" dist="19050" dir="5400000" algn="ctr" rotWithShape="0">
              <a:srgbClr val="000000">
                <a:alpha val="63000"/>
              </a:srgbClr>
            </a:outerShdw>
          </a:effectLst>
        </c:spPr>
        <c:dLbl>
          <c:idx val="0"/>
          <c:layout>
            <c:manualLayout>
              <c:x val="-2.6458194444444444E-2"/>
              <c:y val="0.18079930555555548"/>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73472222222218"/>
                  <c:h val="0.19976041666666666"/>
                </c:manualLayout>
              </c15:layout>
            </c:ext>
          </c:extLst>
        </c:dLbl>
      </c:pivotFmt>
      <c:pivotFmt>
        <c:idx val="6"/>
        <c:spPr>
          <a:gradFill rotWithShape="1">
            <a:gsLst>
              <a:gs pos="0">
                <a:schemeClr val="accent5">
                  <a:lumMod val="60000"/>
                  <a:lumOff val="40000"/>
                </a:schemeClr>
              </a:gs>
              <a:gs pos="100000">
                <a:schemeClr val="accent5">
                  <a:lumMod val="50000"/>
                </a:schemeClr>
              </a:gs>
            </a:gsLst>
            <a:lin ang="5400000" scaled="1"/>
          </a:gradFill>
          <a:ln>
            <a:noFill/>
          </a:ln>
          <a:effectLst>
            <a:outerShdw blurRad="57150" dist="19050" dir="5400000" algn="ctr" rotWithShape="0">
              <a:srgbClr val="000000">
                <a:alpha val="63000"/>
              </a:srgbClr>
            </a:outerShdw>
          </a:effectLst>
        </c:spPr>
        <c:dLbl>
          <c:idx val="0"/>
          <c:layout>
            <c:manualLayout>
              <c:x val="1.4111111111111111E-2"/>
              <c:y val="7.937500000000000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60391666666666677"/>
          <c:y val="8.2749305555555555E-2"/>
          <c:w val="0.34926111111111119"/>
          <c:h val="0.87315277777777789"/>
        </c:manualLayout>
      </c:layout>
      <c:doughnutChart>
        <c:varyColors val="1"/>
        <c:ser>
          <c:idx val="0"/>
          <c:order val="0"/>
          <c:tx>
            <c:strRef>
              <c:f>Calculation!$E$102</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Pt>
            <c:idx val="0"/>
            <c:bubble3D val="0"/>
            <c:spPr>
              <a:gradFill rotWithShape="1">
                <a:gsLst>
                  <a:gs pos="0">
                    <a:schemeClr val="bg1"/>
                  </a:gs>
                  <a:gs pos="43400">
                    <a:srgbClr val="C7C7C7"/>
                  </a:gs>
                  <a:gs pos="100000">
                    <a:schemeClr val="bg1">
                      <a:lumMod val="5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8B8-467E-8D20-A6D7CD08F013}"/>
              </c:ext>
            </c:extLst>
          </c:dPt>
          <c:dPt>
            <c:idx val="1"/>
            <c:bubble3D val="0"/>
            <c:spPr>
              <a:gradFill rotWithShape="1">
                <a:gsLst>
                  <a:gs pos="0">
                    <a:schemeClr val="accent5">
                      <a:lumMod val="60000"/>
                      <a:lumOff val="40000"/>
                    </a:schemeClr>
                  </a:gs>
                  <a:gs pos="100000">
                    <a:schemeClr val="accent5">
                      <a:lumMod val="5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B8-467E-8D20-A6D7CD08F013}"/>
              </c:ext>
            </c:extLst>
          </c:dPt>
          <c:dLbls>
            <c:dLbl>
              <c:idx val="0"/>
              <c:layout>
                <c:manualLayout>
                  <c:x val="-2.6458194444444444E-2"/>
                  <c:y val="0.18079930555555548"/>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73472222222218"/>
                      <c:h val="0.19976041666666666"/>
                    </c:manualLayout>
                  </c15:layout>
                </c:ext>
                <c:ext xmlns:c16="http://schemas.microsoft.com/office/drawing/2014/chart" uri="{C3380CC4-5D6E-409C-BE32-E72D297353CC}">
                  <c16:uniqueId val="{00000001-68B8-467E-8D20-A6D7CD08F013}"/>
                </c:ext>
              </c:extLst>
            </c:dLbl>
            <c:dLbl>
              <c:idx val="1"/>
              <c:layout>
                <c:manualLayout>
                  <c:x val="1.4111111111111111E-2"/>
                  <c:y val="7.93750000000000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B8-467E-8D20-A6D7CD08F013}"/>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Calculation!$D$103:$D$105</c:f>
              <c:strCache>
                <c:ptCount val="2"/>
                <c:pt idx="0">
                  <c:v>Offline</c:v>
                </c:pt>
                <c:pt idx="1">
                  <c:v>Online</c:v>
                </c:pt>
              </c:strCache>
            </c:strRef>
          </c:cat>
          <c:val>
            <c:numRef>
              <c:f>Calculation!$E$103:$E$105</c:f>
              <c:numCache>
                <c:formatCode>000,\ "K"</c:formatCode>
                <c:ptCount val="2"/>
                <c:pt idx="0">
                  <c:v>79094809.199999973</c:v>
                </c:pt>
                <c:pt idx="1">
                  <c:v>58253959.110000007</c:v>
                </c:pt>
              </c:numCache>
            </c:numRef>
          </c:val>
          <c:extLst>
            <c:ext xmlns:c16="http://schemas.microsoft.com/office/drawing/2014/chart" uri="{C3380CC4-5D6E-409C-BE32-E72D297353CC}">
              <c16:uniqueId val="{00000004-68B8-467E-8D20-A6D7CD08F013}"/>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l"/>
      <c:layout>
        <c:manualLayout>
          <c:xMode val="edge"/>
          <c:yMode val="edge"/>
          <c:x val="2.0770883255914998E-2"/>
          <c:y val="0.63767957161578981"/>
          <c:w val="0.34160034476395207"/>
          <c:h val="0.2749689062513042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[AmazonSalesData.xlsx]Calculation!PivotTable14</c:name>
    <c:fmtId val="5"/>
  </c:pivotSource>
  <c:chart>
    <c:title>
      <c:tx>
        <c:rich>
          <a:bodyPr rot="0" spcFirstLastPara="1" vertOverflow="ellipsis" vert="horz" wrap="square" anchor="ctr" anchorCtr="1"/>
          <a:lstStyle/>
          <a:p>
            <a:pPr algn="ctr" rtl="0">
              <a:defRPr lang="en-IN"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Profit by Sales Channel</a:t>
            </a:r>
          </a:p>
        </c:rich>
      </c:tx>
      <c:layout>
        <c:manualLayout>
          <c:xMode val="edge"/>
          <c:yMode val="edge"/>
          <c:x val="2.6897453703703705E-2"/>
          <c:y val="5.2916666666666667E-2"/>
        </c:manualLayout>
      </c:layout>
      <c:overlay val="0"/>
      <c:spPr>
        <a:noFill/>
        <a:ln>
          <a:noFill/>
        </a:ln>
        <a:effectLst/>
      </c:spPr>
      <c:txPr>
        <a:bodyPr rot="0" spcFirstLastPara="1" vertOverflow="ellipsis" vert="horz" wrap="square" anchor="ctr" anchorCtr="1"/>
        <a:lstStyle/>
        <a:p>
          <a:pPr algn="ctr" rtl="0">
            <a:defRPr lang="en-IN"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rgbClr val="66FF33"/>
              </a:gs>
              <a:gs pos="100000">
                <a:schemeClr val="accent6">
                  <a:lumMod val="5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lumMod val="40000"/>
                  <a:lumOff val="60000"/>
                </a:schemeClr>
              </a:gs>
              <a:gs pos="100000">
                <a:schemeClr val="accent6">
                  <a:lumMod val="75000"/>
                </a:schemeClr>
              </a:gs>
            </a:gsLst>
            <a:lin ang="5400000" scaled="1"/>
          </a:gradFill>
          <a:ln>
            <a:noFill/>
          </a:ln>
          <a:effectLst>
            <a:outerShdw blurRad="57150" dist="19050" dir="5400000" algn="ctr" rotWithShape="0">
              <a:srgbClr val="000000">
                <a:alpha val="63000"/>
              </a:srgbClr>
            </a:outerShdw>
          </a:effectLst>
        </c:spPr>
        <c:dLbl>
          <c:idx val="0"/>
          <c:layout>
            <c:manualLayout>
              <c:x val="3.4326388888888887E-3"/>
              <c:y val="0.22845181202708084"/>
            </c:manualLayout>
          </c:layout>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bg1">
                  <a:lumMod val="65000"/>
                </a:schemeClr>
              </a:gs>
              <a:gs pos="100000">
                <a:srgbClr val="0070C0"/>
              </a:gs>
            </a:gsLst>
            <a:lin ang="5400000" scaled="1"/>
          </a:gradFill>
          <a:ln>
            <a:noFill/>
          </a:ln>
          <a:effectLst>
            <a:outerShdw blurRad="57150" dist="19050" dir="5400000" algn="ctr" rotWithShape="0">
              <a:srgbClr val="000000">
                <a:alpha val="63000"/>
              </a:srgbClr>
            </a:outerShdw>
          </a:effectLst>
        </c:spPr>
        <c:dLbl>
          <c:idx val="0"/>
          <c:layout>
            <c:manualLayout>
              <c:x val="1.4126976490542082E-2"/>
              <c:y val="-4.0421986745463479E-17"/>
            </c:manualLayout>
          </c:layout>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9856110626461889"/>
          <c:y val="6.7032638888888885E-2"/>
          <c:w val="0.34888403837976928"/>
          <c:h val="0.87123055555555551"/>
        </c:manualLayout>
      </c:layout>
      <c:doughnutChart>
        <c:varyColors val="1"/>
        <c:ser>
          <c:idx val="0"/>
          <c:order val="0"/>
          <c:tx>
            <c:strRef>
              <c:f>Calculation!$H$102</c:f>
              <c:strCache>
                <c:ptCount val="1"/>
                <c:pt idx="0">
                  <c:v>Total</c:v>
                </c:pt>
              </c:strCache>
            </c:strRef>
          </c:tx>
          <c:spPr>
            <a:gradFill>
              <a:gsLst>
                <a:gs pos="0">
                  <a:srgbClr val="66FF33"/>
                </a:gs>
                <a:gs pos="100000">
                  <a:schemeClr val="accent6">
                    <a:lumMod val="50000"/>
                  </a:schemeClr>
                </a:gs>
              </a:gsLst>
              <a:lin ang="5400000" scaled="1"/>
            </a:gradFill>
          </c:spPr>
          <c:dPt>
            <c:idx val="0"/>
            <c:bubble3D val="0"/>
            <c:spPr>
              <a:gradFill rotWithShape="1">
                <a:gsLst>
                  <a:gs pos="0">
                    <a:schemeClr val="accent6">
                      <a:lumMod val="40000"/>
                      <a:lumOff val="60000"/>
                    </a:schemeClr>
                  </a:gs>
                  <a:gs pos="100000">
                    <a:schemeClr val="accent6">
                      <a:lumMod val="75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08B-4F36-98B9-7B3260833E2B}"/>
              </c:ext>
            </c:extLst>
          </c:dPt>
          <c:dPt>
            <c:idx val="1"/>
            <c:bubble3D val="0"/>
            <c:spPr>
              <a:gradFill rotWithShape="1">
                <a:gsLst>
                  <a:gs pos="0">
                    <a:schemeClr val="bg1">
                      <a:lumMod val="65000"/>
                    </a:schemeClr>
                  </a:gs>
                  <a:gs pos="100000">
                    <a:srgbClr val="0070C0"/>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08B-4F36-98B9-7B3260833E2B}"/>
              </c:ext>
            </c:extLst>
          </c:dPt>
          <c:dLbls>
            <c:dLbl>
              <c:idx val="0"/>
              <c:layout>
                <c:manualLayout>
                  <c:x val="3.4326388888888887E-3"/>
                  <c:y val="0.2284518120270808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08B-4F36-98B9-7B3260833E2B}"/>
                </c:ext>
              </c:extLst>
            </c:dLbl>
            <c:dLbl>
              <c:idx val="1"/>
              <c:layout>
                <c:manualLayout>
                  <c:x val="1.4126976490542082E-2"/>
                  <c:y val="-4.0421986745463479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08B-4F36-98B9-7B3260833E2B}"/>
                </c:ext>
              </c:extLst>
            </c:dLbl>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Calculation!$G$103:$G$105</c:f>
              <c:strCache>
                <c:ptCount val="2"/>
                <c:pt idx="0">
                  <c:v>Offline</c:v>
                </c:pt>
                <c:pt idx="1">
                  <c:v>Online</c:v>
                </c:pt>
              </c:strCache>
            </c:strRef>
          </c:cat>
          <c:val>
            <c:numRef>
              <c:f>Calculation!$H$103:$H$105</c:f>
              <c:numCache>
                <c:formatCode>000,\ "K"</c:formatCode>
                <c:ptCount val="2"/>
                <c:pt idx="0">
                  <c:v>24920726.669999991</c:v>
                </c:pt>
                <c:pt idx="1">
                  <c:v>19247471.73</c:v>
                </c:pt>
              </c:numCache>
            </c:numRef>
          </c:val>
          <c:extLst>
            <c:ext xmlns:c16="http://schemas.microsoft.com/office/drawing/2014/chart" uri="{C3380CC4-5D6E-409C-BE32-E72D297353CC}">
              <c16:uniqueId val="{00000004-C08B-4F36-98B9-7B3260833E2B}"/>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l"/>
      <c:layout>
        <c:manualLayout>
          <c:xMode val="edge"/>
          <c:yMode val="edge"/>
          <c:x val="2.1166666666666667E-2"/>
          <c:y val="0.74156319444444441"/>
          <c:w val="0.35516500000000001"/>
          <c:h val="0.1653666666666666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[AmazonSalesData.xlsx]Calculation!PivotTable1</c:name>
    <c:fmtId val="4"/>
  </c:pivotSource>
  <c:chart>
    <c:title>
      <c:tx>
        <c:rich>
          <a:bodyPr rot="0" spcFirstLastPara="1" vertOverflow="ellipsis" vert="horz" wrap="square" anchor="ctr" anchorCtr="1"/>
          <a:lstStyle/>
          <a:p>
            <a:pPr algn="ctr" rtl="0">
              <a:defRPr lang="en-IN"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Revenue by Region</a:t>
            </a:r>
          </a:p>
        </c:rich>
      </c:tx>
      <c:layout>
        <c:manualLayout>
          <c:xMode val="edge"/>
          <c:yMode val="edge"/>
          <c:x val="3.0445370370370352E-2"/>
          <c:y val="2.695660698933651E-2"/>
        </c:manualLayout>
      </c:layout>
      <c:overlay val="0"/>
      <c:spPr>
        <a:noFill/>
        <a:ln>
          <a:noFill/>
        </a:ln>
        <a:effectLst/>
      </c:spPr>
      <c:txPr>
        <a:bodyPr rot="0" spcFirstLastPara="1" vertOverflow="ellipsis" vert="horz" wrap="square" anchor="ctr" anchorCtr="1"/>
        <a:lstStyle/>
        <a:p>
          <a:pPr algn="ctr" rtl="0">
            <a:defRPr lang="en-IN"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82000">
                <a:schemeClr val="accent1">
                  <a:lumMod val="5000"/>
                  <a:lumOff val="95000"/>
                </a:schemeClr>
              </a:gs>
              <a:gs pos="39000">
                <a:srgbClr val="00B0F0"/>
              </a:gs>
              <a:gs pos="1000">
                <a:srgbClr val="3333CC"/>
              </a:gs>
            </a:gsLst>
            <a:lin ang="108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82000">
                <a:schemeClr val="accent1">
                  <a:lumMod val="5000"/>
                  <a:lumOff val="95000"/>
                </a:schemeClr>
              </a:gs>
              <a:gs pos="39000">
                <a:srgbClr val="00B0F0"/>
              </a:gs>
              <a:gs pos="1000">
                <a:srgbClr val="3333CC"/>
              </a:gs>
            </a:gsLst>
            <a:lin ang="10800000" scaled="0"/>
          </a:gradFill>
          <a:ln>
            <a:noFill/>
          </a:ln>
          <a:effectLst>
            <a:outerShdw blurRad="57150" dist="19050" dir="5400000" algn="ctr" rotWithShape="0">
              <a:srgbClr val="000000">
                <a:alpha val="63000"/>
              </a:srgbClr>
            </a:outerShdw>
          </a:effectLst>
        </c:spPr>
      </c:pivotFmt>
      <c:pivotFmt>
        <c:idx val="4"/>
        <c:spPr>
          <a:gradFill rotWithShape="1">
            <a:gsLst>
              <a:gs pos="82000">
                <a:schemeClr val="accent1">
                  <a:lumMod val="5000"/>
                  <a:lumOff val="95000"/>
                </a:schemeClr>
              </a:gs>
              <a:gs pos="39000">
                <a:srgbClr val="00B0F0"/>
              </a:gs>
              <a:gs pos="1000">
                <a:srgbClr val="3333CC"/>
              </a:gs>
            </a:gsLst>
            <a:lin ang="108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anchor="ctr" anchorCtr="1"/>
            <a:lstStyle/>
            <a:p>
              <a:pPr algn="ctr">
                <a:defRPr lang="en-US" sz="1100" b="1" i="0" u="none" strike="noStrike" kern="1200" baseline="0">
                  <a:solidFill>
                    <a:schemeClr val="lt1">
                      <a:lumMod val="85000"/>
                    </a:schemeClr>
                  </a:solidFill>
                  <a:latin typeface="+mn-lt"/>
                  <a:ea typeface="+mn-ea"/>
                  <a:cs typeface="+mn-cs"/>
                </a:defRPr>
              </a:pPr>
              <a:endParaRPr lang="en-US"/>
            </a:p>
          </c:txPr>
        </c:dLbl>
      </c:pivotFmt>
      <c:pivotFmt>
        <c:idx val="5"/>
        <c:spPr>
          <a:gradFill rotWithShape="1">
            <a:gsLst>
              <a:gs pos="82000">
                <a:schemeClr val="accent1">
                  <a:lumMod val="5000"/>
                  <a:lumOff val="95000"/>
                </a:schemeClr>
              </a:gs>
              <a:gs pos="39000">
                <a:srgbClr val="00B0F0"/>
              </a:gs>
              <a:gs pos="1000">
                <a:srgbClr val="3333CC"/>
              </a:gs>
            </a:gsLst>
            <a:lin ang="108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anchor="ctr" anchorCtr="1"/>
            <a:lstStyle/>
            <a:p>
              <a:pPr algn="ctr">
                <a:defRPr lang="en-US" sz="1100" b="1" i="0" u="none" strike="noStrike" kern="1200" baseline="0">
                  <a:solidFill>
                    <a:schemeClr val="lt1">
                      <a:lumMod val="85000"/>
                    </a:schemeClr>
                  </a:solidFill>
                  <a:latin typeface="+mn-lt"/>
                  <a:ea typeface="+mn-ea"/>
                  <a:cs typeface="+mn-cs"/>
                </a:defRPr>
              </a:pPr>
              <a:endParaRPr lang="en-US"/>
            </a:p>
          </c:txPr>
        </c:dLbl>
      </c:pivotFmt>
      <c:pivotFmt>
        <c:idx val="6"/>
        <c:spPr>
          <a:gradFill rotWithShape="1">
            <a:gsLst>
              <a:gs pos="82000">
                <a:schemeClr val="accent1">
                  <a:lumMod val="5000"/>
                  <a:lumOff val="95000"/>
                </a:schemeClr>
              </a:gs>
              <a:gs pos="39000">
                <a:srgbClr val="00B0F0"/>
              </a:gs>
              <a:gs pos="1000">
                <a:srgbClr val="3333CC"/>
              </a:gs>
            </a:gsLst>
            <a:lin ang="108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anchor="ctr" anchorCtr="1"/>
            <a:lstStyle/>
            <a:p>
              <a:pPr algn="ctr">
                <a:defRPr lang="en-US" sz="1100" b="1" i="0" u="none" strike="noStrike" kern="1200" baseline="0">
                  <a:solidFill>
                    <a:schemeClr val="lt1">
                      <a:lumMod val="85000"/>
                    </a:schemeClr>
                  </a:solidFill>
                  <a:latin typeface="+mn-lt"/>
                  <a:ea typeface="+mn-ea"/>
                  <a:cs typeface="+mn-cs"/>
                </a:defRPr>
              </a:pPr>
              <a:endParaRPr lang="en-US"/>
            </a:p>
          </c:txPr>
        </c:dLbl>
      </c:pivotFmt>
      <c:pivotFmt>
        <c:idx val="7"/>
        <c:spPr>
          <a:gradFill rotWithShape="1">
            <a:gsLst>
              <a:gs pos="82000">
                <a:schemeClr val="accent1">
                  <a:lumMod val="5000"/>
                  <a:lumOff val="95000"/>
                </a:schemeClr>
              </a:gs>
              <a:gs pos="39000">
                <a:srgbClr val="00B0F0"/>
              </a:gs>
              <a:gs pos="1000">
                <a:srgbClr val="3333CC"/>
              </a:gs>
            </a:gsLst>
            <a:lin ang="108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anchor="ctr" anchorCtr="1"/>
            <a:lstStyle/>
            <a:p>
              <a:pPr algn="ctr">
                <a:defRPr lang="en-US" sz="1100" b="1" i="0" u="none" strike="noStrike" kern="1200" baseline="0">
                  <a:solidFill>
                    <a:schemeClr val="lt1">
                      <a:lumMod val="85000"/>
                    </a:schemeClr>
                  </a:solidFill>
                  <a:latin typeface="+mn-lt"/>
                  <a:ea typeface="+mn-ea"/>
                  <a:cs typeface="+mn-cs"/>
                </a:defRPr>
              </a:pPr>
              <a:endParaRPr lang="en-US"/>
            </a:p>
          </c:txPr>
        </c:dLbl>
      </c:pivotFmt>
      <c:pivotFmt>
        <c:idx val="8"/>
        <c:spPr>
          <a:gradFill rotWithShape="1">
            <a:gsLst>
              <a:gs pos="82000">
                <a:schemeClr val="accent1">
                  <a:lumMod val="5000"/>
                  <a:lumOff val="95000"/>
                </a:schemeClr>
              </a:gs>
              <a:gs pos="39000">
                <a:srgbClr val="00B0F0"/>
              </a:gs>
              <a:gs pos="1000">
                <a:srgbClr val="3333CC"/>
              </a:gs>
            </a:gsLst>
            <a:lin ang="108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anchor="ctr" anchorCtr="1"/>
            <a:lstStyle/>
            <a:p>
              <a:pPr algn="ctr">
                <a:defRPr lang="en-US" sz="1100" b="1" i="0" u="none" strike="noStrike" kern="1200" baseline="0">
                  <a:solidFill>
                    <a:schemeClr val="lt1">
                      <a:lumMod val="85000"/>
                    </a:schemeClr>
                  </a:solidFill>
                  <a:latin typeface="+mn-lt"/>
                  <a:ea typeface="+mn-ea"/>
                  <a:cs typeface="+mn-cs"/>
                </a:defRPr>
              </a:pPr>
              <a:endParaRPr lang="en-US"/>
            </a:p>
          </c:txPr>
        </c:dLbl>
      </c:pivotFmt>
      <c:pivotFmt>
        <c:idx val="9"/>
        <c:spPr>
          <a:gradFill rotWithShape="1">
            <a:gsLst>
              <a:gs pos="82000">
                <a:schemeClr val="accent1">
                  <a:lumMod val="5000"/>
                  <a:lumOff val="95000"/>
                </a:schemeClr>
              </a:gs>
              <a:gs pos="39000">
                <a:srgbClr val="00B0F0"/>
              </a:gs>
              <a:gs pos="1000">
                <a:srgbClr val="3333CC"/>
              </a:gs>
            </a:gsLst>
            <a:lin ang="108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anchor="ctr" anchorCtr="1"/>
            <a:lstStyle/>
            <a:p>
              <a:pPr algn="ctr">
                <a:defRPr lang="en-US" sz="1100" b="1" i="0" u="none" strike="noStrike" kern="1200" baseline="0">
                  <a:solidFill>
                    <a:schemeClr val="lt1">
                      <a:lumMod val="85000"/>
                    </a:schemeClr>
                  </a:solidFill>
                  <a:latin typeface="+mn-lt"/>
                  <a:ea typeface="+mn-ea"/>
                  <a:cs typeface="+mn-cs"/>
                </a:defRPr>
              </a:pPr>
              <a:endParaRPr lang="en-US"/>
            </a:p>
          </c:txPr>
        </c:dLbl>
      </c:pivotFmt>
    </c:pivotFmts>
    <c:plotArea>
      <c:layout>
        <c:manualLayout>
          <c:layoutTarget val="inner"/>
          <c:xMode val="edge"/>
          <c:yMode val="edge"/>
          <c:x val="0.43437822770971563"/>
          <c:y val="0.2545559225564597"/>
          <c:w val="0.47657643493710189"/>
          <c:h val="0.61291420941147789"/>
        </c:manualLayout>
      </c:layout>
      <c:barChart>
        <c:barDir val="bar"/>
        <c:grouping val="clustered"/>
        <c:varyColors val="0"/>
        <c:ser>
          <c:idx val="0"/>
          <c:order val="0"/>
          <c:tx>
            <c:strRef>
              <c:f>Calculation!$E$17</c:f>
              <c:strCache>
                <c:ptCount val="1"/>
                <c:pt idx="0">
                  <c:v>Total</c:v>
                </c:pt>
              </c:strCache>
            </c:strRef>
          </c:tx>
          <c:spPr>
            <a:gradFill rotWithShape="1">
              <a:gsLst>
                <a:gs pos="82000">
                  <a:schemeClr val="accent1">
                    <a:lumMod val="5000"/>
                    <a:lumOff val="95000"/>
                  </a:schemeClr>
                </a:gs>
                <a:gs pos="39000">
                  <a:srgbClr val="00B0F0"/>
                </a:gs>
                <a:gs pos="1000">
                  <a:srgbClr val="3333CC"/>
                </a:gs>
              </a:gsLst>
              <a:lin ang="108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Calculation!$D$18:$D$25</c:f>
              <c:strCache>
                <c:ptCount val="7"/>
                <c:pt idx="0">
                  <c:v>Sub-Saharan Africa</c:v>
                </c:pt>
                <c:pt idx="1">
                  <c:v>Europe</c:v>
                </c:pt>
                <c:pt idx="2">
                  <c:v>Asia</c:v>
                </c:pt>
                <c:pt idx="3">
                  <c:v>Australia and Oceania</c:v>
                </c:pt>
                <c:pt idx="4">
                  <c:v>Middle East and North Africa</c:v>
                </c:pt>
                <c:pt idx="5">
                  <c:v>Central America and the Caribbean</c:v>
                </c:pt>
                <c:pt idx="6">
                  <c:v>North America</c:v>
                </c:pt>
              </c:strCache>
            </c:strRef>
          </c:cat>
          <c:val>
            <c:numRef>
              <c:f>Calculation!$E$18:$E$25</c:f>
              <c:numCache>
                <c:formatCode>000,\ "K"</c:formatCode>
                <c:ptCount val="7"/>
                <c:pt idx="0">
                  <c:v>39672031.430000007</c:v>
                </c:pt>
                <c:pt idx="1">
                  <c:v>33368932.109999999</c:v>
                </c:pt>
                <c:pt idx="2">
                  <c:v>21347091.020000003</c:v>
                </c:pt>
                <c:pt idx="3">
                  <c:v>14094265.130000003</c:v>
                </c:pt>
                <c:pt idx="4">
                  <c:v>14052706.58</c:v>
                </c:pt>
                <c:pt idx="5">
                  <c:v>9170385.4900000002</c:v>
                </c:pt>
                <c:pt idx="6">
                  <c:v>5643356.5500000007</c:v>
                </c:pt>
              </c:numCache>
            </c:numRef>
          </c:val>
          <c:extLst>
            <c:ext xmlns:c16="http://schemas.microsoft.com/office/drawing/2014/chart" uri="{C3380CC4-5D6E-409C-BE32-E72D297353CC}">
              <c16:uniqueId val="{00000000-4190-4AE4-944D-E5A97497874E}"/>
            </c:ext>
          </c:extLst>
        </c:ser>
        <c:dLbls>
          <c:dLblPos val="outEnd"/>
          <c:showLegendKey val="0"/>
          <c:showVal val="1"/>
          <c:showCatName val="0"/>
          <c:showSerName val="0"/>
          <c:showPercent val="0"/>
          <c:showBubbleSize val="0"/>
        </c:dLbls>
        <c:gapWidth val="100"/>
        <c:overlap val="-20"/>
        <c:axId val="1118071071"/>
        <c:axId val="1118071551"/>
      </c:barChart>
      <c:catAx>
        <c:axId val="1118071071"/>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1000" b="0" i="0" u="none" strike="noStrike" kern="1200" baseline="0">
                <a:solidFill>
                  <a:schemeClr val="lt1">
                    <a:lumMod val="85000"/>
                  </a:schemeClr>
                </a:solidFill>
                <a:latin typeface="+mn-lt"/>
                <a:ea typeface="+mn-ea"/>
                <a:cs typeface="+mn-cs"/>
              </a:defRPr>
            </a:pPr>
            <a:endParaRPr lang="en-US"/>
          </a:p>
        </c:txPr>
        <c:crossAx val="1118071551"/>
        <c:crosses val="autoZero"/>
        <c:auto val="1"/>
        <c:lblAlgn val="ctr"/>
        <c:lblOffset val="100"/>
        <c:noMultiLvlLbl val="0"/>
      </c:catAx>
      <c:valAx>
        <c:axId val="1118071551"/>
        <c:scaling>
          <c:orientation val="minMax"/>
        </c:scaling>
        <c:delete val="0"/>
        <c:axPos val="b"/>
        <c:majorGridlines>
          <c:spPr>
            <a:ln w="9525" cap="flat" cmpd="sng" algn="ctr">
              <a:solidFill>
                <a:schemeClr val="lt1">
                  <a:lumMod val="95000"/>
                  <a:alpha val="10000"/>
                </a:schemeClr>
              </a:solidFill>
              <a:round/>
            </a:ln>
            <a:effectLst/>
          </c:spPr>
        </c:majorGridlines>
        <c:numFmt formatCode="000,\ &quot;K&quot;" sourceLinked="1"/>
        <c:majorTickMark val="out"/>
        <c:minorTickMark val="none"/>
        <c:tickLblPos val="nextTo"/>
        <c:spPr>
          <a:noFill/>
          <a:ln>
            <a:noFill/>
          </a:ln>
          <a:effectLst/>
        </c:spPr>
        <c:txPr>
          <a:bodyPr rot="-60000000" spcFirstLastPara="1" vertOverflow="ellipsis" vert="horz" wrap="square" anchor="ctr" anchorCtr="1"/>
          <a:lstStyle/>
          <a:p>
            <a:pPr>
              <a:defRPr lang="en-US" sz="1100" b="0" i="0" u="none" strike="noStrike" kern="1200" baseline="0">
                <a:solidFill>
                  <a:schemeClr val="lt1">
                    <a:lumMod val="85000"/>
                  </a:schemeClr>
                </a:solidFill>
                <a:latin typeface="+mn-lt"/>
                <a:ea typeface="+mn-ea"/>
                <a:cs typeface="+mn-cs"/>
              </a:defRPr>
            </a:pPr>
            <a:endParaRPr lang="en-US"/>
          </a:p>
        </c:txPr>
        <c:crossAx val="1118071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lgn="ctr">
        <a:defRPr lang="en-US" sz="1100" b="1" i="0" u="none" strike="noStrike" kern="1200" baseline="0">
          <a:solidFill>
            <a:schemeClr val="lt1">
              <a:lumMod val="8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[AmazonSalesData.xlsx]Calculation!PivotTable9</c:name>
    <c:fmtId val="17"/>
  </c:pivotSource>
  <c:chart>
    <c:title>
      <c:tx>
        <c:rich>
          <a:bodyPr rot="0" spcFirstLastPara="1" vertOverflow="ellipsis" vert="horz" wrap="square" anchor="ctr" anchorCtr="1"/>
          <a:lstStyle/>
          <a:p>
            <a:pPr algn="ctr" rtl="0">
              <a:defRPr lang="en-US"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Profit by Region</a:t>
            </a:r>
          </a:p>
        </c:rich>
      </c:tx>
      <c:layout>
        <c:manualLayout>
          <c:xMode val="edge"/>
          <c:yMode val="edge"/>
          <c:x val="2.9796296296296296E-2"/>
          <c:y val="4.0254003575640004E-2"/>
        </c:manualLayout>
      </c:layout>
      <c:overlay val="0"/>
      <c:spPr>
        <a:noFill/>
        <a:ln>
          <a:noFill/>
        </a:ln>
        <a:effectLst/>
      </c:spPr>
      <c:txPr>
        <a:bodyPr rot="0" spcFirstLastPara="1" vertOverflow="ellipsis" vert="horz" wrap="square" anchor="ctr" anchorCtr="1"/>
        <a:lstStyle/>
        <a:p>
          <a:pPr algn="ctr" rtl="0">
            <a:defRPr lang="en-US"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bg1"/>
              </a:gs>
              <a:gs pos="90000">
                <a:schemeClr val="accent5">
                  <a:lumMod val="75000"/>
                </a:schemeClr>
              </a:gs>
            </a:gsLst>
            <a:lin ang="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Calculation!$H$17</c:f>
              <c:strCache>
                <c:ptCount val="1"/>
                <c:pt idx="0">
                  <c:v>Total</c:v>
                </c:pt>
              </c:strCache>
            </c:strRef>
          </c:tx>
          <c:spPr>
            <a:gradFill rotWithShape="1">
              <a:gsLst>
                <a:gs pos="0">
                  <a:schemeClr val="bg1"/>
                </a:gs>
                <a:gs pos="90000">
                  <a:schemeClr val="accent5">
                    <a:lumMod val="75000"/>
                  </a:schemeClr>
                </a:gs>
              </a:gsLst>
              <a:lin ang="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Calculation!$G$18:$G$25</c:f>
              <c:strCache>
                <c:ptCount val="7"/>
                <c:pt idx="0">
                  <c:v>Sub-Saharan Africa</c:v>
                </c:pt>
                <c:pt idx="1">
                  <c:v>Europe</c:v>
                </c:pt>
                <c:pt idx="2">
                  <c:v>Asia</c:v>
                </c:pt>
                <c:pt idx="3">
                  <c:v>Middle East and North Africa</c:v>
                </c:pt>
                <c:pt idx="4">
                  <c:v>Australia and Oceania</c:v>
                </c:pt>
                <c:pt idx="5">
                  <c:v>Central America and the Caribbean</c:v>
                </c:pt>
                <c:pt idx="6">
                  <c:v>North America</c:v>
                </c:pt>
              </c:strCache>
            </c:strRef>
          </c:cat>
          <c:val>
            <c:numRef>
              <c:f>Calculation!$H$18:$H$25</c:f>
              <c:numCache>
                <c:formatCode>000,\ "K"</c:formatCode>
                <c:ptCount val="7"/>
                <c:pt idx="0">
                  <c:v>12183211.400000004</c:v>
                </c:pt>
                <c:pt idx="1">
                  <c:v>11082938.629999999</c:v>
                </c:pt>
                <c:pt idx="2">
                  <c:v>6113845.8700000001</c:v>
                </c:pt>
                <c:pt idx="3">
                  <c:v>5761191.8599999994</c:v>
                </c:pt>
                <c:pt idx="4">
                  <c:v>4722160.03</c:v>
                </c:pt>
                <c:pt idx="5">
                  <c:v>2846907.85</c:v>
                </c:pt>
                <c:pt idx="6">
                  <c:v>1457942.76</c:v>
                </c:pt>
              </c:numCache>
            </c:numRef>
          </c:val>
          <c:extLst>
            <c:ext xmlns:c16="http://schemas.microsoft.com/office/drawing/2014/chart" uri="{C3380CC4-5D6E-409C-BE32-E72D297353CC}">
              <c16:uniqueId val="{00000000-9155-4673-8F26-6526E5C882F1}"/>
            </c:ext>
          </c:extLst>
        </c:ser>
        <c:dLbls>
          <c:showLegendKey val="0"/>
          <c:showVal val="1"/>
          <c:showCatName val="0"/>
          <c:showSerName val="0"/>
          <c:showPercent val="0"/>
          <c:showBubbleSize val="0"/>
        </c:dLbls>
        <c:gapWidth val="150"/>
        <c:axId val="1377467119"/>
        <c:axId val="1377466159"/>
      </c:barChart>
      <c:catAx>
        <c:axId val="13774671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1377466159"/>
        <c:crosses val="autoZero"/>
        <c:auto val="1"/>
        <c:lblAlgn val="ctr"/>
        <c:lblOffset val="100"/>
        <c:noMultiLvlLbl val="0"/>
      </c:catAx>
      <c:valAx>
        <c:axId val="1377466159"/>
        <c:scaling>
          <c:orientation val="minMax"/>
        </c:scaling>
        <c:delete val="0"/>
        <c:axPos val="b"/>
        <c:majorGridlines>
          <c:spPr>
            <a:ln w="9525" cap="flat" cmpd="sng" algn="ctr">
              <a:solidFill>
                <a:schemeClr val="dk1">
                  <a:lumMod val="50000"/>
                  <a:lumOff val="50000"/>
                </a:schemeClr>
              </a:solidFill>
              <a:round/>
            </a:ln>
            <a:effectLst/>
          </c:spPr>
        </c:majorGridlines>
        <c:numFmt formatCode="000,\ &quot;K&quot;"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37746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[AmazonSalesData.xlsx]Calculation!PivotTable11</c:name>
    <c:fmtId val="5"/>
  </c:pivotSource>
  <c:chart>
    <c:title>
      <c:tx>
        <c:rich>
          <a:bodyPr rot="0" spcFirstLastPara="1" vertOverflow="ellipsis" vert="horz" wrap="square" anchor="ctr" anchorCtr="1"/>
          <a:lstStyle/>
          <a:p>
            <a:pPr algn="ctr" rtl="0">
              <a:defRPr lang="en-IN"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Profit by Product</a:t>
            </a:r>
          </a:p>
        </c:rich>
      </c:tx>
      <c:layout>
        <c:manualLayout>
          <c:xMode val="edge"/>
          <c:yMode val="edge"/>
          <c:x val="4.5426561125769566E-2"/>
          <c:y val="3.9308176100628929E-2"/>
        </c:manualLayout>
      </c:layout>
      <c:overlay val="0"/>
      <c:spPr>
        <a:noFill/>
        <a:ln>
          <a:noFill/>
        </a:ln>
        <a:effectLst/>
      </c:spPr>
      <c:txPr>
        <a:bodyPr rot="0" spcFirstLastPara="1" vertOverflow="ellipsis" vert="horz" wrap="square" anchor="ctr" anchorCtr="1"/>
        <a:lstStyle/>
        <a:p>
          <a:pPr algn="ctr" rtl="0">
            <a:defRPr lang="en-IN"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Calculation!$H$53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949-4A4D-B6B1-173575823D6E}"/>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949-4A4D-B6B1-173575823D6E}"/>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949-4A4D-B6B1-173575823D6E}"/>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949-4A4D-B6B1-173575823D6E}"/>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949-4A4D-B6B1-173575823D6E}"/>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949-4A4D-B6B1-173575823D6E}"/>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949-4A4D-B6B1-173575823D6E}"/>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949-4A4D-B6B1-173575823D6E}"/>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949-4A4D-B6B1-173575823D6E}"/>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949-4A4D-B6B1-173575823D6E}"/>
              </c:ext>
            </c:extLst>
          </c:dPt>
          <c:dPt>
            <c:idx val="1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949-4A4D-B6B1-173575823D6E}"/>
              </c:ext>
            </c:extLst>
          </c:dPt>
          <c:dPt>
            <c:idx val="11"/>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949-4A4D-B6B1-173575823D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Calculation!$G$54:$G$66</c:f>
              <c:strCache>
                <c:ptCount val="12"/>
                <c:pt idx="0">
                  <c:v>Cosmetics</c:v>
                </c:pt>
                <c:pt idx="1">
                  <c:v>Household</c:v>
                </c:pt>
                <c:pt idx="2">
                  <c:v>Office Supplies</c:v>
                </c:pt>
                <c:pt idx="3">
                  <c:v>Clothes</c:v>
                </c:pt>
                <c:pt idx="4">
                  <c:v>Baby Food</c:v>
                </c:pt>
                <c:pt idx="5">
                  <c:v>Cereal</c:v>
                </c:pt>
                <c:pt idx="6">
                  <c:v>Vegetables</c:v>
                </c:pt>
                <c:pt idx="7">
                  <c:v>Personal Care</c:v>
                </c:pt>
                <c:pt idx="8">
                  <c:v>Beverages</c:v>
                </c:pt>
                <c:pt idx="9">
                  <c:v>Snacks</c:v>
                </c:pt>
                <c:pt idx="10">
                  <c:v>Meat</c:v>
                </c:pt>
                <c:pt idx="11">
                  <c:v>Fruits</c:v>
                </c:pt>
              </c:strCache>
            </c:strRef>
          </c:cat>
          <c:val>
            <c:numRef>
              <c:f>Calculation!$H$54:$H$66</c:f>
              <c:numCache>
                <c:formatCode>0.00%</c:formatCode>
                <c:ptCount val="12"/>
                <c:pt idx="0">
                  <c:v>0.32955948368498544</c:v>
                </c:pt>
                <c:pt idx="1">
                  <c:v>0.16782676175444822</c:v>
                </c:pt>
                <c:pt idx="2">
                  <c:v>0.13425007052132787</c:v>
                </c:pt>
                <c:pt idx="3">
                  <c:v>0.11848648098809483</c:v>
                </c:pt>
                <c:pt idx="4">
                  <c:v>8.7996428217457026E-2</c:v>
                </c:pt>
                <c:pt idx="5">
                  <c:v>5.1902579526540066E-2</c:v>
                </c:pt>
                <c:pt idx="6">
                  <c:v>2.8659073176052392E-2</c:v>
                </c:pt>
                <c:pt idx="7">
                  <c:v>2.7635776966624021E-2</c:v>
                </c:pt>
                <c:pt idx="8">
                  <c:v>2.0106033575505763E-2</c:v>
                </c:pt>
                <c:pt idx="9">
                  <c:v>1.7024560820665034E-2</c:v>
                </c:pt>
                <c:pt idx="10">
                  <c:v>1.3824652626084925E-2</c:v>
                </c:pt>
                <c:pt idx="11">
                  <c:v>2.7280981422144672E-3</c:v>
                </c:pt>
              </c:numCache>
            </c:numRef>
          </c:val>
          <c:extLst>
            <c:ext xmlns:c16="http://schemas.microsoft.com/office/drawing/2014/chart" uri="{C3380CC4-5D6E-409C-BE32-E72D297353CC}">
              <c16:uniqueId val="{00000018-7949-4A4D-B6B1-173575823D6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004F055D-3E76-412A-B963-F7EFACD73F23}">
          <cx:tx>
            <cx:txData>
              <cx:f>_xlchart.v1.1</cx:f>
              <cx:v>Sum of Total Revenue</cx:v>
            </cx:txData>
          </cx:tx>
          <cx:dataLabels pos="inEnd">
            <cx:txPr>
              <a:bodyPr spcFirstLastPara="1" vertOverflow="ellipsis" horzOverflow="overflow" wrap="square" lIns="0" tIns="0" rIns="0" bIns="0" anchor="ctr" anchorCtr="1"/>
              <a:lstStyle/>
              <a:p>
                <a:pPr algn="ctr" rtl="0">
                  <a:defRPr sz="1000" b="1"/>
                </a:pPr>
                <a:endParaRPr lang="en-US" sz="1000" b="1" i="0" u="none" strike="noStrike" baseline="0">
                  <a:solidFill>
                    <a:sysClr val="window" lastClr="FFFFFF">
                      <a:lumMod val="95000"/>
                    </a:sysClr>
                  </a:solidFill>
                  <a:latin typeface="Calibri" panose="020F0502020204030204"/>
                </a:endParaRPr>
              </a:p>
            </cx:txPr>
            <cx:visibility seriesName="0" categoryName="1" value="0"/>
          </cx:dataLabels>
          <cx:dataId val="0"/>
          <cx:layoutPr>
            <cx:parentLabelLayout val="overlapping"/>
          </cx:layoutPr>
        </cx:series>
      </cx:plotAreaRegion>
    </cx:plotArea>
    <cx:legend pos="b" align="ctr" overlay="0"/>
  </cx:chart>
  <cx:spPr>
    <a:solidFill>
      <a:schemeClr val="tx1">
        <a:lumMod val="75000"/>
        <a:lumOff val="25000"/>
      </a:schemeClr>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Calculation!A1"/><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Cleaned Data'!A1"/><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Calculation!A1"/><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Cleaned Data'!A1"/><Relationship Id="rId9" Type="http://schemas.openxmlformats.org/officeDocument/2006/relationships/image" Target="../media/image6.svg"/></Relationships>
</file>

<file path=xl/drawings/_rels/drawing3.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1.png"/><Relationship Id="rId18" Type="http://schemas.openxmlformats.org/officeDocument/2006/relationships/hyperlink" Target="#Calculation!A1"/><Relationship Id="rId3" Type="http://schemas.openxmlformats.org/officeDocument/2006/relationships/chart" Target="../charts/chart1.xml"/><Relationship Id="rId7" Type="http://schemas.openxmlformats.org/officeDocument/2006/relationships/chart" Target="../charts/chart5.xml"/><Relationship Id="rId12" Type="http://schemas.openxmlformats.org/officeDocument/2006/relationships/hyperlink" Target="#Dashboard!A1"/><Relationship Id="rId17" Type="http://schemas.openxmlformats.org/officeDocument/2006/relationships/image" Target="../media/image4.svg"/><Relationship Id="rId2" Type="http://schemas.openxmlformats.org/officeDocument/2006/relationships/image" Target="../media/image8.svg"/><Relationship Id="rId16" Type="http://schemas.openxmlformats.org/officeDocument/2006/relationships/image" Target="../media/image3.png"/><Relationship Id="rId20" Type="http://schemas.openxmlformats.org/officeDocument/2006/relationships/image" Target="../media/image6.svg"/><Relationship Id="rId1" Type="http://schemas.openxmlformats.org/officeDocument/2006/relationships/image" Target="../media/image7.png"/><Relationship Id="rId6" Type="http://schemas.openxmlformats.org/officeDocument/2006/relationships/chart" Target="../charts/chart4.xml"/><Relationship Id="rId11" Type="http://schemas.openxmlformats.org/officeDocument/2006/relationships/chart" Target="../charts/chart8.xml"/><Relationship Id="rId5" Type="http://schemas.openxmlformats.org/officeDocument/2006/relationships/chart" Target="../charts/chart3.xml"/><Relationship Id="rId15" Type="http://schemas.openxmlformats.org/officeDocument/2006/relationships/hyperlink" Target="#'Cleaned Data'!A1"/><Relationship Id="rId10" Type="http://schemas.microsoft.com/office/2014/relationships/chartEx" Target="../charts/chartEx1.xml"/><Relationship Id="rId19" Type="http://schemas.openxmlformats.org/officeDocument/2006/relationships/image" Target="../media/image5.png"/><Relationship Id="rId4" Type="http://schemas.openxmlformats.org/officeDocument/2006/relationships/chart" Target="../charts/chart2.xml"/><Relationship Id="rId9" Type="http://schemas.openxmlformats.org/officeDocument/2006/relationships/chart" Target="../charts/chart7.xml"/><Relationship Id="rId1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0</xdr:col>
      <xdr:colOff>91440</xdr:colOff>
      <xdr:row>2</xdr:row>
      <xdr:rowOff>53340</xdr:rowOff>
    </xdr:from>
    <xdr:to>
      <xdr:col>0</xdr:col>
      <xdr:colOff>868680</xdr:colOff>
      <xdr:row>24</xdr:row>
      <xdr:rowOff>160020</xdr:rowOff>
    </xdr:to>
    <xdr:sp macro="" textlink="">
      <xdr:nvSpPr>
        <xdr:cNvPr id="3" name="Rectangle: Rounded Corners 2">
          <a:extLst>
            <a:ext uri="{FF2B5EF4-FFF2-40B4-BE49-F238E27FC236}">
              <a16:creationId xmlns:a16="http://schemas.microsoft.com/office/drawing/2014/main" id="{40A5A801-5E92-4027-A36C-0672F2801585}"/>
            </a:ext>
          </a:extLst>
        </xdr:cNvPr>
        <xdr:cNvSpPr/>
      </xdr:nvSpPr>
      <xdr:spPr>
        <a:xfrm>
          <a:off x="91440" y="419100"/>
          <a:ext cx="777240" cy="4130040"/>
        </a:xfrm>
        <a:prstGeom prst="roundRect">
          <a:avLst>
            <a:gd name="adj" fmla="val 5556"/>
          </a:avLst>
        </a:prstGeom>
        <a:ln>
          <a:no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0</xdr:col>
      <xdr:colOff>243840</xdr:colOff>
      <xdr:row>4</xdr:row>
      <xdr:rowOff>15240</xdr:rowOff>
    </xdr:from>
    <xdr:to>
      <xdr:col>0</xdr:col>
      <xdr:colOff>701040</xdr:colOff>
      <xdr:row>8</xdr:row>
      <xdr:rowOff>3720</xdr:rowOff>
    </xdr:to>
    <xdr:pic>
      <xdr:nvPicPr>
        <xdr:cNvPr id="4" name="Graphic 3" descr="Presentation with bar chart with solid fill">
          <a:hlinkClick xmlns:r="http://schemas.openxmlformats.org/officeDocument/2006/relationships" r:id="rId1"/>
          <a:extLst>
            <a:ext uri="{FF2B5EF4-FFF2-40B4-BE49-F238E27FC236}">
              <a16:creationId xmlns:a16="http://schemas.microsoft.com/office/drawing/2014/main" id="{8CE26BCE-8F03-4C0B-B3B6-60F010D4BD8A}"/>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43840" y="746760"/>
          <a:ext cx="457200" cy="720000"/>
        </a:xfrm>
        <a:prstGeom prst="rect">
          <a:avLst/>
        </a:prstGeom>
      </xdr:spPr>
    </xdr:pic>
    <xdr:clientData/>
  </xdr:twoCellAnchor>
  <xdr:twoCellAnchor editAs="oneCell">
    <xdr:from>
      <xdr:col>0</xdr:col>
      <xdr:colOff>266700</xdr:colOff>
      <xdr:row>18</xdr:row>
      <xdr:rowOff>106680</xdr:rowOff>
    </xdr:from>
    <xdr:to>
      <xdr:col>0</xdr:col>
      <xdr:colOff>723900</xdr:colOff>
      <xdr:row>22</xdr:row>
      <xdr:rowOff>95160</xdr:rowOff>
    </xdr:to>
    <xdr:pic>
      <xdr:nvPicPr>
        <xdr:cNvPr id="5" name="Graphic 4" descr="Database with solid fill">
          <a:hlinkClick xmlns:r="http://schemas.openxmlformats.org/officeDocument/2006/relationships" r:id="rId4"/>
          <a:extLst>
            <a:ext uri="{FF2B5EF4-FFF2-40B4-BE49-F238E27FC236}">
              <a16:creationId xmlns:a16="http://schemas.microsoft.com/office/drawing/2014/main" id="{179A436B-4200-4390-8DFA-03097962D61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66700" y="3398520"/>
          <a:ext cx="457200" cy="720000"/>
        </a:xfrm>
        <a:prstGeom prst="rect">
          <a:avLst/>
        </a:prstGeom>
      </xdr:spPr>
    </xdr:pic>
    <xdr:clientData/>
  </xdr:twoCellAnchor>
  <xdr:twoCellAnchor editAs="oneCell">
    <xdr:from>
      <xdr:col>0</xdr:col>
      <xdr:colOff>274320</xdr:colOff>
      <xdr:row>11</xdr:row>
      <xdr:rowOff>106680</xdr:rowOff>
    </xdr:from>
    <xdr:to>
      <xdr:col>0</xdr:col>
      <xdr:colOff>731520</xdr:colOff>
      <xdr:row>15</xdr:row>
      <xdr:rowOff>95160</xdr:rowOff>
    </xdr:to>
    <xdr:pic>
      <xdr:nvPicPr>
        <xdr:cNvPr id="6" name="Graphic 5" descr="Mathematics with solid fill">
          <a:hlinkClick xmlns:r="http://schemas.openxmlformats.org/officeDocument/2006/relationships" r:id="rId7"/>
          <a:extLst>
            <a:ext uri="{FF2B5EF4-FFF2-40B4-BE49-F238E27FC236}">
              <a16:creationId xmlns:a16="http://schemas.microsoft.com/office/drawing/2014/main" id="{04230975-95E7-4A4E-987C-4698EDBC1BDF}"/>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74320" y="2118360"/>
          <a:ext cx="457200" cy="72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434340</xdr:colOff>
      <xdr:row>18</xdr:row>
      <xdr:rowOff>144780</xdr:rowOff>
    </xdr:from>
    <xdr:to>
      <xdr:col>9</xdr:col>
      <xdr:colOff>1524000</xdr:colOff>
      <xdr:row>32</xdr:row>
      <xdr:rowOff>51435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1746B114-2643-898B-A3E5-53F8F248B4E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018020" y="3436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426720</xdr:colOff>
      <xdr:row>3</xdr:row>
      <xdr:rowOff>91440</xdr:rowOff>
    </xdr:from>
    <xdr:to>
      <xdr:col>9</xdr:col>
      <xdr:colOff>1516380</xdr:colOff>
      <xdr:row>16</xdr:row>
      <xdr:rowOff>97155</xdr:rowOff>
    </xdr:to>
    <mc:AlternateContent xmlns:mc="http://schemas.openxmlformats.org/markup-compatibility/2006" xmlns:a14="http://schemas.microsoft.com/office/drawing/2010/main">
      <mc:Choice Requires="a14">
        <xdr:graphicFrame macro="">
          <xdr:nvGraphicFramePr>
            <xdr:cNvPr id="3" name="Order Priority">
              <a:extLst>
                <a:ext uri="{FF2B5EF4-FFF2-40B4-BE49-F238E27FC236}">
                  <a16:creationId xmlns:a16="http://schemas.microsoft.com/office/drawing/2014/main" id="{0CFE258B-C10C-D2F2-8F00-540F0E3B1A50}"/>
                </a:ext>
              </a:extLst>
            </xdr:cNvPr>
            <xdr:cNvGraphicFramePr/>
          </xdr:nvGraphicFramePr>
          <xdr:xfrm>
            <a:off x="0" y="0"/>
            <a:ext cx="0" cy="0"/>
          </xdr:xfrm>
          <a:graphic>
            <a:graphicData uri="http://schemas.microsoft.com/office/drawing/2010/slicer">
              <sle:slicer xmlns:sle="http://schemas.microsoft.com/office/drawing/2010/slicer" name="Order Priority"/>
            </a:graphicData>
          </a:graphic>
        </xdr:graphicFrame>
      </mc:Choice>
      <mc:Fallback xmlns="">
        <xdr:sp macro="" textlink="">
          <xdr:nvSpPr>
            <xdr:cNvPr id="0" name=""/>
            <xdr:cNvSpPr>
              <a:spLocks noTextEdit="1"/>
            </xdr:cNvSpPr>
          </xdr:nvSpPr>
          <xdr:spPr>
            <a:xfrm>
              <a:off x="7010400" y="640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2</xdr:col>
      <xdr:colOff>381000</xdr:colOff>
      <xdr:row>26</xdr:row>
      <xdr:rowOff>30480</xdr:rowOff>
    </xdr:to>
    <xdr:sp macro="" textlink="">
      <xdr:nvSpPr>
        <xdr:cNvPr id="8" name="Rectangle: Rounded Corners 7">
          <a:extLst>
            <a:ext uri="{FF2B5EF4-FFF2-40B4-BE49-F238E27FC236}">
              <a16:creationId xmlns:a16="http://schemas.microsoft.com/office/drawing/2014/main" id="{139086B4-75FA-4BF5-ADDC-A0637514F692}"/>
            </a:ext>
          </a:extLst>
        </xdr:cNvPr>
        <xdr:cNvSpPr/>
      </xdr:nvSpPr>
      <xdr:spPr>
        <a:xfrm>
          <a:off x="0" y="548640"/>
          <a:ext cx="990600" cy="4320540"/>
        </a:xfrm>
        <a:prstGeom prst="roundRect">
          <a:avLst>
            <a:gd name="adj" fmla="val 5556"/>
          </a:avLst>
        </a:prstGeom>
        <a:ln>
          <a:no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1</xdr:col>
      <xdr:colOff>129540</xdr:colOff>
      <xdr:row>5</xdr:row>
      <xdr:rowOff>60960</xdr:rowOff>
    </xdr:from>
    <xdr:to>
      <xdr:col>2</xdr:col>
      <xdr:colOff>239940</xdr:colOff>
      <xdr:row>9</xdr:row>
      <xdr:rowOff>49440</xdr:rowOff>
    </xdr:to>
    <xdr:pic>
      <xdr:nvPicPr>
        <xdr:cNvPr id="9" name="Graphic 8" descr="Presentation with bar chart with solid fill">
          <a:hlinkClick xmlns:r="http://schemas.openxmlformats.org/officeDocument/2006/relationships" r:id="rId1"/>
          <a:extLst>
            <a:ext uri="{FF2B5EF4-FFF2-40B4-BE49-F238E27FC236}">
              <a16:creationId xmlns:a16="http://schemas.microsoft.com/office/drawing/2014/main" id="{B618D00B-AD22-4B45-AD3B-A9D311764CD1}"/>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29540" y="1059180"/>
          <a:ext cx="720000" cy="720000"/>
        </a:xfrm>
        <a:prstGeom prst="rect">
          <a:avLst/>
        </a:prstGeom>
      </xdr:spPr>
    </xdr:pic>
    <xdr:clientData/>
  </xdr:twoCellAnchor>
  <xdr:twoCellAnchor editAs="oneCell">
    <xdr:from>
      <xdr:col>1</xdr:col>
      <xdr:colOff>152400</xdr:colOff>
      <xdr:row>19</xdr:row>
      <xdr:rowOff>152400</xdr:rowOff>
    </xdr:from>
    <xdr:to>
      <xdr:col>2</xdr:col>
      <xdr:colOff>262800</xdr:colOff>
      <xdr:row>23</xdr:row>
      <xdr:rowOff>140880</xdr:rowOff>
    </xdr:to>
    <xdr:pic>
      <xdr:nvPicPr>
        <xdr:cNvPr id="10" name="Graphic 9" descr="Database with solid fill">
          <a:hlinkClick xmlns:r="http://schemas.openxmlformats.org/officeDocument/2006/relationships" r:id="rId4"/>
          <a:extLst>
            <a:ext uri="{FF2B5EF4-FFF2-40B4-BE49-F238E27FC236}">
              <a16:creationId xmlns:a16="http://schemas.microsoft.com/office/drawing/2014/main" id="{269F6B74-8B40-413A-B6E7-7940465F828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52400" y="3710940"/>
          <a:ext cx="720000" cy="720000"/>
        </a:xfrm>
        <a:prstGeom prst="rect">
          <a:avLst/>
        </a:prstGeom>
      </xdr:spPr>
    </xdr:pic>
    <xdr:clientData/>
  </xdr:twoCellAnchor>
  <xdr:twoCellAnchor editAs="oneCell">
    <xdr:from>
      <xdr:col>1</xdr:col>
      <xdr:colOff>160020</xdr:colOff>
      <xdr:row>12</xdr:row>
      <xdr:rowOff>152400</xdr:rowOff>
    </xdr:from>
    <xdr:to>
      <xdr:col>2</xdr:col>
      <xdr:colOff>270420</xdr:colOff>
      <xdr:row>16</xdr:row>
      <xdr:rowOff>140880</xdr:rowOff>
    </xdr:to>
    <xdr:pic>
      <xdr:nvPicPr>
        <xdr:cNvPr id="11" name="Graphic 10" descr="Mathematics with solid fill">
          <a:hlinkClick xmlns:r="http://schemas.openxmlformats.org/officeDocument/2006/relationships" r:id="rId7"/>
          <a:extLst>
            <a:ext uri="{FF2B5EF4-FFF2-40B4-BE49-F238E27FC236}">
              <a16:creationId xmlns:a16="http://schemas.microsoft.com/office/drawing/2014/main" id="{75715A96-63B7-4869-AF2E-D40B051A10B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60020" y="2430780"/>
          <a:ext cx="720000" cy="72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111303</xdr:colOff>
      <xdr:row>0</xdr:row>
      <xdr:rowOff>160020</xdr:rowOff>
    </xdr:from>
    <xdr:to>
      <xdr:col>6</xdr:col>
      <xdr:colOff>248292</xdr:colOff>
      <xdr:row>3</xdr:row>
      <xdr:rowOff>53340</xdr:rowOff>
    </xdr:to>
    <xdr:sp macro="" textlink="">
      <xdr:nvSpPr>
        <xdr:cNvPr id="2" name="TextBox 1">
          <a:extLst>
            <a:ext uri="{FF2B5EF4-FFF2-40B4-BE49-F238E27FC236}">
              <a16:creationId xmlns:a16="http://schemas.microsoft.com/office/drawing/2014/main" id="{B39F3C8D-F50A-2AA5-CCC7-76BB8182062B}"/>
            </a:ext>
          </a:extLst>
        </xdr:cNvPr>
        <xdr:cNvSpPr txBox="1"/>
      </xdr:nvSpPr>
      <xdr:spPr>
        <a:xfrm>
          <a:off x="111303" y="160020"/>
          <a:ext cx="3040209"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kern="1200">
              <a:latin typeface="+mn-lt"/>
            </a:rPr>
            <a:t>           Sales Dashboard </a:t>
          </a:r>
        </a:p>
      </xdr:txBody>
    </xdr:sp>
    <xdr:clientData/>
  </xdr:twoCellAnchor>
  <xdr:twoCellAnchor editAs="oneCell">
    <xdr:from>
      <xdr:col>0</xdr:col>
      <xdr:colOff>80293</xdr:colOff>
      <xdr:row>1</xdr:row>
      <xdr:rowOff>93545</xdr:rowOff>
    </xdr:from>
    <xdr:to>
      <xdr:col>1</xdr:col>
      <xdr:colOff>135284</xdr:colOff>
      <xdr:row>3</xdr:row>
      <xdr:rowOff>49577</xdr:rowOff>
    </xdr:to>
    <xdr:pic>
      <xdr:nvPicPr>
        <xdr:cNvPr id="4" name="Graphic 3" descr="Bar graph with upward trend with solid fill">
          <a:extLst>
            <a:ext uri="{FF2B5EF4-FFF2-40B4-BE49-F238E27FC236}">
              <a16:creationId xmlns:a16="http://schemas.microsoft.com/office/drawing/2014/main" id="{BDDC1EEC-089B-6D64-49BE-F22889D29E5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0293" y="276425"/>
          <a:ext cx="664591" cy="413232"/>
        </a:xfrm>
        <a:prstGeom prst="rect">
          <a:avLst/>
        </a:prstGeom>
      </xdr:spPr>
    </xdr:pic>
    <xdr:clientData/>
  </xdr:twoCellAnchor>
  <xdr:twoCellAnchor>
    <xdr:from>
      <xdr:col>9</xdr:col>
      <xdr:colOff>452660</xdr:colOff>
      <xdr:row>0</xdr:row>
      <xdr:rowOff>162284</xdr:rowOff>
    </xdr:from>
    <xdr:to>
      <xdr:col>12</xdr:col>
      <xdr:colOff>202880</xdr:colOff>
      <xdr:row>4</xdr:row>
      <xdr:rowOff>0</xdr:rowOff>
    </xdr:to>
    <xdr:sp macro="" textlink="">
      <xdr:nvSpPr>
        <xdr:cNvPr id="5" name="Rectangle: Rounded Corners 4">
          <a:extLst>
            <a:ext uri="{FF2B5EF4-FFF2-40B4-BE49-F238E27FC236}">
              <a16:creationId xmlns:a16="http://schemas.microsoft.com/office/drawing/2014/main" id="{22DD0B46-5D0E-60C5-F4A0-285F1AF7BFE8}"/>
            </a:ext>
          </a:extLst>
        </xdr:cNvPr>
        <xdr:cNvSpPr/>
      </xdr:nvSpPr>
      <xdr:spPr>
        <a:xfrm>
          <a:off x="6853460" y="162284"/>
          <a:ext cx="1800000" cy="720000"/>
        </a:xfrm>
        <a:prstGeom prst="roundRect">
          <a:avLst>
            <a:gd name="adj" fmla="val 4803"/>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457517</xdr:colOff>
      <xdr:row>0</xdr:row>
      <xdr:rowOff>164543</xdr:rowOff>
    </xdr:from>
    <xdr:to>
      <xdr:col>15</xdr:col>
      <xdr:colOff>428717</xdr:colOff>
      <xdr:row>4</xdr:row>
      <xdr:rowOff>0</xdr:rowOff>
    </xdr:to>
    <xdr:sp macro="" textlink="">
      <xdr:nvSpPr>
        <xdr:cNvPr id="8" name="Rectangle: Rounded Corners 7">
          <a:extLst>
            <a:ext uri="{FF2B5EF4-FFF2-40B4-BE49-F238E27FC236}">
              <a16:creationId xmlns:a16="http://schemas.microsoft.com/office/drawing/2014/main" id="{A9B044AC-D6B0-4DC1-86D1-81991C0AD2B5}"/>
            </a:ext>
          </a:extLst>
        </xdr:cNvPr>
        <xdr:cNvSpPr/>
      </xdr:nvSpPr>
      <xdr:spPr>
        <a:xfrm>
          <a:off x="8908097" y="164543"/>
          <a:ext cx="1800000" cy="720000"/>
        </a:xfrm>
        <a:prstGeom prst="roundRect">
          <a:avLst>
            <a:gd name="adj" fmla="val 4803"/>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kern="1200"/>
        </a:p>
      </xdr:txBody>
    </xdr:sp>
    <xdr:clientData/>
  </xdr:twoCellAnchor>
  <xdr:twoCellAnchor>
    <xdr:from>
      <xdr:col>16</xdr:col>
      <xdr:colOff>50893</xdr:colOff>
      <xdr:row>0</xdr:row>
      <xdr:rowOff>157533</xdr:rowOff>
    </xdr:from>
    <xdr:to>
      <xdr:col>19</xdr:col>
      <xdr:colOff>22093</xdr:colOff>
      <xdr:row>4</xdr:row>
      <xdr:rowOff>0</xdr:rowOff>
    </xdr:to>
    <xdr:sp macro="" textlink="">
      <xdr:nvSpPr>
        <xdr:cNvPr id="11" name="Rectangle: Rounded Corners 10">
          <a:extLst>
            <a:ext uri="{FF2B5EF4-FFF2-40B4-BE49-F238E27FC236}">
              <a16:creationId xmlns:a16="http://schemas.microsoft.com/office/drawing/2014/main" id="{955CE1C4-3860-47F5-B112-F77B8DA12336}"/>
            </a:ext>
          </a:extLst>
        </xdr:cNvPr>
        <xdr:cNvSpPr/>
      </xdr:nvSpPr>
      <xdr:spPr>
        <a:xfrm>
          <a:off x="10939873" y="157533"/>
          <a:ext cx="1800000" cy="720000"/>
        </a:xfrm>
        <a:prstGeom prst="roundRect">
          <a:avLst>
            <a:gd name="adj" fmla="val 4803"/>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kern="1200"/>
        </a:p>
      </xdr:txBody>
    </xdr:sp>
    <xdr:clientData/>
  </xdr:twoCellAnchor>
  <xdr:twoCellAnchor>
    <xdr:from>
      <xdr:col>16</xdr:col>
      <xdr:colOff>137160</xdr:colOff>
      <xdr:row>0</xdr:row>
      <xdr:rowOff>161969</xdr:rowOff>
    </xdr:from>
    <xdr:to>
      <xdr:col>18</xdr:col>
      <xdr:colOff>586740</xdr:colOff>
      <xdr:row>2</xdr:row>
      <xdr:rowOff>53341</xdr:rowOff>
    </xdr:to>
    <xdr:sp macro="" textlink="">
      <xdr:nvSpPr>
        <xdr:cNvPr id="12" name="TextBox 11">
          <a:extLst>
            <a:ext uri="{FF2B5EF4-FFF2-40B4-BE49-F238E27FC236}">
              <a16:creationId xmlns:a16="http://schemas.microsoft.com/office/drawing/2014/main" id="{66E0350A-92C9-4815-97BD-A7CDA333F329}"/>
            </a:ext>
          </a:extLst>
        </xdr:cNvPr>
        <xdr:cNvSpPr txBox="1"/>
      </xdr:nvSpPr>
      <xdr:spPr>
        <a:xfrm>
          <a:off x="11026140" y="161969"/>
          <a:ext cx="1668780" cy="340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Average Sales</a:t>
          </a:r>
        </a:p>
      </xdr:txBody>
    </xdr:sp>
    <xdr:clientData/>
  </xdr:twoCellAnchor>
  <xdr:twoCellAnchor>
    <xdr:from>
      <xdr:col>16</xdr:col>
      <xdr:colOff>182880</xdr:colOff>
      <xdr:row>1</xdr:row>
      <xdr:rowOff>251461</xdr:rowOff>
    </xdr:from>
    <xdr:to>
      <xdr:col>18</xdr:col>
      <xdr:colOff>548640</xdr:colOff>
      <xdr:row>3</xdr:row>
      <xdr:rowOff>129541</xdr:rowOff>
    </xdr:to>
    <xdr:sp macro="" textlink="Calculation!H12">
      <xdr:nvSpPr>
        <xdr:cNvPr id="13" name="TextBox 12">
          <a:extLst>
            <a:ext uri="{FF2B5EF4-FFF2-40B4-BE49-F238E27FC236}">
              <a16:creationId xmlns:a16="http://schemas.microsoft.com/office/drawing/2014/main" id="{D8F7273B-CB98-4082-9F04-05C0CC19C0A1}"/>
            </a:ext>
          </a:extLst>
        </xdr:cNvPr>
        <xdr:cNvSpPr txBox="1"/>
      </xdr:nvSpPr>
      <xdr:spPr>
        <a:xfrm>
          <a:off x="11071860" y="434341"/>
          <a:ext cx="158496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6FEB840-354B-4804-8CF9-E938E7A64257}" type="TxLink">
            <a:rPr lang="en-US" sz="1800" b="1" i="0" u="none" strike="noStrike" kern="1200">
              <a:solidFill>
                <a:schemeClr val="accent1">
                  <a:lumMod val="40000"/>
                  <a:lumOff val="60000"/>
                </a:schemeClr>
              </a:solidFill>
              <a:latin typeface="Calibri"/>
              <a:ea typeface="Calibri"/>
              <a:cs typeface="Calibri"/>
            </a:rPr>
            <a:pPr marL="0" indent="0" algn="ctr"/>
            <a:t>267.80</a:t>
          </a:fld>
          <a:endParaRPr lang="en-IN" sz="1800" b="1" i="0" u="none" strike="noStrike" kern="1200">
            <a:solidFill>
              <a:schemeClr val="accent1">
                <a:lumMod val="40000"/>
                <a:lumOff val="60000"/>
              </a:schemeClr>
            </a:solidFill>
            <a:latin typeface="Calibri"/>
            <a:ea typeface="Calibri"/>
            <a:cs typeface="Calibri"/>
          </a:endParaRPr>
        </a:p>
      </xdr:txBody>
    </xdr:sp>
    <xdr:clientData/>
  </xdr:twoCellAnchor>
  <xdr:twoCellAnchor>
    <xdr:from>
      <xdr:col>2</xdr:col>
      <xdr:colOff>237067</xdr:colOff>
      <xdr:row>14</xdr:row>
      <xdr:rowOff>127000</xdr:rowOff>
    </xdr:from>
    <xdr:to>
      <xdr:col>9</xdr:col>
      <xdr:colOff>381000</xdr:colOff>
      <xdr:row>23</xdr:row>
      <xdr:rowOff>67733</xdr:rowOff>
    </xdr:to>
    <xdr:graphicFrame macro="">
      <xdr:nvGraphicFramePr>
        <xdr:cNvPr id="14" name="Chart 13">
          <a:extLst>
            <a:ext uri="{FF2B5EF4-FFF2-40B4-BE49-F238E27FC236}">
              <a16:creationId xmlns:a16="http://schemas.microsoft.com/office/drawing/2014/main" id="{2F1CB519-7F34-4480-854F-CE34CAEA5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218792</xdr:colOff>
      <xdr:row>5</xdr:row>
      <xdr:rowOff>15089</xdr:rowOff>
    </xdr:from>
    <xdr:to>
      <xdr:col>9</xdr:col>
      <xdr:colOff>362139</xdr:colOff>
      <xdr:row>13</xdr:row>
      <xdr:rowOff>169333</xdr:rowOff>
    </xdr:to>
    <xdr:graphicFrame macro="">
      <xdr:nvGraphicFramePr>
        <xdr:cNvPr id="15" name="Chart 14">
          <a:extLst>
            <a:ext uri="{FF2B5EF4-FFF2-40B4-BE49-F238E27FC236}">
              <a16:creationId xmlns:a16="http://schemas.microsoft.com/office/drawing/2014/main" id="{725AAFB0-7D3D-4AA8-9507-D9F894180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270933</xdr:colOff>
      <xdr:row>36</xdr:row>
      <xdr:rowOff>63123</xdr:rowOff>
    </xdr:from>
    <xdr:to>
      <xdr:col>15</xdr:col>
      <xdr:colOff>15255</xdr:colOff>
      <xdr:row>50</xdr:row>
      <xdr:rowOff>40263</xdr:rowOff>
    </xdr:to>
    <xdr:graphicFrame macro="">
      <xdr:nvGraphicFramePr>
        <xdr:cNvPr id="16" name="Chart 15">
          <a:extLst>
            <a:ext uri="{FF2B5EF4-FFF2-40B4-BE49-F238E27FC236}">
              <a16:creationId xmlns:a16="http://schemas.microsoft.com/office/drawing/2014/main" id="{AC780FE9-D67C-4563-89E5-104C563B6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541021</xdr:colOff>
      <xdr:row>0</xdr:row>
      <xdr:rowOff>167640</xdr:rowOff>
    </xdr:from>
    <xdr:to>
      <xdr:col>15</xdr:col>
      <xdr:colOff>388620</xdr:colOff>
      <xdr:row>2</xdr:row>
      <xdr:rowOff>15240</xdr:rowOff>
    </xdr:to>
    <xdr:sp macro="" textlink="">
      <xdr:nvSpPr>
        <xdr:cNvPr id="17" name="TextBox 16">
          <a:extLst>
            <a:ext uri="{FF2B5EF4-FFF2-40B4-BE49-F238E27FC236}">
              <a16:creationId xmlns:a16="http://schemas.microsoft.com/office/drawing/2014/main" id="{5C04834C-08BF-4554-A64D-75664F2A3BE0}"/>
            </a:ext>
          </a:extLst>
        </xdr:cNvPr>
        <xdr:cNvSpPr txBox="1"/>
      </xdr:nvSpPr>
      <xdr:spPr>
        <a:xfrm>
          <a:off x="8991601" y="167640"/>
          <a:ext cx="1676399"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Total Profit</a:t>
          </a:r>
        </a:p>
      </xdr:txBody>
    </xdr:sp>
    <xdr:clientData/>
  </xdr:twoCellAnchor>
  <xdr:twoCellAnchor>
    <xdr:from>
      <xdr:col>13</xdr:col>
      <xdr:colOff>38100</xdr:colOff>
      <xdr:row>1</xdr:row>
      <xdr:rowOff>236221</xdr:rowOff>
    </xdr:from>
    <xdr:to>
      <xdr:col>15</xdr:col>
      <xdr:colOff>266700</xdr:colOff>
      <xdr:row>3</xdr:row>
      <xdr:rowOff>91441</xdr:rowOff>
    </xdr:to>
    <xdr:sp macro="" textlink="Calculation!H6">
      <xdr:nvSpPr>
        <xdr:cNvPr id="18" name="TextBox 17">
          <a:extLst>
            <a:ext uri="{FF2B5EF4-FFF2-40B4-BE49-F238E27FC236}">
              <a16:creationId xmlns:a16="http://schemas.microsoft.com/office/drawing/2014/main" id="{4C209764-35E3-4EEC-8E74-36A5F6F90839}"/>
            </a:ext>
          </a:extLst>
        </xdr:cNvPr>
        <xdr:cNvSpPr txBox="1"/>
      </xdr:nvSpPr>
      <xdr:spPr>
        <a:xfrm>
          <a:off x="9098280" y="419101"/>
          <a:ext cx="144780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9A74C50-E464-48B3-AA9F-ECBEBE7EFE2C}" type="TxLink">
            <a:rPr lang="en-US" sz="2000" b="1" i="0" u="none" strike="noStrike" kern="1200">
              <a:solidFill>
                <a:schemeClr val="accent1">
                  <a:lumMod val="40000"/>
                  <a:lumOff val="60000"/>
                </a:schemeClr>
              </a:solidFill>
              <a:latin typeface="Calibri"/>
              <a:ea typeface="Calibri"/>
              <a:cs typeface="Calibri"/>
            </a:rPr>
            <a:pPr marL="0" indent="0" algn="ctr"/>
            <a:t>44168 K</a:t>
          </a:fld>
          <a:endParaRPr lang="en-IN" sz="2000" b="1" i="0" u="none" strike="noStrike" kern="1200">
            <a:solidFill>
              <a:schemeClr val="accent1">
                <a:lumMod val="40000"/>
                <a:lumOff val="60000"/>
              </a:schemeClr>
            </a:solidFill>
            <a:latin typeface="Calibri"/>
            <a:ea typeface="Calibri"/>
            <a:cs typeface="Calibri"/>
          </a:endParaRPr>
        </a:p>
      </xdr:txBody>
    </xdr:sp>
    <xdr:clientData/>
  </xdr:twoCellAnchor>
  <xdr:twoCellAnchor>
    <xdr:from>
      <xdr:col>9</xdr:col>
      <xdr:colOff>548640</xdr:colOff>
      <xdr:row>1</xdr:row>
      <xdr:rowOff>1</xdr:rowOff>
    </xdr:from>
    <xdr:to>
      <xdr:col>12</xdr:col>
      <xdr:colOff>114300</xdr:colOff>
      <xdr:row>2</xdr:row>
      <xdr:rowOff>7621</xdr:rowOff>
    </xdr:to>
    <xdr:sp macro="" textlink="">
      <xdr:nvSpPr>
        <xdr:cNvPr id="19" name="TextBox 18">
          <a:extLst>
            <a:ext uri="{FF2B5EF4-FFF2-40B4-BE49-F238E27FC236}">
              <a16:creationId xmlns:a16="http://schemas.microsoft.com/office/drawing/2014/main" id="{E8D680DA-F328-4FEA-9311-D5E2454313A4}"/>
            </a:ext>
          </a:extLst>
        </xdr:cNvPr>
        <xdr:cNvSpPr txBox="1"/>
      </xdr:nvSpPr>
      <xdr:spPr>
        <a:xfrm>
          <a:off x="6949440" y="182881"/>
          <a:ext cx="16154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Total</a:t>
          </a:r>
          <a:r>
            <a:rPr lang="en-IN" sz="1400" b="1" kern="1200">
              <a:solidFill>
                <a:schemeClr val="bg1"/>
              </a:solidFill>
            </a:rPr>
            <a:t> </a:t>
          </a:r>
          <a:r>
            <a:rPr lang="en-IN"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Sales</a:t>
          </a:r>
        </a:p>
      </xdr:txBody>
    </xdr:sp>
    <xdr:clientData/>
  </xdr:twoCellAnchor>
  <xdr:twoCellAnchor>
    <xdr:from>
      <xdr:col>9</xdr:col>
      <xdr:colOff>563880</xdr:colOff>
      <xdr:row>1</xdr:row>
      <xdr:rowOff>243841</xdr:rowOff>
    </xdr:from>
    <xdr:to>
      <xdr:col>12</xdr:col>
      <xdr:colOff>137160</xdr:colOff>
      <xdr:row>3</xdr:row>
      <xdr:rowOff>121920</xdr:rowOff>
    </xdr:to>
    <xdr:sp macro="" textlink="Calculation!E6">
      <xdr:nvSpPr>
        <xdr:cNvPr id="20" name="TextBox 19">
          <a:extLst>
            <a:ext uri="{FF2B5EF4-FFF2-40B4-BE49-F238E27FC236}">
              <a16:creationId xmlns:a16="http://schemas.microsoft.com/office/drawing/2014/main" id="{FA3483A7-134E-4D08-946A-FF948D0F0F37}"/>
            </a:ext>
          </a:extLst>
        </xdr:cNvPr>
        <xdr:cNvSpPr txBox="1"/>
      </xdr:nvSpPr>
      <xdr:spPr>
        <a:xfrm>
          <a:off x="6964680" y="426721"/>
          <a:ext cx="1623060" cy="335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597D40D-3EF7-4687-AB05-F246F285D2ED}" type="TxLink">
            <a:rPr lang="en-US" sz="2000" b="1" i="0" u="none" strike="noStrike" kern="1200">
              <a:solidFill>
                <a:schemeClr val="accent1">
                  <a:lumMod val="40000"/>
                  <a:lumOff val="60000"/>
                </a:schemeClr>
              </a:solidFill>
              <a:latin typeface="Calibri"/>
              <a:ea typeface="Calibri"/>
              <a:cs typeface="Calibri"/>
            </a:rPr>
            <a:pPr algn="ctr"/>
            <a:t>137349 K</a:t>
          </a:fld>
          <a:endParaRPr lang="en-IN" sz="2000" b="1" kern="1200">
            <a:solidFill>
              <a:schemeClr val="accent1">
                <a:lumMod val="40000"/>
                <a:lumOff val="60000"/>
              </a:schemeClr>
            </a:solidFill>
          </a:endParaRPr>
        </a:p>
      </xdr:txBody>
    </xdr:sp>
    <xdr:clientData/>
  </xdr:twoCellAnchor>
  <xdr:twoCellAnchor>
    <xdr:from>
      <xdr:col>9</xdr:col>
      <xdr:colOff>528722</xdr:colOff>
      <xdr:row>5</xdr:row>
      <xdr:rowOff>604</xdr:rowOff>
    </xdr:from>
    <xdr:to>
      <xdr:col>15</xdr:col>
      <xdr:colOff>48662</xdr:colOff>
      <xdr:row>9</xdr:row>
      <xdr:rowOff>76200</xdr:rowOff>
    </xdr:to>
    <xdr:graphicFrame macro="">
      <xdr:nvGraphicFramePr>
        <xdr:cNvPr id="22" name="Chart 21">
          <a:extLst>
            <a:ext uri="{FF2B5EF4-FFF2-40B4-BE49-F238E27FC236}">
              <a16:creationId xmlns:a16="http://schemas.microsoft.com/office/drawing/2014/main" id="{77CFFE92-D9D3-4716-9332-6B5FBFF3D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528421</xdr:colOff>
      <xdr:row>9</xdr:row>
      <xdr:rowOff>169334</xdr:rowOff>
    </xdr:from>
    <xdr:to>
      <xdr:col>15</xdr:col>
      <xdr:colOff>45267</xdr:colOff>
      <xdr:row>13</xdr:row>
      <xdr:rowOff>152400</xdr:rowOff>
    </xdr:to>
    <xdr:graphicFrame macro="">
      <xdr:nvGraphicFramePr>
        <xdr:cNvPr id="24" name="Chart 23">
          <a:extLst>
            <a:ext uri="{FF2B5EF4-FFF2-40B4-BE49-F238E27FC236}">
              <a16:creationId xmlns:a16="http://schemas.microsoft.com/office/drawing/2014/main" id="{2376EB35-4145-4C0E-92B0-37CF09EC7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481032</xdr:colOff>
      <xdr:row>25</xdr:row>
      <xdr:rowOff>93134</xdr:rowOff>
    </xdr:from>
    <xdr:to>
      <xdr:col>15</xdr:col>
      <xdr:colOff>23907</xdr:colOff>
      <xdr:row>35</xdr:row>
      <xdr:rowOff>143933</xdr:rowOff>
    </xdr:to>
    <xdr:graphicFrame macro="">
      <xdr:nvGraphicFramePr>
        <xdr:cNvPr id="3" name="Chart 2">
          <a:extLst>
            <a:ext uri="{FF2B5EF4-FFF2-40B4-BE49-F238E27FC236}">
              <a16:creationId xmlns:a16="http://schemas.microsoft.com/office/drawing/2014/main" id="{F552AFDC-963C-4D6B-B5A3-C32DE9AC0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495175</xdr:colOff>
      <xdr:row>14</xdr:row>
      <xdr:rowOff>76201</xdr:rowOff>
    </xdr:from>
    <xdr:to>
      <xdr:col>15</xdr:col>
      <xdr:colOff>18283</xdr:colOff>
      <xdr:row>24</xdr:row>
      <xdr:rowOff>186266</xdr:rowOff>
    </xdr:to>
    <xdr:graphicFrame macro="">
      <xdr:nvGraphicFramePr>
        <xdr:cNvPr id="6" name="Chart 5">
          <a:extLst>
            <a:ext uri="{FF2B5EF4-FFF2-40B4-BE49-F238E27FC236}">
              <a16:creationId xmlns:a16="http://schemas.microsoft.com/office/drawing/2014/main" id="{BE5B6152-3198-4DA9-B19C-0C82B90A09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239800</xdr:colOff>
      <xdr:row>25</xdr:row>
      <xdr:rowOff>136254</xdr:rowOff>
    </xdr:from>
    <xdr:to>
      <xdr:col>9</xdr:col>
      <xdr:colOff>371528</xdr:colOff>
      <xdr:row>35</xdr:row>
      <xdr:rowOff>177800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81E04F82-FA75-4E8F-956B-0E9431996B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59000" y="4886054"/>
              <a:ext cx="5313328" cy="19042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168621</xdr:colOff>
      <xdr:row>25</xdr:row>
      <xdr:rowOff>76200</xdr:rowOff>
    </xdr:from>
    <xdr:to>
      <xdr:col>19</xdr:col>
      <xdr:colOff>196160</xdr:colOff>
      <xdr:row>50</xdr:row>
      <xdr:rowOff>59266</xdr:rowOff>
    </xdr:to>
    <xdr:graphicFrame macro="">
      <xdr:nvGraphicFramePr>
        <xdr:cNvPr id="36" name="Chart 35">
          <a:extLst>
            <a:ext uri="{FF2B5EF4-FFF2-40B4-BE49-F238E27FC236}">
              <a16:creationId xmlns:a16="http://schemas.microsoft.com/office/drawing/2014/main" id="{7C6CAA20-5DAC-40A3-98B7-C2A640D6F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15</xdr:col>
      <xdr:colOff>168587</xdr:colOff>
      <xdr:row>10</xdr:row>
      <xdr:rowOff>153415</xdr:rowOff>
    </xdr:from>
    <xdr:to>
      <xdr:col>19</xdr:col>
      <xdr:colOff>211667</xdr:colOff>
      <xdr:row>24</xdr:row>
      <xdr:rowOff>152400</xdr:rowOff>
    </xdr:to>
    <mc:AlternateContent xmlns:mc="http://schemas.openxmlformats.org/markup-compatibility/2006">
      <mc:Choice xmlns:a14="http://schemas.microsoft.com/office/drawing/2010/main" Requires="a14">
        <xdr:graphicFrame macro="">
          <xdr:nvGraphicFramePr>
            <xdr:cNvPr id="37" name="Region 1">
              <a:extLst>
                <a:ext uri="{FF2B5EF4-FFF2-40B4-BE49-F238E27FC236}">
                  <a16:creationId xmlns:a16="http://schemas.microsoft.com/office/drawing/2014/main" id="{BD1C3F7E-C1AB-4DA2-95EB-F6CD807D251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0447967" y="2073655"/>
              <a:ext cx="2481480" cy="25593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165056</xdr:colOff>
      <xdr:row>4</xdr:row>
      <xdr:rowOff>157514</xdr:rowOff>
    </xdr:from>
    <xdr:to>
      <xdr:col>19</xdr:col>
      <xdr:colOff>186267</xdr:colOff>
      <xdr:row>10</xdr:row>
      <xdr:rowOff>0</xdr:rowOff>
    </xdr:to>
    <mc:AlternateContent xmlns:mc="http://schemas.openxmlformats.org/markup-compatibility/2006">
      <mc:Choice xmlns:a14="http://schemas.microsoft.com/office/drawing/2010/main" Requires="a14">
        <xdr:graphicFrame macro="">
          <xdr:nvGraphicFramePr>
            <xdr:cNvPr id="38" name="Order Priority 1">
              <a:extLst>
                <a:ext uri="{FF2B5EF4-FFF2-40B4-BE49-F238E27FC236}">
                  <a16:creationId xmlns:a16="http://schemas.microsoft.com/office/drawing/2014/main" id="{4E0F726C-F312-4135-97DD-2DD46BECE10D}"/>
                </a:ext>
              </a:extLst>
            </xdr:cNvPr>
            <xdr:cNvGraphicFramePr/>
          </xdr:nvGraphicFramePr>
          <xdr:xfrm>
            <a:off x="0" y="0"/>
            <a:ext cx="0" cy="0"/>
          </xdr:xfrm>
          <a:graphic>
            <a:graphicData uri="http://schemas.microsoft.com/office/drawing/2010/slicer">
              <sle:slicer xmlns:sle="http://schemas.microsoft.com/office/drawing/2010/slicer" name="Order Priority 1"/>
            </a:graphicData>
          </a:graphic>
        </xdr:graphicFrame>
      </mc:Choice>
      <mc:Fallback>
        <xdr:sp macro="" textlink="">
          <xdr:nvSpPr>
            <xdr:cNvPr id="0" name=""/>
            <xdr:cNvSpPr>
              <a:spLocks noTextEdit="1"/>
            </xdr:cNvSpPr>
          </xdr:nvSpPr>
          <xdr:spPr>
            <a:xfrm>
              <a:off x="10444436" y="980474"/>
              <a:ext cx="2459611" cy="9397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242348</xdr:colOff>
      <xdr:row>23</xdr:row>
      <xdr:rowOff>179157</xdr:rowOff>
    </xdr:from>
    <xdr:to>
      <xdr:col>9</xdr:col>
      <xdr:colOff>370606</xdr:colOff>
      <xdr:row>25</xdr:row>
      <xdr:rowOff>143480</xdr:rowOff>
    </xdr:to>
    <xdr:sp macro="" textlink="">
      <xdr:nvSpPr>
        <xdr:cNvPr id="39" name="Rectangle 38">
          <a:extLst>
            <a:ext uri="{FF2B5EF4-FFF2-40B4-BE49-F238E27FC236}">
              <a16:creationId xmlns:a16="http://schemas.microsoft.com/office/drawing/2014/main" id="{777296F3-69A5-46CD-4B89-5ECFEB6BFF57}"/>
            </a:ext>
          </a:extLst>
        </xdr:cNvPr>
        <xdr:cNvSpPr/>
      </xdr:nvSpPr>
      <xdr:spPr>
        <a:xfrm>
          <a:off x="1461548" y="4556424"/>
          <a:ext cx="5309858" cy="336856"/>
        </a:xfrm>
        <a:prstGeom prst="rect">
          <a:avLst/>
        </a:prstGeom>
        <a:solidFill>
          <a:schemeClr val="tx1">
            <a:lumMod val="75000"/>
            <a:lumOff val="25000"/>
          </a:scheme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IN" sz="1100" kern="1200"/>
        </a:p>
      </xdr:txBody>
    </xdr:sp>
    <xdr:clientData/>
  </xdr:twoCellAnchor>
  <xdr:twoCellAnchor>
    <xdr:from>
      <xdr:col>2</xdr:col>
      <xdr:colOff>225783</xdr:colOff>
      <xdr:row>23</xdr:row>
      <xdr:rowOff>158024</xdr:rowOff>
    </xdr:from>
    <xdr:to>
      <xdr:col>8</xdr:col>
      <xdr:colOff>320015</xdr:colOff>
      <xdr:row>25</xdr:row>
      <xdr:rowOff>150404</xdr:rowOff>
    </xdr:to>
    <xdr:sp macro="" textlink="">
      <xdr:nvSpPr>
        <xdr:cNvPr id="40" name="TextBox 39">
          <a:extLst>
            <a:ext uri="{FF2B5EF4-FFF2-40B4-BE49-F238E27FC236}">
              <a16:creationId xmlns:a16="http://schemas.microsoft.com/office/drawing/2014/main" id="{3DD6A518-51C9-9A54-D2DC-EFFE1DEA7495}"/>
            </a:ext>
          </a:extLst>
        </xdr:cNvPr>
        <xdr:cNvSpPr txBox="1"/>
      </xdr:nvSpPr>
      <xdr:spPr>
        <a:xfrm>
          <a:off x="1444983" y="4535291"/>
          <a:ext cx="3895765" cy="364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Revenue by Product</a:t>
          </a:r>
        </a:p>
      </xdr:txBody>
    </xdr:sp>
    <xdr:clientData/>
  </xdr:twoCellAnchor>
  <xdr:twoCellAnchor>
    <xdr:from>
      <xdr:col>0</xdr:col>
      <xdr:colOff>327660</xdr:colOff>
      <xdr:row>5</xdr:row>
      <xdr:rowOff>15240</xdr:rowOff>
    </xdr:from>
    <xdr:to>
      <xdr:col>2</xdr:col>
      <xdr:colOff>99060</xdr:colOff>
      <xdr:row>28</xdr:row>
      <xdr:rowOff>129540</xdr:rowOff>
    </xdr:to>
    <xdr:sp macro="" textlink="">
      <xdr:nvSpPr>
        <xdr:cNvPr id="41" name="Rectangle: Rounded Corners 40">
          <a:extLst>
            <a:ext uri="{FF2B5EF4-FFF2-40B4-BE49-F238E27FC236}">
              <a16:creationId xmlns:a16="http://schemas.microsoft.com/office/drawing/2014/main" id="{62F56574-FA72-C31D-C29B-CF5802D625CD}"/>
            </a:ext>
          </a:extLst>
        </xdr:cNvPr>
        <xdr:cNvSpPr/>
      </xdr:nvSpPr>
      <xdr:spPr>
        <a:xfrm>
          <a:off x="327660" y="1021080"/>
          <a:ext cx="990600" cy="4320540"/>
        </a:xfrm>
        <a:prstGeom prst="roundRect">
          <a:avLst>
            <a:gd name="adj" fmla="val 5556"/>
          </a:avLst>
        </a:prstGeom>
        <a:ln>
          <a:no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0</xdr:col>
      <xdr:colOff>457200</xdr:colOff>
      <xdr:row>7</xdr:row>
      <xdr:rowOff>160020</xdr:rowOff>
    </xdr:from>
    <xdr:to>
      <xdr:col>1</xdr:col>
      <xdr:colOff>567600</xdr:colOff>
      <xdr:row>11</xdr:row>
      <xdr:rowOff>148500</xdr:rowOff>
    </xdr:to>
    <xdr:pic>
      <xdr:nvPicPr>
        <xdr:cNvPr id="43" name="Graphic 42" descr="Presentation with bar chart with solid fill">
          <a:hlinkClick xmlns:r="http://schemas.openxmlformats.org/officeDocument/2006/relationships" r:id="rId12"/>
          <a:extLst>
            <a:ext uri="{FF2B5EF4-FFF2-40B4-BE49-F238E27FC236}">
              <a16:creationId xmlns:a16="http://schemas.microsoft.com/office/drawing/2014/main" id="{C9315471-1B6B-A3E7-FEDA-25A5F591A168}"/>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57200" y="1531620"/>
          <a:ext cx="720000" cy="720000"/>
        </a:xfrm>
        <a:prstGeom prst="rect">
          <a:avLst/>
        </a:prstGeom>
      </xdr:spPr>
    </xdr:pic>
    <xdr:clientData/>
  </xdr:twoCellAnchor>
  <xdr:twoCellAnchor editAs="oneCell">
    <xdr:from>
      <xdr:col>0</xdr:col>
      <xdr:colOff>480060</xdr:colOff>
      <xdr:row>22</xdr:row>
      <xdr:rowOff>68580</xdr:rowOff>
    </xdr:from>
    <xdr:to>
      <xdr:col>1</xdr:col>
      <xdr:colOff>590460</xdr:colOff>
      <xdr:row>26</xdr:row>
      <xdr:rowOff>57060</xdr:rowOff>
    </xdr:to>
    <xdr:pic>
      <xdr:nvPicPr>
        <xdr:cNvPr id="45" name="Graphic 44" descr="Database with solid fill">
          <a:hlinkClick xmlns:r="http://schemas.openxmlformats.org/officeDocument/2006/relationships" r:id="rId15"/>
          <a:extLst>
            <a:ext uri="{FF2B5EF4-FFF2-40B4-BE49-F238E27FC236}">
              <a16:creationId xmlns:a16="http://schemas.microsoft.com/office/drawing/2014/main" id="{F00D5F33-5BFE-63B7-4555-2CAFD11281A7}"/>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480060" y="4183380"/>
          <a:ext cx="720000" cy="720000"/>
        </a:xfrm>
        <a:prstGeom prst="rect">
          <a:avLst/>
        </a:prstGeom>
      </xdr:spPr>
    </xdr:pic>
    <xdr:clientData/>
  </xdr:twoCellAnchor>
  <xdr:twoCellAnchor editAs="oneCell">
    <xdr:from>
      <xdr:col>0</xdr:col>
      <xdr:colOff>487680</xdr:colOff>
      <xdr:row>15</xdr:row>
      <xdr:rowOff>68580</xdr:rowOff>
    </xdr:from>
    <xdr:to>
      <xdr:col>1</xdr:col>
      <xdr:colOff>598080</xdr:colOff>
      <xdr:row>19</xdr:row>
      <xdr:rowOff>57060</xdr:rowOff>
    </xdr:to>
    <xdr:pic>
      <xdr:nvPicPr>
        <xdr:cNvPr id="47" name="Graphic 46" descr="Mathematics with solid fill">
          <a:hlinkClick xmlns:r="http://schemas.openxmlformats.org/officeDocument/2006/relationships" r:id="rId18"/>
          <a:extLst>
            <a:ext uri="{FF2B5EF4-FFF2-40B4-BE49-F238E27FC236}">
              <a16:creationId xmlns:a16="http://schemas.microsoft.com/office/drawing/2014/main" id="{E00DE0F4-EAE9-9B4F-CFFF-4E70CAB874B4}"/>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487680" y="2903220"/>
          <a:ext cx="720000" cy="720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usumi Sarkar" refreshedDate="45641.495012268519" createdVersion="8" refreshedVersion="8" minRefreshableVersion="3" recordCount="100" xr:uid="{8DFA589A-6590-4CE5-8A1F-68805D0C621E}">
  <cacheSource type="worksheet">
    <worksheetSource name="sales"/>
  </cacheSource>
  <cacheFields count="18">
    <cacheField name="Order ID" numFmtId="0">
      <sharedItems containsSemiMixedTypes="0" containsString="0" containsNumber="1" containsInteger="1" minValue="114606559" maxValue="994022214"/>
    </cacheField>
    <cacheField name="Region" numFmtId="0">
      <sharedItems count="7">
        <s v="Australia and Oceania"/>
        <s v="Central America and the Caribbean"/>
        <s v="Europe"/>
        <s v="Sub-Saharan Africa"/>
        <s v="Asia"/>
        <s v="Middle East and North Africa"/>
        <s v="North America"/>
      </sharedItems>
    </cacheField>
    <cacheField name="Country" numFmtId="0">
      <sharedItems count="76">
        <s v="Tuvalu"/>
        <s v="Grenada"/>
        <s v="Russia"/>
        <s v="Sao Tome and Principe"/>
        <s v="Rwanda"/>
        <s v="Solomon Islands"/>
        <s v="Angola"/>
        <s v="Burkina Faso"/>
        <s v="Republic of the Congo"/>
        <s v="Senegal"/>
        <s v="Kyrgyzstan"/>
        <s v="Cape Verde"/>
        <s v="Bangladesh"/>
        <s v="Honduras"/>
        <s v="Mongolia"/>
        <s v="Bulgaria"/>
        <s v="Sri Lanka"/>
        <s v="Cameroon"/>
        <s v="Turkmenistan"/>
        <s v="East Timor"/>
        <s v="Norway"/>
        <s v="Portugal"/>
        <s v="New Zealand"/>
        <s v="Moldova "/>
        <s v="France"/>
        <s v="Kiribati"/>
        <s v="Mali"/>
        <s v="The Gambia"/>
        <s v="Switzerland"/>
        <s v="South Sudan"/>
        <s v="Australia"/>
        <s v="Myanmar"/>
        <s v="Djibouti"/>
        <s v="Costa Rica"/>
        <s v="Syria"/>
        <s v="Brunei"/>
        <s v="Niger"/>
        <s v="Azerbaijan"/>
        <s v="Slovakia"/>
        <s v="Comoros"/>
        <s v="Iceland"/>
        <s v="Macedonia"/>
        <s v="Mauritania"/>
        <s v="Albania"/>
        <s v="Lesotho"/>
        <s v="Saudi Arabia"/>
        <s v="Sierra Leone"/>
        <s v="Cote d'Ivoire"/>
        <s v="Fiji"/>
        <s v="Austria"/>
        <s v="United Kingdom"/>
        <s v="San Marino"/>
        <s v="Libya"/>
        <s v="Haiti"/>
        <s v="Gabon"/>
        <s v="Belize"/>
        <s v="Lithuania"/>
        <s v="Madagascar"/>
        <s v="Democratic Republic of the Congo"/>
        <s v="Pakistan"/>
        <s v="Mexico"/>
        <s v="Federated States of Micronesia"/>
        <s v="Laos"/>
        <s v="Monaco"/>
        <s v="Samoa "/>
        <s v="Spain"/>
        <s v="Lebanon"/>
        <s v="Iran"/>
        <s v="Zambia"/>
        <s v="Kenya"/>
        <s v="Kuwait"/>
        <s v="Slovenia"/>
        <s v="Romania"/>
        <s v="Nicaragua"/>
        <s v="Malaysia"/>
        <s v="Mozambique"/>
      </sharedItems>
    </cacheField>
    <cacheField name="Item Type" numFmtId="0">
      <sharedItems count="12">
        <s v="Baby Food"/>
        <s v="Cereal"/>
        <s v="Office Supplies"/>
        <s v="Fruits"/>
        <s v="Household"/>
        <s v="Vegetables"/>
        <s v="Personal Care"/>
        <s v="Clothes"/>
        <s v="Cosmetics"/>
        <s v="Beverages"/>
        <s v="Meat"/>
        <s v="Snacks"/>
      </sharedItems>
    </cacheField>
    <cacheField name="Sales Channel" numFmtId="0">
      <sharedItems count="2">
        <s v="Offline"/>
        <s v="Online"/>
      </sharedItems>
    </cacheField>
    <cacheField name="Order Priority" numFmtId="0">
      <sharedItems count="4">
        <s v="High"/>
        <s v="Critical"/>
        <s v="Low"/>
        <s v="Medium"/>
      </sharedItems>
    </cacheField>
    <cacheField name="Order Date" numFmtId="14">
      <sharedItems containsSemiMixedTypes="0" containsNonDate="0" containsDate="1" containsString="0" minDate="2010-02-02T00:00:00" maxDate="2017-05-23T00:00:00" count="100">
        <d v="2010-05-28T00:00:00"/>
        <d v="2012-08-22T00:00:00"/>
        <d v="2014-02-05T00:00:00"/>
        <d v="2014-06-20T00:00:00"/>
        <d v="2013-01-02T00:00:00"/>
        <d v="2015-02-04T00:00:00"/>
        <d v="2011-04-23T00:00:00"/>
        <d v="2012-07-17T00:00:00"/>
        <d v="2015-07-14T00:00:00"/>
        <d v="2014-04-18T00:00:00"/>
        <d v="2011-06-24T00:00:00"/>
        <d v="2014-02-08T00:00:00"/>
        <d v="2017-01-13T00:00:00"/>
        <d v="2017-02-08T00:00:00"/>
        <d v="2014-02-19T00:00:00"/>
        <d v="2012-04-23T00:00:00"/>
        <d v="2016-11-19T00:00:00"/>
        <d v="2015-01-04T00:00:00"/>
        <d v="2010-12-30T00:00:00"/>
        <d v="2012-07-31T00:00:00"/>
        <d v="2014-05-14T00:00:00"/>
        <d v="2015-07-31T00:00:00"/>
        <d v="2016-06-30T00:00:00"/>
        <d v="2014-08-09T00:00:00"/>
        <d v="2016-07-05T00:00:00"/>
        <d v="2017-05-22T00:00:00"/>
        <d v="2014-10-13T00:00:00"/>
        <d v="2010-07-05T00:00:00"/>
        <d v="2014-07-18T00:00:00"/>
        <d v="2012-05-26T00:00:00"/>
        <d v="2012-09-17T00:00:00"/>
        <d v="2013-12-29T00:00:00"/>
        <d v="2015-10-27T00:00:00"/>
        <d v="2015-01-16T00:00:00"/>
        <d v="2017-02-25T00:00:00"/>
        <d v="2017-05-08T00:00:00"/>
        <d v="2011-11-22T00:00:00"/>
        <d v="2017-01-14T00:00:00"/>
        <d v="2012-01-04T00:00:00"/>
        <d v="2012-02-16T00:00:00"/>
        <d v="2017-03-11T00:00:00"/>
        <d v="2010-02-06T00:00:00"/>
        <d v="2012-07-06T00:00:00"/>
        <d v="2012-06-10T00:00:00"/>
        <d v="2015-11-14T00:00:00"/>
        <d v="2016-03-29T00:00:00"/>
        <d v="2016-12-31T00:00:00"/>
        <d v="2010-12-23T00:00:00"/>
        <d v="2014-10-14T00:00:00"/>
        <d v="2012-01-11T00:00:00"/>
        <d v="2010-02-02T00:00:00"/>
        <d v="2013-08-18T00:00:00"/>
        <d v="2013-03-25T00:00:00"/>
        <d v="2011-11-26T00:00:00"/>
        <d v="2013-09-17T00:00:00"/>
        <d v="2012-06-08T00:00:00"/>
        <d v="2010-06-30T00:00:00"/>
        <d v="2015-02-23T00:00:00"/>
        <d v="2012-01-05T00:00:00"/>
        <d v="2014-04-07T00:00:00"/>
        <d v="2013-06-09T00:00:00"/>
        <d v="2013-06-26T00:00:00"/>
        <d v="2011-07-11T00:00:00"/>
        <d v="2010-10-30T00:00:00"/>
        <d v="2013-10-13T00:00:00"/>
        <d v="2013-11-10T00:00:00"/>
        <d v="2012-08-07T00:00:00"/>
        <d v="2016-07-25T00:00:00"/>
        <d v="2010-10-24T00:00:00"/>
        <d v="2015-04-25T00:00:00"/>
        <d v="2013-04-23T00:00:00"/>
        <d v="2015-08-14T00:00:00"/>
        <d v="2011-05-26T00:00:00"/>
        <d v="2017-05-20T00:00:00"/>
        <d v="2013-05-07T00:00:00"/>
        <d v="2014-06-11T00:00:00"/>
        <d v="2014-10-28T00:00:00"/>
        <d v="2011-09-15T00:00:00"/>
        <d v="2012-05-29T00:00:00"/>
        <d v="2013-07-20T00:00:00"/>
        <d v="2012-10-21T00:00:00"/>
        <d v="2012-09-18T00:00:00"/>
        <d v="2016-11-15T00:00:00"/>
        <d v="2011-04-01T00:00:00"/>
        <d v="2012-03-18T00:00:00"/>
        <d v="2012-02-17T00:00:00"/>
        <d v="2011-01-16T00:00:00"/>
        <d v="2014-03-02T00:00:00"/>
        <d v="2012-04-30T00:00:00"/>
        <d v="2016-10-23T00:00:00"/>
        <d v="2016-06-12T00:00:00"/>
        <d v="2014-07-07T00:00:00"/>
        <d v="2012-06-13T00:00:00"/>
        <d v="2010-11-26T00:00:00"/>
        <d v="2011-02-08T00:00:00"/>
        <d v="2011-07-26T00:00:00"/>
        <d v="2011-11-11T00:00:00"/>
        <d v="2016-01-06T00:00:00"/>
        <d v="2015-07-30T00:00:00"/>
        <d v="2012-02-10T00:00:00"/>
      </sharedItems>
      <fieldGroup par="17"/>
    </cacheField>
    <cacheField name="Ship Date" numFmtId="14">
      <sharedItems containsSemiMixedTypes="0" containsNonDate="0" containsDate="1" containsString="0" minDate="2010-02-25T00:00:00" maxDate="2017-06-18T00:00:00"/>
    </cacheField>
    <cacheField name="No. of days for delivery" numFmtId="1">
      <sharedItems containsSemiMixedTypes="0" containsString="0" containsNumber="1" containsInteger="1" minValue="0" maxValue="218"/>
    </cacheField>
    <cacheField name="Units Sold" numFmtId="0">
      <sharedItems containsSemiMixedTypes="0" containsString="0" containsNumber="1" containsInteger="1" minValue="124" maxValue="9925"/>
    </cacheField>
    <cacheField name="Unit Price" numFmtId="0">
      <sharedItems containsSemiMixedTypes="0" containsString="0" containsNumber="1" minValue="9.33" maxValue="668.27"/>
    </cacheField>
    <cacheField name="Unit Cost" numFmtId="0">
      <sharedItems containsSemiMixedTypes="0" containsString="0" containsNumber="1" minValue="6.92" maxValue="524.96"/>
    </cacheField>
    <cacheField name="Total Revenue" numFmtId="0">
      <sharedItems containsSemiMixedTypes="0" containsString="0" containsNumber="1" minValue="4870.26" maxValue="5997054.9800000004"/>
    </cacheField>
    <cacheField name="Total Cost" numFmtId="0">
      <sharedItems containsSemiMixedTypes="0" containsString="0" containsNumber="1" minValue="3612.24" maxValue="4509793.96"/>
    </cacheField>
    <cacheField name="Total Profit" numFmtId="0">
      <sharedItems containsSemiMixedTypes="0" containsString="0" containsNumber="1" minValue="1258.02" maxValue="1719922.04"/>
    </cacheField>
    <cacheField name="Months (Order Date)" numFmtId="0" databaseField="0">
      <fieldGroup base="6">
        <rangePr groupBy="months" startDate="2010-02-02T00:00:00" endDate="2017-05-23T00:00:00"/>
        <groupItems count="14">
          <s v="&lt;02-02-2010"/>
          <s v="Jan"/>
          <s v="Feb"/>
          <s v="Mar"/>
          <s v="Apr"/>
          <s v="May"/>
          <s v="Jun"/>
          <s v="Jul"/>
          <s v="Aug"/>
          <s v="Sep"/>
          <s v="Oct"/>
          <s v="Nov"/>
          <s v="Dec"/>
          <s v="&gt;23-05-2017"/>
        </groupItems>
      </fieldGroup>
    </cacheField>
    <cacheField name="Quarters (Order Date)" numFmtId="0" databaseField="0">
      <fieldGroup base="6">
        <rangePr groupBy="quarters" startDate="2010-02-02T00:00:00" endDate="2017-05-23T00:00:00"/>
        <groupItems count="6">
          <s v="&lt;02-02-2010"/>
          <s v="Qtr1"/>
          <s v="Qtr2"/>
          <s v="Qtr3"/>
          <s v="Qtr4"/>
          <s v="&gt;23-05-2017"/>
        </groupItems>
      </fieldGroup>
    </cacheField>
    <cacheField name="Years (Order Date)" numFmtId="0" databaseField="0">
      <fieldGroup base="6">
        <rangePr groupBy="years" startDate="2010-02-02T00:00:00" endDate="2017-05-23T00:00:00"/>
        <groupItems count="10">
          <s v="&lt;02-02-2010"/>
          <s v="2010"/>
          <s v="2011"/>
          <s v="2012"/>
          <s v="2013"/>
          <s v="2014"/>
          <s v="2015"/>
          <s v="2016"/>
          <s v="2017"/>
          <s v="&gt;23-05-2017"/>
        </groupItems>
      </fieldGroup>
    </cacheField>
  </cacheFields>
  <extLst>
    <ext xmlns:x14="http://schemas.microsoft.com/office/spreadsheetml/2009/9/main" uri="{725AE2AE-9491-48be-B2B4-4EB974FC3084}">
      <x14:pivotCacheDefinition pivotCacheId="4302730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669165933"/>
    <x v="0"/>
    <x v="0"/>
    <x v="0"/>
    <x v="0"/>
    <x v="0"/>
    <x v="0"/>
    <d v="2010-06-27T00:00:00"/>
    <n v="30"/>
    <n v="9925"/>
    <n v="255.28"/>
    <n v="159.41999999999999"/>
    <n v="2533654"/>
    <n v="1582243.5"/>
    <n v="951410.5"/>
  </r>
  <r>
    <n v="963881480"/>
    <x v="1"/>
    <x v="1"/>
    <x v="1"/>
    <x v="1"/>
    <x v="1"/>
    <x v="1"/>
    <d v="2012-09-15T00:00:00"/>
    <n v="24"/>
    <n v="2804"/>
    <n v="205.7"/>
    <n v="117.11"/>
    <n v="576782.80000000005"/>
    <n v="328376.44"/>
    <n v="248406.36"/>
  </r>
  <r>
    <n v="341417157"/>
    <x v="2"/>
    <x v="2"/>
    <x v="2"/>
    <x v="0"/>
    <x v="2"/>
    <x v="2"/>
    <d v="2014-08-05T00:00:00"/>
    <n v="181"/>
    <n v="1779"/>
    <n v="651.21"/>
    <n v="524.96"/>
    <n v="1158502.5900000001"/>
    <n v="933903.84"/>
    <n v="224598.75"/>
  </r>
  <r>
    <n v="514321792"/>
    <x v="3"/>
    <x v="3"/>
    <x v="3"/>
    <x v="1"/>
    <x v="1"/>
    <x v="3"/>
    <d v="2014-07-05T00:00:00"/>
    <n v="15"/>
    <n v="8102"/>
    <n v="9.33"/>
    <n v="6.92"/>
    <n v="75591.66"/>
    <n v="56065.84"/>
    <n v="19525.82"/>
  </r>
  <r>
    <n v="115456712"/>
    <x v="3"/>
    <x v="4"/>
    <x v="2"/>
    <x v="0"/>
    <x v="2"/>
    <x v="4"/>
    <d v="2013-06-02T00:00:00"/>
    <n v="151"/>
    <n v="5062"/>
    <n v="651.21"/>
    <n v="524.96"/>
    <n v="3296425.02"/>
    <n v="2657347.52"/>
    <n v="639077.5"/>
  </r>
  <r>
    <n v="547995746"/>
    <x v="0"/>
    <x v="5"/>
    <x v="0"/>
    <x v="1"/>
    <x v="1"/>
    <x v="5"/>
    <d v="2015-02-21T00:00:00"/>
    <n v="17"/>
    <n v="2974"/>
    <n v="255.28"/>
    <n v="159.41999999999999"/>
    <n v="759202.72"/>
    <n v="474115.08"/>
    <n v="285087.64"/>
  </r>
  <r>
    <n v="135425221"/>
    <x v="3"/>
    <x v="6"/>
    <x v="4"/>
    <x v="0"/>
    <x v="3"/>
    <x v="6"/>
    <d v="2011-04-27T00:00:00"/>
    <n v="4"/>
    <n v="4187"/>
    <n v="668.27"/>
    <n v="502.54"/>
    <n v="2798046.49"/>
    <n v="2104134.98"/>
    <n v="693911.51"/>
  </r>
  <r>
    <n v="871543967"/>
    <x v="3"/>
    <x v="7"/>
    <x v="5"/>
    <x v="1"/>
    <x v="0"/>
    <x v="7"/>
    <d v="2012-07-27T00:00:00"/>
    <n v="10"/>
    <n v="8082"/>
    <n v="154.06"/>
    <n v="90.93"/>
    <n v="1245112.92"/>
    <n v="734896.26"/>
    <n v="510216.66"/>
  </r>
  <r>
    <n v="770463311"/>
    <x v="3"/>
    <x v="8"/>
    <x v="6"/>
    <x v="0"/>
    <x v="3"/>
    <x v="8"/>
    <d v="2015-08-25T00:00:00"/>
    <n v="42"/>
    <n v="6070"/>
    <n v="81.73"/>
    <n v="56.67"/>
    <n v="496101.1"/>
    <n v="343986.9"/>
    <n v="152114.20000000001"/>
  </r>
  <r>
    <n v="616607081"/>
    <x v="3"/>
    <x v="9"/>
    <x v="1"/>
    <x v="1"/>
    <x v="0"/>
    <x v="9"/>
    <d v="2014-05-30T00:00:00"/>
    <n v="42"/>
    <n v="6593"/>
    <n v="205.7"/>
    <n v="117.11"/>
    <n v="1356180.1"/>
    <n v="772106.23"/>
    <n v="584073.87"/>
  </r>
  <r>
    <n v="814711606"/>
    <x v="4"/>
    <x v="10"/>
    <x v="5"/>
    <x v="1"/>
    <x v="0"/>
    <x v="10"/>
    <d v="2011-12-07T00:00:00"/>
    <n v="166"/>
    <n v="124"/>
    <n v="154.06"/>
    <n v="90.93"/>
    <n v="19103.439999999999"/>
    <n v="11275.32"/>
    <n v="7828.12"/>
  </r>
  <r>
    <n v="939825713"/>
    <x v="3"/>
    <x v="11"/>
    <x v="7"/>
    <x v="0"/>
    <x v="0"/>
    <x v="11"/>
    <d v="2014-08-19T00:00:00"/>
    <n v="192"/>
    <n v="4168"/>
    <n v="109.28"/>
    <n v="35.840000000000003"/>
    <n v="455479.03999999998"/>
    <n v="149381.12"/>
    <n v="306097.91999999998"/>
  </r>
  <r>
    <n v="187310731"/>
    <x v="4"/>
    <x v="12"/>
    <x v="7"/>
    <x v="1"/>
    <x v="2"/>
    <x v="12"/>
    <d v="2017-03-01T00:00:00"/>
    <n v="47"/>
    <n v="8263"/>
    <n v="109.28"/>
    <n v="35.840000000000003"/>
    <n v="902980.64"/>
    <n v="296145.91999999998"/>
    <n v="606834.72"/>
  </r>
  <r>
    <n v="522840487"/>
    <x v="1"/>
    <x v="13"/>
    <x v="4"/>
    <x v="0"/>
    <x v="0"/>
    <x v="13"/>
    <d v="2017-02-13T00:00:00"/>
    <n v="5"/>
    <n v="8974"/>
    <n v="668.27"/>
    <n v="502.54"/>
    <n v="5997054.9800000004"/>
    <n v="4509793.96"/>
    <n v="1487261.02"/>
  </r>
  <r>
    <n v="832401311"/>
    <x v="4"/>
    <x v="14"/>
    <x v="6"/>
    <x v="0"/>
    <x v="1"/>
    <x v="14"/>
    <d v="2014-02-23T00:00:00"/>
    <n v="4"/>
    <n v="4901"/>
    <n v="81.73"/>
    <n v="56.67"/>
    <n v="400558.73"/>
    <n v="277739.67"/>
    <n v="122819.06"/>
  </r>
  <r>
    <n v="972292029"/>
    <x v="2"/>
    <x v="15"/>
    <x v="7"/>
    <x v="1"/>
    <x v="3"/>
    <x v="15"/>
    <d v="2012-06-03T00:00:00"/>
    <n v="41"/>
    <n v="1673"/>
    <n v="109.28"/>
    <n v="35.840000000000003"/>
    <n v="182825.44"/>
    <n v="59960.32"/>
    <n v="122865.12"/>
  </r>
  <r>
    <n v="419123971"/>
    <x v="4"/>
    <x v="16"/>
    <x v="8"/>
    <x v="0"/>
    <x v="3"/>
    <x v="16"/>
    <d v="2016-12-18T00:00:00"/>
    <n v="29"/>
    <n v="6952"/>
    <n v="437.2"/>
    <n v="263.33"/>
    <n v="3039414.4"/>
    <n v="1830670.16"/>
    <n v="1208744.24"/>
  </r>
  <r>
    <n v="519820964"/>
    <x v="3"/>
    <x v="17"/>
    <x v="9"/>
    <x v="0"/>
    <x v="1"/>
    <x v="17"/>
    <d v="2015-04-18T00:00:00"/>
    <n v="104"/>
    <n v="5430"/>
    <n v="47.45"/>
    <n v="31.79"/>
    <n v="257653.5"/>
    <n v="172619.7"/>
    <n v="85033.8"/>
  </r>
  <r>
    <n v="441619336"/>
    <x v="4"/>
    <x v="18"/>
    <x v="4"/>
    <x v="0"/>
    <x v="2"/>
    <x v="18"/>
    <d v="2011-01-20T00:00:00"/>
    <n v="21"/>
    <n v="3830"/>
    <n v="668.27"/>
    <n v="502.54"/>
    <n v="2559474.1"/>
    <n v="1924728.2"/>
    <n v="634745.9"/>
  </r>
  <r>
    <n v="322067916"/>
    <x v="0"/>
    <x v="19"/>
    <x v="10"/>
    <x v="1"/>
    <x v="2"/>
    <x v="19"/>
    <d v="2012-11-09T00:00:00"/>
    <n v="101"/>
    <n v="5908"/>
    <n v="421.89"/>
    <n v="364.69"/>
    <n v="2492526.12"/>
    <n v="2154588.52"/>
    <n v="337937.6"/>
  </r>
  <r>
    <n v="819028031"/>
    <x v="2"/>
    <x v="20"/>
    <x v="0"/>
    <x v="1"/>
    <x v="2"/>
    <x v="20"/>
    <d v="2014-06-28T00:00:00"/>
    <n v="45"/>
    <n v="7450"/>
    <n v="255.28"/>
    <n v="159.41999999999999"/>
    <n v="1901836"/>
    <n v="1187679"/>
    <n v="714157"/>
  </r>
  <r>
    <n v="860673511"/>
    <x v="2"/>
    <x v="21"/>
    <x v="0"/>
    <x v="1"/>
    <x v="0"/>
    <x v="21"/>
    <d v="2015-09-03T00:00:00"/>
    <n v="34"/>
    <n v="1273"/>
    <n v="255.28"/>
    <n v="159.41999999999999"/>
    <n v="324971.44"/>
    <n v="202941.66"/>
    <n v="122029.78"/>
  </r>
  <r>
    <n v="795490682"/>
    <x v="1"/>
    <x v="13"/>
    <x v="11"/>
    <x v="1"/>
    <x v="2"/>
    <x v="22"/>
    <d v="2016-07-26T00:00:00"/>
    <n v="26"/>
    <n v="2225"/>
    <n v="152.58000000000001"/>
    <n v="97.44"/>
    <n v="339490.5"/>
    <n v="216804"/>
    <n v="122686.5"/>
  </r>
  <r>
    <n v="142278373"/>
    <x v="0"/>
    <x v="22"/>
    <x v="3"/>
    <x v="1"/>
    <x v="0"/>
    <x v="23"/>
    <d v="2014-10-04T00:00:00"/>
    <n v="56"/>
    <n v="2187"/>
    <n v="9.33"/>
    <n v="6.92"/>
    <n v="20404.71"/>
    <n v="15134.04"/>
    <n v="5270.67"/>
  </r>
  <r>
    <n v="740147912"/>
    <x v="2"/>
    <x v="23"/>
    <x v="6"/>
    <x v="1"/>
    <x v="2"/>
    <x v="24"/>
    <d v="2016-10-05T00:00:00"/>
    <n v="92"/>
    <n v="5070"/>
    <n v="81.73"/>
    <n v="56.67"/>
    <n v="414371.1"/>
    <n v="287316.90000000002"/>
    <n v="127054.2"/>
  </r>
  <r>
    <n v="898523128"/>
    <x v="2"/>
    <x v="24"/>
    <x v="8"/>
    <x v="1"/>
    <x v="0"/>
    <x v="25"/>
    <d v="2017-06-05T00:00:00"/>
    <n v="14"/>
    <n v="1815"/>
    <n v="437.2"/>
    <n v="263.33"/>
    <n v="793518"/>
    <n v="477943.95"/>
    <n v="315574.05"/>
  </r>
  <r>
    <n v="347140347"/>
    <x v="0"/>
    <x v="25"/>
    <x v="3"/>
    <x v="1"/>
    <x v="3"/>
    <x v="26"/>
    <d v="2014-11-10T00:00:00"/>
    <n v="28"/>
    <n v="5398"/>
    <n v="9.33"/>
    <n v="6.92"/>
    <n v="50363.34"/>
    <n v="37354.160000000003"/>
    <n v="13009.18"/>
  </r>
  <r>
    <n v="686048400"/>
    <x v="3"/>
    <x v="26"/>
    <x v="3"/>
    <x v="1"/>
    <x v="2"/>
    <x v="27"/>
    <d v="2010-10-05T00:00:00"/>
    <n v="92"/>
    <n v="5822"/>
    <n v="9.33"/>
    <n v="6.92"/>
    <n v="54319.26"/>
    <n v="40288.239999999998"/>
    <n v="14031.02"/>
  </r>
  <r>
    <n v="435608613"/>
    <x v="2"/>
    <x v="20"/>
    <x v="9"/>
    <x v="0"/>
    <x v="1"/>
    <x v="28"/>
    <d v="2014-07-30T00:00:00"/>
    <n v="12"/>
    <n v="5124"/>
    <n v="47.45"/>
    <n v="31.79"/>
    <n v="243133.8"/>
    <n v="162891.96"/>
    <n v="80241.84"/>
  </r>
  <r>
    <n v="886494815"/>
    <x v="3"/>
    <x v="27"/>
    <x v="4"/>
    <x v="0"/>
    <x v="2"/>
    <x v="29"/>
    <d v="2012-09-06T00:00:00"/>
    <n v="103"/>
    <n v="2370"/>
    <n v="668.27"/>
    <n v="502.54"/>
    <n v="1583799.9"/>
    <n v="1191019.8"/>
    <n v="392780.1"/>
  </r>
  <r>
    <n v="249693334"/>
    <x v="2"/>
    <x v="28"/>
    <x v="8"/>
    <x v="0"/>
    <x v="3"/>
    <x v="30"/>
    <d v="2012-10-20T00:00:00"/>
    <n v="33"/>
    <n v="8661"/>
    <n v="437.2"/>
    <n v="263.33"/>
    <n v="3786589.2"/>
    <n v="2280701.13"/>
    <n v="1505888.07"/>
  </r>
  <r>
    <n v="406502997"/>
    <x v="3"/>
    <x v="29"/>
    <x v="6"/>
    <x v="0"/>
    <x v="1"/>
    <x v="31"/>
    <d v="2014-01-28T00:00:00"/>
    <n v="30"/>
    <n v="2125"/>
    <n v="81.73"/>
    <n v="56.67"/>
    <n v="173676.25"/>
    <n v="120423.75"/>
    <n v="53252.5"/>
  </r>
  <r>
    <n v="158535134"/>
    <x v="0"/>
    <x v="30"/>
    <x v="2"/>
    <x v="1"/>
    <x v="1"/>
    <x v="32"/>
    <d v="2015-11-25T00:00:00"/>
    <n v="29"/>
    <n v="2924"/>
    <n v="651.21"/>
    <n v="524.96"/>
    <n v="1904138.04"/>
    <n v="1534983.04"/>
    <n v="369155"/>
  </r>
  <r>
    <n v="177713572"/>
    <x v="4"/>
    <x v="31"/>
    <x v="4"/>
    <x v="0"/>
    <x v="0"/>
    <x v="33"/>
    <d v="2015-03-01T00:00:00"/>
    <n v="44"/>
    <n v="8250"/>
    <n v="668.27"/>
    <n v="502.54"/>
    <n v="5513227.5"/>
    <n v="4145955"/>
    <n v="1367272.5"/>
  </r>
  <r>
    <n v="756274640"/>
    <x v="3"/>
    <x v="32"/>
    <x v="11"/>
    <x v="1"/>
    <x v="3"/>
    <x v="34"/>
    <d v="2017-02-25T00:00:00"/>
    <n v="0"/>
    <n v="7327"/>
    <n v="152.58000000000001"/>
    <n v="97.44"/>
    <n v="1117953.6599999999"/>
    <n v="713942.88"/>
    <n v="404010.78"/>
  </r>
  <r>
    <n v="456767165"/>
    <x v="1"/>
    <x v="33"/>
    <x v="6"/>
    <x v="0"/>
    <x v="2"/>
    <x v="35"/>
    <d v="2017-05-21T00:00:00"/>
    <n v="13"/>
    <n v="6409"/>
    <n v="81.73"/>
    <n v="56.67"/>
    <n v="523807.57"/>
    <n v="363198.03"/>
    <n v="160609.54"/>
  </r>
  <r>
    <n v="162052476"/>
    <x v="5"/>
    <x v="34"/>
    <x v="3"/>
    <x v="1"/>
    <x v="2"/>
    <x v="36"/>
    <d v="2011-12-03T00:00:00"/>
    <n v="11"/>
    <n v="3784"/>
    <n v="9.33"/>
    <n v="6.92"/>
    <n v="35304.720000000001"/>
    <n v="26185.279999999999"/>
    <n v="9119.44"/>
  </r>
  <r>
    <n v="825304400"/>
    <x v="3"/>
    <x v="27"/>
    <x v="10"/>
    <x v="1"/>
    <x v="3"/>
    <x v="37"/>
    <d v="2017-01-23T00:00:00"/>
    <n v="9"/>
    <n v="4767"/>
    <n v="421.89"/>
    <n v="364.69"/>
    <n v="2011149.63"/>
    <n v="1738477.23"/>
    <n v="272672.40000000002"/>
  </r>
  <r>
    <n v="320009267"/>
    <x v="4"/>
    <x v="35"/>
    <x v="2"/>
    <x v="1"/>
    <x v="2"/>
    <x v="38"/>
    <d v="2012-08-05T00:00:00"/>
    <n v="214"/>
    <n v="6708"/>
    <n v="651.21"/>
    <n v="524.96"/>
    <n v="4368316.68"/>
    <n v="3521431.68"/>
    <n v="846885"/>
  </r>
  <r>
    <n v="189965903"/>
    <x v="2"/>
    <x v="15"/>
    <x v="2"/>
    <x v="1"/>
    <x v="3"/>
    <x v="39"/>
    <d v="2012-02-28T00:00:00"/>
    <n v="12"/>
    <n v="3987"/>
    <n v="651.21"/>
    <n v="524.96"/>
    <n v="2596374.27"/>
    <n v="2093015.52"/>
    <n v="503358.75"/>
  </r>
  <r>
    <n v="699285638"/>
    <x v="3"/>
    <x v="36"/>
    <x v="6"/>
    <x v="1"/>
    <x v="0"/>
    <x v="40"/>
    <d v="2017-03-28T00:00:00"/>
    <n v="17"/>
    <n v="3015"/>
    <n v="81.73"/>
    <n v="56.67"/>
    <n v="246415.95"/>
    <n v="170860.05"/>
    <n v="75555.899999999994"/>
  </r>
  <r>
    <n v="382392299"/>
    <x v="5"/>
    <x v="37"/>
    <x v="8"/>
    <x v="1"/>
    <x v="3"/>
    <x v="41"/>
    <d v="2010-02-25T00:00:00"/>
    <n v="19"/>
    <n v="7234"/>
    <n v="437.2"/>
    <n v="263.33"/>
    <n v="3162704.8"/>
    <n v="1904929.22"/>
    <n v="1257775.58"/>
  </r>
  <r>
    <n v="994022214"/>
    <x v="3"/>
    <x v="27"/>
    <x v="1"/>
    <x v="0"/>
    <x v="0"/>
    <x v="42"/>
    <d v="2012-08-06T00:00:00"/>
    <n v="31"/>
    <n v="2117"/>
    <n v="205.7"/>
    <n v="117.11"/>
    <n v="435466.9"/>
    <n v="247921.87"/>
    <n v="187545.03"/>
  </r>
  <r>
    <n v="759224212"/>
    <x v="2"/>
    <x v="38"/>
    <x v="5"/>
    <x v="1"/>
    <x v="0"/>
    <x v="43"/>
    <d v="2012-10-11T00:00:00"/>
    <n v="123"/>
    <n v="171"/>
    <n v="154.06"/>
    <n v="90.93"/>
    <n v="26344.26"/>
    <n v="15549.03"/>
    <n v="10795.23"/>
  </r>
  <r>
    <n v="223359620"/>
    <x v="4"/>
    <x v="31"/>
    <x v="7"/>
    <x v="1"/>
    <x v="0"/>
    <x v="44"/>
    <d v="2015-11-18T00:00:00"/>
    <n v="4"/>
    <n v="5930"/>
    <n v="109.28"/>
    <n v="35.840000000000003"/>
    <n v="648030.4"/>
    <n v="212531.20000000001"/>
    <n v="435499.2"/>
  </r>
  <r>
    <n v="902102267"/>
    <x v="3"/>
    <x v="39"/>
    <x v="1"/>
    <x v="0"/>
    <x v="0"/>
    <x v="45"/>
    <d v="2016-04-29T00:00:00"/>
    <n v="31"/>
    <n v="962"/>
    <n v="205.7"/>
    <n v="117.11"/>
    <n v="197883.4"/>
    <n v="112659.82"/>
    <n v="85223.58"/>
  </r>
  <r>
    <n v="331438481"/>
    <x v="2"/>
    <x v="40"/>
    <x v="8"/>
    <x v="1"/>
    <x v="1"/>
    <x v="46"/>
    <d v="2016-12-31T00:00:00"/>
    <n v="0"/>
    <n v="8867"/>
    <n v="437.2"/>
    <n v="263.33"/>
    <n v="3876652.4"/>
    <n v="2334947.11"/>
    <n v="1541705.29"/>
  </r>
  <r>
    <n v="617667090"/>
    <x v="2"/>
    <x v="28"/>
    <x v="6"/>
    <x v="1"/>
    <x v="3"/>
    <x v="47"/>
    <d v="2011-01-31T00:00:00"/>
    <n v="39"/>
    <n v="273"/>
    <n v="81.73"/>
    <n v="56.67"/>
    <n v="22312.29"/>
    <n v="15470.91"/>
    <n v="6841.38"/>
  </r>
  <r>
    <n v="787399423"/>
    <x v="2"/>
    <x v="41"/>
    <x v="7"/>
    <x v="0"/>
    <x v="1"/>
    <x v="48"/>
    <d v="2014-11-14T00:00:00"/>
    <n v="31"/>
    <n v="7842"/>
    <n v="109.28"/>
    <n v="35.840000000000003"/>
    <n v="856973.76"/>
    <n v="281057.28000000003"/>
    <n v="575916.48"/>
  </r>
  <r>
    <n v="837559306"/>
    <x v="3"/>
    <x v="42"/>
    <x v="2"/>
    <x v="0"/>
    <x v="1"/>
    <x v="49"/>
    <d v="2012-01-13T00:00:00"/>
    <n v="2"/>
    <n v="1266"/>
    <n v="651.21"/>
    <n v="524.96"/>
    <n v="824431.86"/>
    <n v="664599.36"/>
    <n v="159832.5"/>
  </r>
  <r>
    <n v="385383069"/>
    <x v="2"/>
    <x v="43"/>
    <x v="7"/>
    <x v="1"/>
    <x v="1"/>
    <x v="50"/>
    <d v="2010-03-18T00:00:00"/>
    <n v="44"/>
    <n v="2269"/>
    <n v="109.28"/>
    <n v="35.840000000000003"/>
    <n v="247956.32"/>
    <n v="81320.960000000006"/>
    <n v="166635.35999999999"/>
  </r>
  <r>
    <n v="918419539"/>
    <x v="3"/>
    <x v="44"/>
    <x v="3"/>
    <x v="1"/>
    <x v="2"/>
    <x v="51"/>
    <d v="2013-09-18T00:00:00"/>
    <n v="31"/>
    <n v="9606"/>
    <n v="9.33"/>
    <n v="6.92"/>
    <n v="89623.98"/>
    <n v="66473.52"/>
    <n v="23150.46"/>
  </r>
  <r>
    <n v="844530045"/>
    <x v="5"/>
    <x v="45"/>
    <x v="1"/>
    <x v="1"/>
    <x v="3"/>
    <x v="52"/>
    <d v="2013-03-28T00:00:00"/>
    <n v="3"/>
    <n v="4063"/>
    <n v="205.7"/>
    <n v="117.11"/>
    <n v="835759.1"/>
    <n v="475817.93"/>
    <n v="359941.17"/>
  </r>
  <r>
    <n v="441888415"/>
    <x v="3"/>
    <x v="46"/>
    <x v="2"/>
    <x v="0"/>
    <x v="3"/>
    <x v="53"/>
    <d v="2012-07-01T00:00:00"/>
    <n v="218"/>
    <n v="3457"/>
    <n v="651.21"/>
    <n v="524.96"/>
    <n v="2251232.9700000002"/>
    <n v="1814786.72"/>
    <n v="436446.25"/>
  </r>
  <r>
    <n v="508980977"/>
    <x v="3"/>
    <x v="3"/>
    <x v="3"/>
    <x v="0"/>
    <x v="0"/>
    <x v="54"/>
    <d v="2013-10-24T00:00:00"/>
    <n v="37"/>
    <n v="7637"/>
    <n v="9.33"/>
    <n v="6.92"/>
    <n v="71253.210000000006"/>
    <n v="52848.04"/>
    <n v="18405.169999999998"/>
  </r>
  <r>
    <n v="114606559"/>
    <x v="3"/>
    <x v="47"/>
    <x v="7"/>
    <x v="1"/>
    <x v="1"/>
    <x v="55"/>
    <d v="2012-06-27T00:00:00"/>
    <n v="19"/>
    <n v="3482"/>
    <n v="109.28"/>
    <n v="35.840000000000003"/>
    <n v="380512.96"/>
    <n v="124794.88"/>
    <n v="255718.08"/>
  </r>
  <r>
    <n v="647876489"/>
    <x v="0"/>
    <x v="48"/>
    <x v="7"/>
    <x v="0"/>
    <x v="1"/>
    <x v="56"/>
    <d v="2010-08-01T00:00:00"/>
    <n v="32"/>
    <n v="9905"/>
    <n v="109.28"/>
    <n v="35.840000000000003"/>
    <n v="1082418.3999999999"/>
    <n v="354995.20000000001"/>
    <n v="727423.2"/>
  </r>
  <r>
    <n v="868214595"/>
    <x v="2"/>
    <x v="49"/>
    <x v="8"/>
    <x v="0"/>
    <x v="0"/>
    <x v="57"/>
    <d v="2015-03-02T00:00:00"/>
    <n v="7"/>
    <n v="2847"/>
    <n v="437.2"/>
    <n v="263.33"/>
    <n v="1244708.3999999999"/>
    <n v="749700.51"/>
    <n v="495007.89"/>
  </r>
  <r>
    <n v="955357205"/>
    <x v="2"/>
    <x v="50"/>
    <x v="4"/>
    <x v="1"/>
    <x v="2"/>
    <x v="58"/>
    <d v="2012-02-14T00:00:00"/>
    <n v="40"/>
    <n v="282"/>
    <n v="668.27"/>
    <n v="502.54"/>
    <n v="188452.14"/>
    <n v="141716.28"/>
    <n v="46735.86"/>
  </r>
  <r>
    <n v="259353148"/>
    <x v="3"/>
    <x v="32"/>
    <x v="8"/>
    <x v="0"/>
    <x v="0"/>
    <x v="59"/>
    <d v="2014-04-19T00:00:00"/>
    <n v="12"/>
    <n v="7215"/>
    <n v="437.2"/>
    <n v="263.33"/>
    <n v="3154398"/>
    <n v="1899925.95"/>
    <n v="1254472.05"/>
  </r>
  <r>
    <n v="450563752"/>
    <x v="0"/>
    <x v="30"/>
    <x v="1"/>
    <x v="0"/>
    <x v="0"/>
    <x v="60"/>
    <d v="2013-07-02T00:00:00"/>
    <n v="23"/>
    <n v="682"/>
    <n v="205.7"/>
    <n v="117.11"/>
    <n v="140287.4"/>
    <n v="79869.02"/>
    <n v="60418.38"/>
  </r>
  <r>
    <n v="569662845"/>
    <x v="2"/>
    <x v="51"/>
    <x v="0"/>
    <x v="1"/>
    <x v="2"/>
    <x v="61"/>
    <d v="2013-07-01T00:00:00"/>
    <n v="5"/>
    <n v="4750"/>
    <n v="255.28"/>
    <n v="159.41999999999999"/>
    <n v="1212580"/>
    <n v="757245"/>
    <n v="455335"/>
  </r>
  <r>
    <n v="177636754"/>
    <x v="3"/>
    <x v="17"/>
    <x v="2"/>
    <x v="1"/>
    <x v="3"/>
    <x v="62"/>
    <d v="2011-11-15T00:00:00"/>
    <n v="127"/>
    <n v="5518"/>
    <n v="651.21"/>
    <n v="524.96"/>
    <n v="3593376.78"/>
    <n v="2896729.28"/>
    <n v="696647.5"/>
  </r>
  <r>
    <n v="705784308"/>
    <x v="5"/>
    <x v="52"/>
    <x v="7"/>
    <x v="0"/>
    <x v="0"/>
    <x v="63"/>
    <d v="2010-11-17T00:00:00"/>
    <n v="18"/>
    <n v="6116"/>
    <n v="109.28"/>
    <n v="35.840000000000003"/>
    <n v="668356.48"/>
    <n v="219197.44"/>
    <n v="449159.04"/>
  </r>
  <r>
    <n v="505716836"/>
    <x v="1"/>
    <x v="53"/>
    <x v="8"/>
    <x v="0"/>
    <x v="0"/>
    <x v="64"/>
    <d v="2013-11-16T00:00:00"/>
    <n v="34"/>
    <n v="1705"/>
    <n v="437.2"/>
    <n v="263.33"/>
    <n v="745426"/>
    <n v="448977.65"/>
    <n v="296448.34999999998"/>
  </r>
  <r>
    <n v="699358165"/>
    <x v="3"/>
    <x v="4"/>
    <x v="8"/>
    <x v="0"/>
    <x v="0"/>
    <x v="65"/>
    <d v="2013-11-25T00:00:00"/>
    <n v="15"/>
    <n v="4477"/>
    <n v="437.2"/>
    <n v="263.33"/>
    <n v="1957344.4"/>
    <n v="1178928.4099999999"/>
    <n v="778415.99"/>
  </r>
  <r>
    <n v="228944623"/>
    <x v="3"/>
    <x v="54"/>
    <x v="6"/>
    <x v="0"/>
    <x v="2"/>
    <x v="66"/>
    <d v="2012-09-07T00:00:00"/>
    <n v="31"/>
    <n v="8656"/>
    <n v="81.73"/>
    <n v="56.67"/>
    <n v="707454.88"/>
    <n v="490535.52"/>
    <n v="216919.36"/>
  </r>
  <r>
    <n v="807025039"/>
    <x v="1"/>
    <x v="55"/>
    <x v="7"/>
    <x v="0"/>
    <x v="3"/>
    <x v="67"/>
    <d v="2016-09-07T00:00:00"/>
    <n v="44"/>
    <n v="5498"/>
    <n v="109.28"/>
    <n v="35.840000000000003"/>
    <n v="600821.43999999994"/>
    <n v="197048.32000000001"/>
    <n v="403773.12"/>
  </r>
  <r>
    <n v="166460740"/>
    <x v="2"/>
    <x v="56"/>
    <x v="2"/>
    <x v="0"/>
    <x v="0"/>
    <x v="68"/>
    <d v="2010-11-17T00:00:00"/>
    <n v="24"/>
    <n v="8287"/>
    <n v="651.21"/>
    <n v="524.96"/>
    <n v="5396577.2699999996"/>
    <n v="4350343.5199999996"/>
    <n v="1046233.75"/>
  </r>
  <r>
    <n v="610425555"/>
    <x v="3"/>
    <x v="57"/>
    <x v="7"/>
    <x v="0"/>
    <x v="2"/>
    <x v="69"/>
    <d v="2015-05-28T00:00:00"/>
    <n v="33"/>
    <n v="7342"/>
    <n v="109.28"/>
    <n v="35.840000000000003"/>
    <n v="802333.76"/>
    <n v="263137.28000000003"/>
    <n v="539196.48"/>
  </r>
  <r>
    <n v="462405812"/>
    <x v="4"/>
    <x v="18"/>
    <x v="2"/>
    <x v="1"/>
    <x v="3"/>
    <x v="70"/>
    <d v="2013-05-20T00:00:00"/>
    <n v="27"/>
    <n v="5010"/>
    <n v="651.21"/>
    <n v="524.96"/>
    <n v="3262562.1"/>
    <n v="2630049.6"/>
    <n v="632512.5"/>
  </r>
  <r>
    <n v="816200339"/>
    <x v="5"/>
    <x v="52"/>
    <x v="3"/>
    <x v="1"/>
    <x v="2"/>
    <x v="71"/>
    <d v="2015-09-30T00:00:00"/>
    <n v="47"/>
    <n v="673"/>
    <n v="9.33"/>
    <n v="6.92"/>
    <n v="6279.09"/>
    <n v="4657.16"/>
    <n v="1621.93"/>
  </r>
  <r>
    <n v="585920464"/>
    <x v="3"/>
    <x v="58"/>
    <x v="9"/>
    <x v="1"/>
    <x v="1"/>
    <x v="72"/>
    <d v="2011-07-15T00:00:00"/>
    <n v="50"/>
    <n v="5741"/>
    <n v="47.45"/>
    <n v="31.79"/>
    <n v="272410.45"/>
    <n v="182506.39"/>
    <n v="89904.06"/>
  </r>
  <r>
    <n v="555990016"/>
    <x v="3"/>
    <x v="32"/>
    <x v="1"/>
    <x v="1"/>
    <x v="0"/>
    <x v="73"/>
    <d v="2017-06-17T00:00:00"/>
    <n v="28"/>
    <n v="8656"/>
    <n v="205.7"/>
    <n v="117.11"/>
    <n v="1780539.2"/>
    <n v="1013704.16"/>
    <n v="766835.04"/>
  </r>
  <r>
    <n v="231145322"/>
    <x v="5"/>
    <x v="59"/>
    <x v="8"/>
    <x v="0"/>
    <x v="2"/>
    <x v="74"/>
    <d v="2013-08-16T00:00:00"/>
    <n v="101"/>
    <n v="9892"/>
    <n v="437.2"/>
    <n v="263.33"/>
    <n v="4324782.4000000004"/>
    <n v="2604860.36"/>
    <n v="1719922.04"/>
  </r>
  <r>
    <n v="986435210"/>
    <x v="6"/>
    <x v="60"/>
    <x v="4"/>
    <x v="0"/>
    <x v="1"/>
    <x v="75"/>
    <d v="2014-12-12T00:00:00"/>
    <n v="184"/>
    <n v="6954"/>
    <n v="668.27"/>
    <n v="502.54"/>
    <n v="4647149.58"/>
    <n v="3494663.16"/>
    <n v="1152486.42"/>
  </r>
  <r>
    <n v="217221009"/>
    <x v="0"/>
    <x v="61"/>
    <x v="9"/>
    <x v="1"/>
    <x v="1"/>
    <x v="76"/>
    <d v="2014-11-15T00:00:00"/>
    <n v="18"/>
    <n v="9379"/>
    <n v="47.45"/>
    <n v="31.79"/>
    <n v="445033.55"/>
    <n v="298158.40999999997"/>
    <n v="146875.14000000001"/>
  </r>
  <r>
    <n v="789176547"/>
    <x v="4"/>
    <x v="62"/>
    <x v="5"/>
    <x v="0"/>
    <x v="1"/>
    <x v="77"/>
    <d v="2011-10-23T00:00:00"/>
    <n v="38"/>
    <n v="3732"/>
    <n v="154.06"/>
    <n v="90.93"/>
    <n v="574951.92000000004"/>
    <n v="339350.76"/>
    <n v="235601.16"/>
  </r>
  <r>
    <n v="688288152"/>
    <x v="2"/>
    <x v="63"/>
    <x v="0"/>
    <x v="0"/>
    <x v="0"/>
    <x v="78"/>
    <d v="2012-06-02T00:00:00"/>
    <n v="4"/>
    <n v="8614"/>
    <n v="255.28"/>
    <n v="159.41999999999999"/>
    <n v="2198981.92"/>
    <n v="1373243.88"/>
    <n v="825738.04"/>
  </r>
  <r>
    <n v="670854651"/>
    <x v="0"/>
    <x v="64"/>
    <x v="8"/>
    <x v="1"/>
    <x v="0"/>
    <x v="79"/>
    <d v="2013-08-07T00:00:00"/>
    <n v="18"/>
    <n v="9654"/>
    <n v="437.2"/>
    <n v="263.33"/>
    <n v="4220728.8"/>
    <n v="2542187.8199999998"/>
    <n v="1678540.98"/>
  </r>
  <r>
    <n v="213487374"/>
    <x v="2"/>
    <x v="65"/>
    <x v="4"/>
    <x v="0"/>
    <x v="2"/>
    <x v="80"/>
    <d v="2012-11-30T00:00:00"/>
    <n v="40"/>
    <n v="4513"/>
    <n v="668.27"/>
    <n v="502.54"/>
    <n v="3015902.51"/>
    <n v="2267963.02"/>
    <n v="747939.49"/>
  </r>
  <r>
    <n v="663110148"/>
    <x v="5"/>
    <x v="66"/>
    <x v="7"/>
    <x v="1"/>
    <x v="2"/>
    <x v="81"/>
    <d v="2012-10-08T00:00:00"/>
    <n v="20"/>
    <n v="7884"/>
    <n v="109.28"/>
    <n v="35.840000000000003"/>
    <n v="861563.52"/>
    <n v="282562.56"/>
    <n v="579000.96"/>
  </r>
  <r>
    <n v="286959302"/>
    <x v="5"/>
    <x v="67"/>
    <x v="8"/>
    <x v="1"/>
    <x v="0"/>
    <x v="82"/>
    <d v="2016-12-08T00:00:00"/>
    <n v="23"/>
    <n v="6489"/>
    <n v="437.2"/>
    <n v="263.33"/>
    <n v="2836990.8"/>
    <n v="1708748.37"/>
    <n v="1128242.43"/>
  </r>
  <r>
    <n v="122583663"/>
    <x v="3"/>
    <x v="68"/>
    <x v="11"/>
    <x v="1"/>
    <x v="2"/>
    <x v="83"/>
    <d v="2011-05-01T00:00:00"/>
    <n v="30"/>
    <n v="4085"/>
    <n v="152.58000000000001"/>
    <n v="97.44"/>
    <n v="623289.30000000005"/>
    <n v="398042.4"/>
    <n v="225246.9"/>
  </r>
  <r>
    <n v="827844560"/>
    <x v="3"/>
    <x v="69"/>
    <x v="5"/>
    <x v="1"/>
    <x v="2"/>
    <x v="84"/>
    <d v="2012-07-04T00:00:00"/>
    <n v="108"/>
    <n v="6457"/>
    <n v="154.06"/>
    <n v="90.93"/>
    <n v="994765.42"/>
    <n v="587135.01"/>
    <n v="407630.41"/>
  </r>
  <r>
    <n v="430915820"/>
    <x v="6"/>
    <x v="60"/>
    <x v="6"/>
    <x v="0"/>
    <x v="2"/>
    <x v="85"/>
    <d v="2012-03-20T00:00:00"/>
    <n v="32"/>
    <n v="6422"/>
    <n v="81.73"/>
    <n v="56.67"/>
    <n v="524870.06000000006"/>
    <n v="363934.74"/>
    <n v="160935.32"/>
  </r>
  <r>
    <n v="180283772"/>
    <x v="3"/>
    <x v="3"/>
    <x v="9"/>
    <x v="0"/>
    <x v="1"/>
    <x v="86"/>
    <d v="2011-01-21T00:00:00"/>
    <n v="5"/>
    <n v="8829"/>
    <n v="47.45"/>
    <n v="31.79"/>
    <n v="418936.05"/>
    <n v="280673.90999999997"/>
    <n v="138262.14000000001"/>
  </r>
  <r>
    <n v="494747245"/>
    <x v="3"/>
    <x v="27"/>
    <x v="0"/>
    <x v="0"/>
    <x v="3"/>
    <x v="87"/>
    <d v="2014-03-20T00:00:00"/>
    <n v="18"/>
    <n v="5559"/>
    <n v="255.28"/>
    <n v="159.41999999999999"/>
    <n v="1419101.52"/>
    <n v="886215.78"/>
    <n v="532885.74"/>
  </r>
  <r>
    <n v="513417565"/>
    <x v="5"/>
    <x v="70"/>
    <x v="3"/>
    <x v="1"/>
    <x v="3"/>
    <x v="88"/>
    <d v="2012-05-18T00:00:00"/>
    <n v="18"/>
    <n v="522"/>
    <n v="9.33"/>
    <n v="6.92"/>
    <n v="4870.26"/>
    <n v="3612.24"/>
    <n v="1258.02"/>
  </r>
  <r>
    <n v="345718562"/>
    <x v="2"/>
    <x v="71"/>
    <x v="9"/>
    <x v="0"/>
    <x v="1"/>
    <x v="89"/>
    <d v="2016-11-25T00:00:00"/>
    <n v="33"/>
    <n v="4660"/>
    <n v="47.45"/>
    <n v="31.79"/>
    <n v="221117"/>
    <n v="148141.4"/>
    <n v="72975.600000000006"/>
  </r>
  <r>
    <n v="621386563"/>
    <x v="3"/>
    <x v="46"/>
    <x v="2"/>
    <x v="0"/>
    <x v="0"/>
    <x v="90"/>
    <d v="2016-12-14T00:00:00"/>
    <n v="185"/>
    <n v="948"/>
    <n v="651.21"/>
    <n v="524.96"/>
    <n v="617347.07999999996"/>
    <n v="497662.08"/>
    <n v="119685"/>
  </r>
  <r>
    <n v="240470397"/>
    <x v="0"/>
    <x v="30"/>
    <x v="9"/>
    <x v="0"/>
    <x v="0"/>
    <x v="91"/>
    <d v="2014-11-07T00:00:00"/>
    <n v="123"/>
    <n v="9389"/>
    <n v="47.45"/>
    <n v="31.79"/>
    <n v="445508.05"/>
    <n v="298476.31"/>
    <n v="147031.74"/>
  </r>
  <r>
    <n v="423331391"/>
    <x v="5"/>
    <x v="37"/>
    <x v="2"/>
    <x v="1"/>
    <x v="3"/>
    <x v="92"/>
    <d v="2012-07-24T00:00:00"/>
    <n v="41"/>
    <n v="2021"/>
    <n v="651.21"/>
    <n v="524.96"/>
    <n v="1316095.4099999999"/>
    <n v="1060944.1599999999"/>
    <n v="255151.25"/>
  </r>
  <r>
    <n v="660643374"/>
    <x v="2"/>
    <x v="72"/>
    <x v="8"/>
    <x v="1"/>
    <x v="0"/>
    <x v="93"/>
    <d v="2010-12-25T00:00:00"/>
    <n v="29"/>
    <n v="7910"/>
    <n v="437.2"/>
    <n v="263.33"/>
    <n v="3458252"/>
    <n v="2082940.3"/>
    <n v="1375311.7"/>
  </r>
  <r>
    <n v="963392674"/>
    <x v="1"/>
    <x v="73"/>
    <x v="9"/>
    <x v="0"/>
    <x v="1"/>
    <x v="94"/>
    <d v="2011-03-21T00:00:00"/>
    <n v="41"/>
    <n v="8156"/>
    <n v="47.45"/>
    <n v="31.79"/>
    <n v="387002.2"/>
    <n v="259279.24"/>
    <n v="127722.96"/>
  </r>
  <r>
    <n v="512878119"/>
    <x v="3"/>
    <x v="26"/>
    <x v="7"/>
    <x v="1"/>
    <x v="3"/>
    <x v="95"/>
    <d v="2011-09-03T00:00:00"/>
    <n v="39"/>
    <n v="888"/>
    <n v="109.28"/>
    <n v="35.840000000000003"/>
    <n v="97040.639999999999"/>
    <n v="31825.919999999998"/>
    <n v="65214.720000000001"/>
  </r>
  <r>
    <n v="810711038"/>
    <x v="4"/>
    <x v="74"/>
    <x v="3"/>
    <x v="0"/>
    <x v="2"/>
    <x v="96"/>
    <d v="2011-12-28T00:00:00"/>
    <n v="47"/>
    <n v="6267"/>
    <n v="9.33"/>
    <n v="6.92"/>
    <n v="58471.11"/>
    <n v="43367.64"/>
    <n v="15103.47"/>
  </r>
  <r>
    <n v="728815257"/>
    <x v="3"/>
    <x v="46"/>
    <x v="5"/>
    <x v="0"/>
    <x v="1"/>
    <x v="97"/>
    <d v="2016-06-29T00:00:00"/>
    <n v="175"/>
    <n v="1485"/>
    <n v="154.06"/>
    <n v="90.93"/>
    <n v="228779.1"/>
    <n v="135031.04999999999"/>
    <n v="93748.05"/>
  </r>
  <r>
    <n v="559427106"/>
    <x v="6"/>
    <x v="60"/>
    <x v="6"/>
    <x v="0"/>
    <x v="3"/>
    <x v="98"/>
    <d v="2015-08-08T00:00:00"/>
    <n v="9"/>
    <n v="5767"/>
    <n v="81.73"/>
    <n v="56.67"/>
    <n v="471336.91"/>
    <n v="326815.89"/>
    <n v="144521.01999999999"/>
  </r>
  <r>
    <n v="665095412"/>
    <x v="3"/>
    <x v="75"/>
    <x v="4"/>
    <x v="0"/>
    <x v="2"/>
    <x v="99"/>
    <d v="2012-02-15T00:00:00"/>
    <n v="5"/>
    <n v="5367"/>
    <n v="668.27"/>
    <n v="502.54"/>
    <n v="3586605.09"/>
    <n v="2697132.18"/>
    <n v="889472.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D390B9-6767-4452-B77A-4B2DA53DDF74}"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17:E25" firstHeaderRow="1" firstDataRow="1" firstDataCol="1"/>
  <pivotFields count="18">
    <pivotField showAll="0"/>
    <pivotField axis="axisRow" showAll="0" sortType="descending">
      <items count="8">
        <item sd="0" x="4"/>
        <item sd="0" x="0"/>
        <item sd="0" x="1"/>
        <item sd="0" x="2"/>
        <item sd="0" x="5"/>
        <item sd="0" x="6"/>
        <item sd="0" x="3"/>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1"/>
  </rowFields>
  <rowItems count="8">
    <i>
      <x v="6"/>
    </i>
    <i>
      <x v="3"/>
    </i>
    <i>
      <x/>
    </i>
    <i>
      <x v="1"/>
    </i>
    <i>
      <x v="4"/>
    </i>
    <i>
      <x v="2"/>
    </i>
    <i>
      <x v="5"/>
    </i>
    <i t="grand">
      <x/>
    </i>
  </rowItems>
  <colItems count="1">
    <i/>
  </colItems>
  <dataFields count="1">
    <dataField name="Sum of Total Revenue" fld="12" baseField="0" baseItem="0"/>
  </dataFields>
  <formats count="4">
    <format dxfId="73">
      <pivotArea collapsedLevelsAreSubtotals="1" fieldPosition="0">
        <references count="1">
          <reference field="1" count="0"/>
        </references>
      </pivotArea>
    </format>
    <format dxfId="74">
      <pivotArea field="1" type="button" dataOnly="0" labelOnly="1" outline="0" axis="axisRow" fieldPosition="0"/>
    </format>
    <format dxfId="75">
      <pivotArea dataOnly="0" labelOnly="1" fieldPosition="0">
        <references count="1">
          <reference field="1" count="0"/>
        </references>
      </pivotArea>
    </format>
    <format dxfId="76">
      <pivotArea dataOnly="0" labelOnly="1" outline="0" axis="axisValues" fieldPosition="0"/>
    </format>
  </formats>
  <conditionalFormats count="1">
    <conditionalFormat priority="7">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chartFormats count="10">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 count="1" selected="0">
            <x v="6"/>
          </reference>
        </references>
      </pivotArea>
    </chartFormat>
    <chartFormat chart="4" format="4">
      <pivotArea type="data" outline="0" fieldPosition="0">
        <references count="2">
          <reference field="4294967294" count="1" selected="0">
            <x v="0"/>
          </reference>
          <reference field="1" count="1" selected="0">
            <x v="5"/>
          </reference>
        </references>
      </pivotArea>
    </chartFormat>
    <chartFormat chart="4" format="5">
      <pivotArea type="data" outline="0" fieldPosition="0">
        <references count="2">
          <reference field="4294967294" count="1" selected="0">
            <x v="0"/>
          </reference>
          <reference field="1" count="1" selected="0">
            <x v="2"/>
          </reference>
        </references>
      </pivotArea>
    </chartFormat>
    <chartFormat chart="4" format="6">
      <pivotArea type="data" outline="0" fieldPosition="0">
        <references count="2">
          <reference field="4294967294" count="1" selected="0">
            <x v="0"/>
          </reference>
          <reference field="1" count="1" selected="0">
            <x v="4"/>
          </reference>
        </references>
      </pivotArea>
    </chartFormat>
    <chartFormat chart="4" format="7">
      <pivotArea type="data" outline="0" fieldPosition="0">
        <references count="2">
          <reference field="4294967294" count="1" selected="0">
            <x v="0"/>
          </reference>
          <reference field="1" count="1" selected="0">
            <x v="1"/>
          </reference>
        </references>
      </pivotArea>
    </chartFormat>
    <chartFormat chart="4" format="8">
      <pivotArea type="data" outline="0" fieldPosition="0">
        <references count="2">
          <reference field="4294967294" count="1" selected="0">
            <x v="0"/>
          </reference>
          <reference field="1" count="1" selected="0">
            <x v="0"/>
          </reference>
        </references>
      </pivotArea>
    </chartFormat>
    <chartFormat chart="4" format="9">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BF903A-70B8-4966-8691-D7EAEAE0C180}" name="PivotTable1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D102:E105" firstHeaderRow="1" firstDataRow="1" firstDataCol="1"/>
  <pivotFields count="18">
    <pivotField showAll="0"/>
    <pivotField showAll="0">
      <items count="8">
        <item x="4"/>
        <item x="0"/>
        <item x="1"/>
        <item x="2"/>
        <item x="5"/>
        <item x="6"/>
        <item x="3"/>
        <item t="default"/>
      </items>
    </pivotField>
    <pivotField showAll="0"/>
    <pivotField showAll="0"/>
    <pivotField axis="axisRow" showAll="0">
      <items count="3">
        <item x="0"/>
        <item x="1"/>
        <item t="default"/>
      </items>
    </pivotField>
    <pivotField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4"/>
  </rowFields>
  <rowItems count="3">
    <i>
      <x/>
    </i>
    <i>
      <x v="1"/>
    </i>
    <i t="grand">
      <x/>
    </i>
  </rowItems>
  <colItems count="1">
    <i/>
  </colItems>
  <dataFields count="1">
    <dataField name="Sum of Total Revenue" fld="12" baseField="0" baseItem="0"/>
  </dataFields>
  <formats count="2">
    <format dxfId="77">
      <pivotArea collapsedLevelsAreSubtotals="1" fieldPosition="0">
        <references count="1">
          <reference field="4" count="1">
            <x v="0"/>
          </reference>
        </references>
      </pivotArea>
    </format>
    <format dxfId="78">
      <pivotArea collapsedLevelsAreSubtotals="1" fieldPosition="0">
        <references count="1">
          <reference field="4" count="1">
            <x v="1"/>
          </reference>
        </references>
      </pivotArea>
    </format>
  </formats>
  <chartFormats count="6">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4" count="1" selected="0">
            <x v="0"/>
          </reference>
        </references>
      </pivotArea>
    </chartFormat>
    <chartFormat chart="10" format="6">
      <pivotArea type="data" outline="0" fieldPosition="0">
        <references count="2">
          <reference field="4294967294" count="1" selected="0">
            <x v="0"/>
          </reference>
          <reference field="4" count="1" selected="0">
            <x v="1"/>
          </reference>
        </references>
      </pivotArea>
    </chartFormat>
    <chartFormat chart="14" format="10" series="1">
      <pivotArea type="data" outline="0" fieldPosition="0">
        <references count="1">
          <reference field="4294967294" count="1" selected="0">
            <x v="0"/>
          </reference>
        </references>
      </pivotArea>
    </chartFormat>
    <chartFormat chart="14" format="11">
      <pivotArea type="data" outline="0" fieldPosition="0">
        <references count="2">
          <reference field="4294967294" count="1" selected="0">
            <x v="0"/>
          </reference>
          <reference field="4" count="1" selected="0">
            <x v="0"/>
          </reference>
        </references>
      </pivotArea>
    </chartFormat>
    <chartFormat chart="14" format="1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FEA187-FF59-4929-BD83-036C61713695}" name="PivotTable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D84:I98" firstHeaderRow="1" firstDataRow="2" firstDataCol="1"/>
  <pivotFields count="18">
    <pivotField showAll="0"/>
    <pivotField showAll="0">
      <items count="8">
        <item x="4"/>
        <item x="0"/>
        <item x="1"/>
        <item x="2"/>
        <item x="5"/>
        <item x="6"/>
        <item x="3"/>
        <item t="default"/>
      </items>
    </pivotField>
    <pivotField showAll="0"/>
    <pivotField axis="axisRow" showAll="0">
      <items count="13">
        <item x="0"/>
        <item x="9"/>
        <item x="1"/>
        <item x="7"/>
        <item x="8"/>
        <item x="3"/>
        <item x="4"/>
        <item x="10"/>
        <item x="2"/>
        <item x="6"/>
        <item x="11"/>
        <item x="5"/>
        <item t="default"/>
      </items>
    </pivotField>
    <pivotField showAll="0"/>
    <pivotField axis="axisCol" dataField="1"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3"/>
  </rowFields>
  <rowItems count="13">
    <i>
      <x/>
    </i>
    <i>
      <x v="1"/>
    </i>
    <i>
      <x v="2"/>
    </i>
    <i>
      <x v="3"/>
    </i>
    <i>
      <x v="4"/>
    </i>
    <i>
      <x v="5"/>
    </i>
    <i>
      <x v="6"/>
    </i>
    <i>
      <x v="7"/>
    </i>
    <i>
      <x v="8"/>
    </i>
    <i>
      <x v="9"/>
    </i>
    <i>
      <x v="10"/>
    </i>
    <i>
      <x v="11"/>
    </i>
    <i t="grand">
      <x/>
    </i>
  </rowItems>
  <colFields count="1">
    <field x="5"/>
  </colFields>
  <colItems count="5">
    <i>
      <x/>
    </i>
    <i>
      <x v="1"/>
    </i>
    <i>
      <x v="2"/>
    </i>
    <i>
      <x v="3"/>
    </i>
    <i t="grand">
      <x/>
    </i>
  </colItems>
  <dataFields count="1">
    <dataField name="Count of Order Priority" fld="5" subtotal="count" baseField="0" baseItem="0"/>
  </dataFields>
  <conditionalFormats count="5">
    <conditionalFormat priority="19">
      <pivotAreas count="1">
        <pivotArea type="data" collapsedLevelsAreSubtotals="1" fieldPosition="0">
          <references count="3">
            <reference field="4294967294" count="1" selected="0">
              <x v="0"/>
            </reference>
            <reference field="3" count="12">
              <x v="0"/>
              <x v="1"/>
              <x v="2"/>
              <x v="3"/>
              <x v="4"/>
              <x v="5"/>
              <x v="6"/>
              <x v="7"/>
              <x v="8"/>
              <x v="9"/>
              <x v="10"/>
              <x v="11"/>
            </reference>
            <reference field="5" count="1" selected="0">
              <x v="0"/>
            </reference>
          </references>
        </pivotArea>
      </pivotAreas>
    </conditionalFormat>
    <conditionalFormat priority="18">
      <pivotAreas count="1">
        <pivotArea type="data" collapsedLevelsAreSubtotals="1" fieldPosition="0">
          <references count="3">
            <reference field="4294967294" count="1" selected="0">
              <x v="0"/>
            </reference>
            <reference field="3" count="12">
              <x v="0"/>
              <x v="1"/>
              <x v="2"/>
              <x v="3"/>
              <x v="4"/>
              <x v="5"/>
              <x v="6"/>
              <x v="7"/>
              <x v="8"/>
              <x v="9"/>
              <x v="10"/>
              <x v="11"/>
            </reference>
            <reference field="5" count="1" selected="0">
              <x v="1"/>
            </reference>
          </references>
        </pivotArea>
      </pivotAreas>
    </conditionalFormat>
    <conditionalFormat priority="17">
      <pivotAreas count="1">
        <pivotArea type="data" collapsedLevelsAreSubtotals="1" fieldPosition="0">
          <references count="3">
            <reference field="4294967294" count="1" selected="0">
              <x v="0"/>
            </reference>
            <reference field="3" count="12">
              <x v="0"/>
              <x v="1"/>
              <x v="2"/>
              <x v="3"/>
              <x v="4"/>
              <x v="5"/>
              <x v="6"/>
              <x v="7"/>
              <x v="8"/>
              <x v="9"/>
              <x v="10"/>
              <x v="11"/>
            </reference>
            <reference field="5" count="1" selected="0">
              <x v="2"/>
            </reference>
          </references>
        </pivotArea>
      </pivotAreas>
    </conditionalFormat>
    <conditionalFormat priority="16">
      <pivotAreas count="1">
        <pivotArea type="data" collapsedLevelsAreSubtotals="1" fieldPosition="0">
          <references count="3">
            <reference field="4294967294" count="1" selected="0">
              <x v="0"/>
            </reference>
            <reference field="3" count="12">
              <x v="0"/>
              <x v="1"/>
              <x v="2"/>
              <x v="3"/>
              <x v="4"/>
              <x v="5"/>
              <x v="6"/>
              <x v="7"/>
              <x v="8"/>
              <x v="9"/>
              <x v="10"/>
              <x v="11"/>
            </reference>
            <reference field="5" count="1" selected="0">
              <x v="3"/>
            </reference>
          </references>
        </pivotArea>
      </pivotAreas>
    </conditionalFormat>
    <conditionalFormat priority="13">
      <pivotAreas count="1">
        <pivotArea type="data" grandCol="1" collapsedLevelsAreSubtotals="1" fieldPosition="0">
          <references count="2">
            <reference field="4294967294" count="1" selected="0">
              <x v="0"/>
            </reference>
            <reference field="3" count="12">
              <x v="0"/>
              <x v="1"/>
              <x v="2"/>
              <x v="3"/>
              <x v="4"/>
              <x v="5"/>
              <x v="6"/>
              <x v="7"/>
              <x v="8"/>
              <x v="9"/>
              <x v="10"/>
              <x v="11"/>
            </reference>
          </references>
        </pivotArea>
      </pivotAreas>
    </conditionalFormat>
  </conditionalFormats>
  <chartFormats count="4">
    <chartFormat chart="15" format="8" series="1">
      <pivotArea type="data" outline="0" fieldPosition="0">
        <references count="2">
          <reference field="4294967294" count="1" selected="0">
            <x v="0"/>
          </reference>
          <reference field="5" count="1" selected="0">
            <x v="0"/>
          </reference>
        </references>
      </pivotArea>
    </chartFormat>
    <chartFormat chart="15" format="9" series="1">
      <pivotArea type="data" outline="0" fieldPosition="0">
        <references count="2">
          <reference field="4294967294" count="1" selected="0">
            <x v="0"/>
          </reference>
          <reference field="5" count="1" selected="0">
            <x v="1"/>
          </reference>
        </references>
      </pivotArea>
    </chartFormat>
    <chartFormat chart="15" format="10" series="1">
      <pivotArea type="data" outline="0" fieldPosition="0">
        <references count="2">
          <reference field="4294967294" count="1" selected="0">
            <x v="0"/>
          </reference>
          <reference field="5" count="1" selected="0">
            <x v="2"/>
          </reference>
        </references>
      </pivotArea>
    </chartFormat>
    <chartFormat chart="15" format="11"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B505AF-BE0B-436E-9269-558BDC266E70}" name="PivotTable5"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D6" firstHeaderRow="1" firstDataRow="1" firstDataCol="0"/>
  <pivotFields count="18">
    <pivotField showAll="0"/>
    <pivotField showAll="0" sortType="descending">
      <items count="8">
        <item x="4"/>
        <item x="0"/>
        <item x="1"/>
        <item x="2"/>
        <item x="5"/>
        <item x="6"/>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Items count="1">
    <i/>
  </rowItems>
  <colItems count="1">
    <i/>
  </colItems>
  <dataFields count="1">
    <dataField name="Sum of Total Reven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763BD3-A6A0-4F0D-9591-2490BCD9BCB2}" name="PivotTable1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102:H105" firstHeaderRow="1" firstDataRow="1" firstDataCol="1"/>
  <pivotFields count="18">
    <pivotField showAll="0"/>
    <pivotField showAll="0" sortType="descending">
      <items count="8">
        <item x="4"/>
        <item x="0"/>
        <item x="1"/>
        <item x="2"/>
        <item x="5"/>
        <item x="6"/>
        <item x="3"/>
        <item t="default"/>
      </items>
      <autoSortScope>
        <pivotArea dataOnly="0" outline="0" fieldPosition="0">
          <references count="1">
            <reference field="4294967294" count="1" selected="0">
              <x v="0"/>
            </reference>
          </references>
        </pivotArea>
      </autoSortScope>
    </pivotField>
    <pivotField showAll="0"/>
    <pivotField showAll="0"/>
    <pivotField axis="axisRow" showAll="0">
      <items count="3">
        <item x="0"/>
        <item x="1"/>
        <item t="default"/>
      </items>
    </pivotField>
    <pivotField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4"/>
  </rowFields>
  <rowItems count="3">
    <i>
      <x/>
    </i>
    <i>
      <x v="1"/>
    </i>
    <i t="grand">
      <x/>
    </i>
  </rowItems>
  <colItems count="1">
    <i/>
  </colItems>
  <dataFields count="1">
    <dataField name="Sum of Total Profit" fld="14" baseField="0" baseItem="0"/>
  </dataFields>
  <formats count="2">
    <format dxfId="79">
      <pivotArea collapsedLevelsAreSubtotals="1" fieldPosition="0">
        <references count="1">
          <reference field="4" count="1">
            <x v="0"/>
          </reference>
        </references>
      </pivotArea>
    </format>
    <format dxfId="80">
      <pivotArea collapsedLevelsAreSubtotals="1" fieldPosition="0">
        <references count="1">
          <reference field="4" count="1">
            <x v="1"/>
          </reference>
        </references>
      </pivotArea>
    </format>
  </formats>
  <chartFormats count="7">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4" count="1" selected="0">
            <x v="0"/>
          </reference>
        </references>
      </pivotArea>
    </chartFormat>
    <chartFormat chart="4" format="3">
      <pivotArea type="data" outline="0" fieldPosition="0">
        <references count="2">
          <reference field="4294967294" count="1" selected="0">
            <x v="0"/>
          </reference>
          <reference field="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B63D0F-4EED-4436-85F4-271CC8DD77E9}"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9:E50" firstHeaderRow="1" firstDataRow="1" firstDataCol="1"/>
  <pivotFields count="18">
    <pivotField showAll="0"/>
    <pivotField showAll="0" sortType="descending">
      <items count="8">
        <item x="4"/>
        <item x="0"/>
        <item x="1"/>
        <item x="2"/>
        <item x="5"/>
        <item x="6"/>
        <item x="3"/>
        <item t="default"/>
      </items>
      <autoSortScope>
        <pivotArea dataOnly="0" outline="0" fieldPosition="0">
          <references count="1">
            <reference field="4294967294" count="1" selected="0">
              <x v="0"/>
            </reference>
          </references>
        </pivotArea>
      </autoSortScope>
    </pivotField>
    <pivotField axis="axisRow" showAll="0" measureFilter="1" sortType="descending">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2"/>
  </rowFields>
  <rowItems count="21">
    <i>
      <x v="24"/>
    </i>
    <i>
      <x v="46"/>
    </i>
    <i>
      <x v="16"/>
    </i>
    <i>
      <x v="72"/>
    </i>
    <i>
      <x v="41"/>
    </i>
    <i>
      <x v="71"/>
    </i>
    <i>
      <x v="35"/>
    </i>
    <i>
      <x v="56"/>
    </i>
    <i>
      <x v="4"/>
    </i>
    <i>
      <x v="7"/>
    </i>
    <i>
      <x v="51"/>
    </i>
    <i>
      <x v="57"/>
    </i>
    <i>
      <x v="25"/>
    </i>
    <i>
      <x v="10"/>
    </i>
    <i>
      <x v="69"/>
    </i>
    <i>
      <x v="45"/>
    </i>
    <i>
      <x v="54"/>
    </i>
    <i>
      <x v="62"/>
    </i>
    <i>
      <x v="68"/>
    </i>
    <i>
      <x v="67"/>
    </i>
    <i t="grand">
      <x/>
    </i>
  </rowItems>
  <colItems count="1">
    <i/>
  </colItems>
  <dataFields count="1">
    <dataField name="Sum of Total Revenue" fld="12" baseField="0" baseItem="0"/>
  </dataFields>
  <formats count="2">
    <format dxfId="81">
      <pivotArea collapsedLevelsAreSubtotals="1" fieldPosition="0">
        <references count="1">
          <reference field="2" count="1">
            <x v="24"/>
          </reference>
        </references>
      </pivotArea>
    </format>
    <format dxfId="82">
      <pivotArea collapsedLevelsAreSubtotals="1" fieldPosition="0">
        <references count="1">
          <reference field="2" count="19">
            <x v="4"/>
            <x v="7"/>
            <x v="10"/>
            <x v="16"/>
            <x v="25"/>
            <x v="35"/>
            <x v="41"/>
            <x v="45"/>
            <x v="46"/>
            <x v="51"/>
            <x v="54"/>
            <x v="56"/>
            <x v="57"/>
            <x v="62"/>
            <x v="67"/>
            <x v="68"/>
            <x v="69"/>
            <x v="71"/>
            <x v="72"/>
          </reference>
        </references>
      </pivotArea>
    </format>
  </formats>
  <conditionalFormats count="2">
    <conditionalFormat priority="10">
      <pivotAreas count="1">
        <pivotArea type="data" collapsedLevelsAreSubtotals="1" fieldPosition="0">
          <references count="2">
            <reference field="4294967294" count="1" selected="0">
              <x v="0"/>
            </reference>
            <reference field="2" count="20">
              <x v="4"/>
              <x v="7"/>
              <x v="10"/>
              <x v="16"/>
              <x v="24"/>
              <x v="25"/>
              <x v="35"/>
              <x v="41"/>
              <x v="45"/>
              <x v="46"/>
              <x v="51"/>
              <x v="54"/>
              <x v="56"/>
              <x v="57"/>
              <x v="62"/>
              <x v="67"/>
              <x v="68"/>
              <x v="69"/>
              <x v="71"/>
              <x v="72"/>
            </reference>
          </references>
        </pivotArea>
      </pivotAreas>
    </conditionalFormat>
    <conditionalFormat priority="9">
      <pivotAreas count="1">
        <pivotArea type="data" collapsedLevelsAreSubtotals="1" fieldPosition="0">
          <references count="2">
            <reference field="4294967294" count="1" selected="0">
              <x v="0"/>
            </reference>
            <reference field="2" count="20">
              <x v="4"/>
              <x v="7"/>
              <x v="10"/>
              <x v="16"/>
              <x v="24"/>
              <x v="25"/>
              <x v="35"/>
              <x v="41"/>
              <x v="45"/>
              <x v="46"/>
              <x v="51"/>
              <x v="54"/>
              <x v="56"/>
              <x v="57"/>
              <x v="62"/>
              <x v="67"/>
              <x v="68"/>
              <x v="69"/>
              <x v="71"/>
              <x v="72"/>
            </reference>
          </references>
        </pivotArea>
      </pivotAreas>
    </conditionalFormat>
  </conditionalFormats>
  <pivotTableStyleInfo name="PivotStyleLight16" showRowHeaders="1" showColHeaders="1" showRowStripes="0" showColStripes="0" showLastColumn="1"/>
  <filters count="1">
    <filter fld="2" type="count" evalOrder="-1" id="2"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1BA120-B384-4ABF-B53C-622764DA2557}" name="PivotTable1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G53:H66" firstHeaderRow="1" firstDataRow="1" firstDataCol="1"/>
  <pivotFields count="18">
    <pivotField showAll="0"/>
    <pivotField showAll="0">
      <items count="8">
        <item x="4"/>
        <item x="0"/>
        <item x="1"/>
        <item x="2"/>
        <item x="5"/>
        <item x="6"/>
        <item x="3"/>
        <item t="default"/>
      </items>
    </pivotField>
    <pivotField showAll="0"/>
    <pivotField axis="axisRow" showAll="0" sortType="descending">
      <items count="13">
        <item x="0"/>
        <item x="9"/>
        <item x="1"/>
        <item x="7"/>
        <item x="8"/>
        <item x="3"/>
        <item x="4"/>
        <item x="10"/>
        <item x="2"/>
        <item x="6"/>
        <item x="11"/>
        <item x="5"/>
        <item t="default"/>
      </items>
      <autoSortScope>
        <pivotArea dataOnly="0" outline="0" fieldPosition="0">
          <references count="1">
            <reference field="4294967294" count="1" selected="0">
              <x v="0"/>
            </reference>
          </references>
        </pivotArea>
      </autoSortScope>
    </pivotField>
    <pivotField showAll="0"/>
    <pivotField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3"/>
  </rowFields>
  <rowItems count="13">
    <i>
      <x v="4"/>
    </i>
    <i>
      <x v="6"/>
    </i>
    <i>
      <x v="8"/>
    </i>
    <i>
      <x v="3"/>
    </i>
    <i>
      <x/>
    </i>
    <i>
      <x v="2"/>
    </i>
    <i>
      <x v="11"/>
    </i>
    <i>
      <x v="9"/>
    </i>
    <i>
      <x v="1"/>
    </i>
    <i>
      <x v="10"/>
    </i>
    <i>
      <x v="7"/>
    </i>
    <i>
      <x v="5"/>
    </i>
    <i t="grand">
      <x/>
    </i>
  </rowItems>
  <colItems count="1">
    <i/>
  </colItems>
  <dataFields count="1">
    <dataField name="Sum of Total Profit" fld="14" showDataAs="percentOfTotal" baseField="3" baseItem="4" numFmtId="10"/>
  </dataFields>
  <formats count="3">
    <format dxfId="71">
      <pivotArea collapsedLevelsAreSubtotals="1" fieldPosition="0">
        <references count="1">
          <reference field="3" count="1">
            <x v="4"/>
          </reference>
        </references>
      </pivotArea>
    </format>
    <format dxfId="72">
      <pivotArea collapsedLevelsAreSubtotals="1" fieldPosition="0">
        <references count="1">
          <reference field="3" count="11">
            <x v="0"/>
            <x v="1"/>
            <x v="2"/>
            <x v="3"/>
            <x v="5"/>
            <x v="6"/>
            <x v="7"/>
            <x v="8"/>
            <x v="9"/>
            <x v="10"/>
            <x v="11"/>
          </reference>
        </references>
      </pivotArea>
    </format>
    <format dxfId="70">
      <pivotArea outline="0" fieldPosition="0">
        <references count="1">
          <reference field="4294967294" count="1">
            <x v="0"/>
          </reference>
        </references>
      </pivotArea>
    </format>
  </formats>
  <conditionalFormats count="1">
    <conditionalFormat priority="11">
      <pivotAreas count="1">
        <pivotArea type="data" collapsedLevelsAreSubtotals="1" fieldPosition="0">
          <references count="2">
            <reference field="4294967294" count="1" selected="0">
              <x v="0"/>
            </reference>
            <reference field="3" count="12">
              <x v="0"/>
              <x v="1"/>
              <x v="2"/>
              <x v="3"/>
              <x v="4"/>
              <x v="5"/>
              <x v="6"/>
              <x v="7"/>
              <x v="8"/>
              <x v="9"/>
              <x v="10"/>
              <x v="11"/>
            </reference>
          </references>
        </pivotArea>
      </pivotAreas>
    </conditionalFormat>
  </conditionalFormats>
  <chartFormats count="13">
    <chartFormat chart="5" format="14" series="1">
      <pivotArea type="data" outline="0" fieldPosition="0">
        <references count="1">
          <reference field="4294967294" count="1" selected="0">
            <x v="0"/>
          </reference>
        </references>
      </pivotArea>
    </chartFormat>
    <chartFormat chart="5" format="15">
      <pivotArea type="data" outline="0" fieldPosition="0">
        <references count="2">
          <reference field="4294967294" count="1" selected="0">
            <x v="0"/>
          </reference>
          <reference field="3" count="1" selected="0">
            <x v="4"/>
          </reference>
        </references>
      </pivotArea>
    </chartFormat>
    <chartFormat chart="5" format="16">
      <pivotArea type="data" outline="0" fieldPosition="0">
        <references count="2">
          <reference field="4294967294" count="1" selected="0">
            <x v="0"/>
          </reference>
          <reference field="3" count="1" selected="0">
            <x v="6"/>
          </reference>
        </references>
      </pivotArea>
    </chartFormat>
    <chartFormat chart="5" format="17">
      <pivotArea type="data" outline="0" fieldPosition="0">
        <references count="2">
          <reference field="4294967294" count="1" selected="0">
            <x v="0"/>
          </reference>
          <reference field="3" count="1" selected="0">
            <x v="8"/>
          </reference>
        </references>
      </pivotArea>
    </chartFormat>
    <chartFormat chart="5" format="18">
      <pivotArea type="data" outline="0" fieldPosition="0">
        <references count="2">
          <reference field="4294967294" count="1" selected="0">
            <x v="0"/>
          </reference>
          <reference field="3" count="1" selected="0">
            <x v="3"/>
          </reference>
        </references>
      </pivotArea>
    </chartFormat>
    <chartFormat chart="5" format="19">
      <pivotArea type="data" outline="0" fieldPosition="0">
        <references count="2">
          <reference field="4294967294" count="1" selected="0">
            <x v="0"/>
          </reference>
          <reference field="3" count="1" selected="0">
            <x v="0"/>
          </reference>
        </references>
      </pivotArea>
    </chartFormat>
    <chartFormat chart="5" format="20">
      <pivotArea type="data" outline="0" fieldPosition="0">
        <references count="2">
          <reference field="4294967294" count="1" selected="0">
            <x v="0"/>
          </reference>
          <reference field="3" count="1" selected="0">
            <x v="2"/>
          </reference>
        </references>
      </pivotArea>
    </chartFormat>
    <chartFormat chart="5" format="21">
      <pivotArea type="data" outline="0" fieldPosition="0">
        <references count="2">
          <reference field="4294967294" count="1" selected="0">
            <x v="0"/>
          </reference>
          <reference field="3" count="1" selected="0">
            <x v="11"/>
          </reference>
        </references>
      </pivotArea>
    </chartFormat>
    <chartFormat chart="5" format="22">
      <pivotArea type="data" outline="0" fieldPosition="0">
        <references count="2">
          <reference field="4294967294" count="1" selected="0">
            <x v="0"/>
          </reference>
          <reference field="3" count="1" selected="0">
            <x v="9"/>
          </reference>
        </references>
      </pivotArea>
    </chartFormat>
    <chartFormat chart="5" format="23">
      <pivotArea type="data" outline="0" fieldPosition="0">
        <references count="2">
          <reference field="4294967294" count="1" selected="0">
            <x v="0"/>
          </reference>
          <reference field="3" count="1" selected="0">
            <x v="1"/>
          </reference>
        </references>
      </pivotArea>
    </chartFormat>
    <chartFormat chart="5" format="24">
      <pivotArea type="data" outline="0" fieldPosition="0">
        <references count="2">
          <reference field="4294967294" count="1" selected="0">
            <x v="0"/>
          </reference>
          <reference field="3" count="1" selected="0">
            <x v="10"/>
          </reference>
        </references>
      </pivotArea>
    </chartFormat>
    <chartFormat chart="5" format="25">
      <pivotArea type="data" outline="0" fieldPosition="0">
        <references count="2">
          <reference field="4294967294" count="1" selected="0">
            <x v="0"/>
          </reference>
          <reference field="3" count="1" selected="0">
            <x v="7"/>
          </reference>
        </references>
      </pivotArea>
    </chartFormat>
    <chartFormat chart="5" format="26">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AD5C5E-BF92-49FF-96C2-23EDAFCA9429}" name="PivotTable6"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G6" firstHeaderRow="1" firstDataRow="1" firstDataCol="0"/>
  <pivotFields count="18">
    <pivotField showAll="0"/>
    <pivotField showAll="0">
      <items count="8">
        <item x="4"/>
        <item x="0"/>
        <item x="1"/>
        <item x="2"/>
        <item x="5"/>
        <item x="6"/>
        <item x="3"/>
        <item t="default"/>
      </items>
    </pivotField>
    <pivotField showAll="0"/>
    <pivotField showAll="0"/>
    <pivotField showAll="0"/>
    <pivotField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Items count="1">
    <i/>
  </rowItems>
  <colItems count="1">
    <i/>
  </colItems>
  <dataFields count="1">
    <dataField name="Sum of Total Profit"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95C908-49E2-497E-A214-580DBDE8EB58}" name="PivotTable9"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G17:H25" firstHeaderRow="1" firstDataRow="1" firstDataCol="1"/>
  <pivotFields count="18">
    <pivotField showAll="0"/>
    <pivotField axis="axisRow" showAll="0" sortType="descending">
      <items count="8">
        <item sd="0" x="4"/>
        <item sd="0" x="0"/>
        <item sd="0" x="1"/>
        <item sd="0" x="2"/>
        <item sd="0" x="5"/>
        <item sd="0" x="6"/>
        <item sd="0" x="3"/>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1"/>
  </rowFields>
  <rowItems count="8">
    <i>
      <x v="6"/>
    </i>
    <i>
      <x v="3"/>
    </i>
    <i>
      <x/>
    </i>
    <i>
      <x v="4"/>
    </i>
    <i>
      <x v="1"/>
    </i>
    <i>
      <x v="2"/>
    </i>
    <i>
      <x v="5"/>
    </i>
    <i t="grand">
      <x/>
    </i>
  </rowItems>
  <colItems count="1">
    <i/>
  </colItems>
  <dataFields count="1">
    <dataField name="Sum of Total Profit" fld="14" baseField="0" baseItem="0"/>
  </dataFields>
  <formats count="1">
    <format dxfId="83">
      <pivotArea collapsedLevelsAreSubtotals="1" fieldPosition="0">
        <references count="1">
          <reference field="1" count="0"/>
        </references>
      </pivotArea>
    </format>
  </formats>
  <conditionalFormats count="1">
    <conditionalFormat priority="6">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chartFormats count="1">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E1F1B7-39D7-4045-80B1-309F86F0B36F}" name="PivotTable1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G70:H79" firstHeaderRow="1" firstDataRow="1" firstDataCol="1"/>
  <pivotFields count="18">
    <pivotField showAll="0"/>
    <pivotField showAll="0">
      <items count="8">
        <item x="4"/>
        <item x="0"/>
        <item x="1"/>
        <item x="2"/>
        <item x="5"/>
        <item x="6"/>
        <item x="3"/>
        <item t="default"/>
      </items>
    </pivotField>
    <pivotField showAll="0"/>
    <pivotField showAll="0"/>
    <pivotField showAll="0"/>
    <pivotField showAll="0">
      <items count="5">
        <item x="1"/>
        <item x="0"/>
        <item x="2"/>
        <item x="3"/>
        <item t="default"/>
      </items>
    </pivotField>
    <pivotField axis="axisRow"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4">
    <field x="17"/>
    <field x="16"/>
    <field x="15"/>
    <field x="6"/>
  </rowFields>
  <rowItems count="9">
    <i>
      <x v="1"/>
    </i>
    <i>
      <x v="2"/>
    </i>
    <i>
      <x v="3"/>
    </i>
    <i>
      <x v="4"/>
    </i>
    <i>
      <x v="5"/>
    </i>
    <i>
      <x v="6"/>
    </i>
    <i>
      <x v="7"/>
    </i>
    <i>
      <x v="8"/>
    </i>
    <i t="grand">
      <x/>
    </i>
  </rowItems>
  <colItems count="1">
    <i/>
  </colItems>
  <dataFields count="1">
    <dataField name="Sum of Total Profit" fld="14" baseField="0" baseItem="0"/>
  </dataFields>
  <formats count="8">
    <format dxfId="84">
      <pivotArea collapsedLevelsAreSubtotals="1" fieldPosition="0">
        <references count="1">
          <reference field="17" count="1">
            <x v="1"/>
          </reference>
        </references>
      </pivotArea>
    </format>
    <format dxfId="85">
      <pivotArea collapsedLevelsAreSubtotals="1" fieldPosition="0">
        <references count="1">
          <reference field="17" count="1">
            <x v="2"/>
          </reference>
        </references>
      </pivotArea>
    </format>
    <format dxfId="86">
      <pivotArea collapsedLevelsAreSubtotals="1" fieldPosition="0">
        <references count="1">
          <reference field="17" count="1">
            <x v="3"/>
          </reference>
        </references>
      </pivotArea>
    </format>
    <format dxfId="87">
      <pivotArea collapsedLevelsAreSubtotals="1" fieldPosition="0">
        <references count="1">
          <reference field="17" count="1">
            <x v="4"/>
          </reference>
        </references>
      </pivotArea>
    </format>
    <format dxfId="88">
      <pivotArea collapsedLevelsAreSubtotals="1" fieldPosition="0">
        <references count="1">
          <reference field="17" count="1">
            <x v="5"/>
          </reference>
        </references>
      </pivotArea>
    </format>
    <format dxfId="89">
      <pivotArea collapsedLevelsAreSubtotals="1" fieldPosition="0">
        <references count="1">
          <reference field="17" count="1">
            <x v="6"/>
          </reference>
        </references>
      </pivotArea>
    </format>
    <format dxfId="90">
      <pivotArea collapsedLevelsAreSubtotals="1" fieldPosition="0">
        <references count="1">
          <reference field="17" count="1">
            <x v="7"/>
          </reference>
        </references>
      </pivotArea>
    </format>
    <format dxfId="91">
      <pivotArea collapsedLevelsAreSubtotals="1" fieldPosition="0">
        <references count="1">
          <reference field="17" count="1">
            <x v="8"/>
          </reference>
        </references>
      </pivotArea>
    </format>
  </format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5E888DE-56F0-4B9A-836F-24BC89DD9F5A}"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70:E79" firstHeaderRow="1" firstDataRow="1" firstDataCol="1"/>
  <pivotFields count="18">
    <pivotField showAll="0"/>
    <pivotField showAll="0" sortType="descending">
      <items count="8">
        <item x="4"/>
        <item x="0"/>
        <item x="1"/>
        <item x="2"/>
        <item x="5"/>
        <item x="6"/>
        <item x="3"/>
        <item t="default"/>
      </items>
      <autoSortScope>
        <pivotArea dataOnly="0" outline="0" fieldPosition="0">
          <references count="1">
            <reference field="4294967294" count="1" selected="0">
              <x v="0"/>
            </reference>
          </references>
        </pivotArea>
      </autoSortScope>
    </pivotField>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items count="5">
        <item x="1"/>
        <item x="0"/>
        <item x="2"/>
        <item x="3"/>
        <item t="default"/>
      </items>
    </pivotField>
    <pivotField axis="axisRow"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4">
    <field x="17"/>
    <field x="16"/>
    <field x="15"/>
    <field x="6"/>
  </rowFields>
  <rowItems count="9">
    <i>
      <x v="1"/>
    </i>
    <i>
      <x v="2"/>
    </i>
    <i>
      <x v="3"/>
    </i>
    <i>
      <x v="4"/>
    </i>
    <i>
      <x v="5"/>
    </i>
    <i>
      <x v="6"/>
    </i>
    <i>
      <x v="7"/>
    </i>
    <i>
      <x v="8"/>
    </i>
    <i t="grand">
      <x/>
    </i>
  </rowItems>
  <colItems count="1">
    <i/>
  </colItems>
  <dataFields count="1">
    <dataField name="Sum of Total Revenue" fld="12" baseField="0" baseItem="0"/>
  </dataFields>
  <formats count="8">
    <format dxfId="92">
      <pivotArea collapsedLevelsAreSubtotals="1" fieldPosition="0">
        <references count="1">
          <reference field="17" count="1">
            <x v="1"/>
          </reference>
        </references>
      </pivotArea>
    </format>
    <format dxfId="93">
      <pivotArea collapsedLevelsAreSubtotals="1" fieldPosition="0">
        <references count="1">
          <reference field="17" count="1">
            <x v="2"/>
          </reference>
        </references>
      </pivotArea>
    </format>
    <format dxfId="94">
      <pivotArea collapsedLevelsAreSubtotals="1" fieldPosition="0">
        <references count="1">
          <reference field="17" count="1">
            <x v="3"/>
          </reference>
        </references>
      </pivotArea>
    </format>
    <format dxfId="95">
      <pivotArea collapsedLevelsAreSubtotals="1" fieldPosition="0">
        <references count="1">
          <reference field="17" count="1">
            <x v="4"/>
          </reference>
        </references>
      </pivotArea>
    </format>
    <format dxfId="96">
      <pivotArea collapsedLevelsAreSubtotals="1" fieldPosition="0">
        <references count="1">
          <reference field="17" count="1">
            <x v="5"/>
          </reference>
        </references>
      </pivotArea>
    </format>
    <format dxfId="97">
      <pivotArea collapsedLevelsAreSubtotals="1" fieldPosition="0">
        <references count="1">
          <reference field="17" count="1">
            <x v="6"/>
          </reference>
        </references>
      </pivotArea>
    </format>
    <format dxfId="98">
      <pivotArea collapsedLevelsAreSubtotals="1" fieldPosition="0">
        <references count="1">
          <reference field="17" count="1">
            <x v="7"/>
          </reference>
        </references>
      </pivotArea>
    </format>
    <format dxfId="99">
      <pivotArea collapsedLevelsAreSubtotals="1" fieldPosition="0">
        <references count="1">
          <reference field="17" count="1">
            <x v="8"/>
          </reference>
        </references>
      </pivotArea>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CABF87D-B119-4623-A08C-7FA23A4B35FB}" name="PivotTable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D11" firstHeaderRow="1" firstDataRow="1" firstDataCol="0"/>
  <pivotFields count="18">
    <pivotField showAll="0"/>
    <pivotField showAll="0">
      <items count="8">
        <item x="4"/>
        <item x="0"/>
        <item x="1"/>
        <item x="2"/>
        <item x="5"/>
        <item x="6"/>
        <item x="3"/>
        <item t="default"/>
      </items>
    </pivotField>
    <pivotField showAll="0"/>
    <pivotField showAll="0"/>
    <pivotField showAll="0"/>
    <pivotField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Items count="1">
    <i/>
  </rowItems>
  <colItems count="1">
    <i/>
  </colItems>
  <dataFields count="1">
    <dataField name="Sum of Units Sold"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B50901D-E1A9-40F0-8BC8-C51B5B5DAD27}" name="PivotTable10"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9:H50" firstHeaderRow="1" firstDataRow="1" firstDataCol="1"/>
  <pivotFields count="18">
    <pivotField showAll="0"/>
    <pivotField showAll="0" sortType="descending">
      <items count="8">
        <item x="4"/>
        <item x="0"/>
        <item x="1"/>
        <item x="2"/>
        <item x="5"/>
        <item x="6"/>
        <item x="3"/>
        <item t="default"/>
      </items>
      <autoSortScope>
        <pivotArea dataOnly="0" outline="0" fieldPosition="0">
          <references count="1">
            <reference field="4294967294" count="1" selected="0">
              <x v="0"/>
            </reference>
          </references>
        </pivotArea>
      </autoSortScope>
    </pivotField>
    <pivotField axis="axisRow" showAll="0" measureFilter="1" sortType="descending">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2"/>
  </rowFields>
  <rowItems count="21">
    <i>
      <x v="16"/>
    </i>
    <i>
      <x v="46"/>
    </i>
    <i>
      <x v="51"/>
    </i>
    <i>
      <x v="57"/>
    </i>
    <i>
      <x v="24"/>
    </i>
    <i>
      <x v="25"/>
    </i>
    <i>
      <x v="4"/>
    </i>
    <i>
      <x v="69"/>
    </i>
    <i>
      <x v="41"/>
    </i>
    <i>
      <x v="56"/>
    </i>
    <i>
      <x v="71"/>
    </i>
    <i>
      <x v="54"/>
    </i>
    <i>
      <x v="72"/>
    </i>
    <i>
      <x v="68"/>
    </i>
    <i>
      <x v="26"/>
    </i>
    <i>
      <x v="35"/>
    </i>
    <i>
      <x v="73"/>
    </i>
    <i>
      <x v="45"/>
    </i>
    <i>
      <x v="7"/>
    </i>
    <i>
      <x v="43"/>
    </i>
    <i t="grand">
      <x/>
    </i>
  </rowItems>
  <colItems count="1">
    <i/>
  </colItems>
  <dataFields count="1">
    <dataField name="Sum of Total Profit" fld="14" baseField="0" baseItem="0"/>
  </dataFields>
  <formats count="2">
    <format dxfId="100">
      <pivotArea collapsedLevelsAreSubtotals="1" fieldPosition="0">
        <references count="1">
          <reference field="2" count="1">
            <x v="16"/>
          </reference>
        </references>
      </pivotArea>
    </format>
    <format dxfId="101">
      <pivotArea collapsedLevelsAreSubtotals="1" fieldPosition="0">
        <references count="1">
          <reference field="2" count="19">
            <x v="4"/>
            <x v="7"/>
            <x v="24"/>
            <x v="25"/>
            <x v="26"/>
            <x v="35"/>
            <x v="41"/>
            <x v="43"/>
            <x v="45"/>
            <x v="46"/>
            <x v="51"/>
            <x v="54"/>
            <x v="56"/>
            <x v="57"/>
            <x v="68"/>
            <x v="69"/>
            <x v="71"/>
            <x v="72"/>
            <x v="73"/>
          </reference>
        </references>
      </pivotArea>
    </format>
  </formats>
  <conditionalFormats count="1">
    <conditionalFormat priority="8">
      <pivotAreas count="1">
        <pivotArea type="data" collapsedLevelsAreSubtotals="1" fieldPosition="0">
          <references count="2">
            <reference field="4294967294" count="1" selected="0">
              <x v="0"/>
            </reference>
            <reference field="2" count="20">
              <x v="4"/>
              <x v="7"/>
              <x v="16"/>
              <x v="24"/>
              <x v="25"/>
              <x v="26"/>
              <x v="35"/>
              <x v="41"/>
              <x v="43"/>
              <x v="45"/>
              <x v="46"/>
              <x v="51"/>
              <x v="54"/>
              <x v="56"/>
              <x v="57"/>
              <x v="68"/>
              <x v="69"/>
              <x v="71"/>
              <x v="72"/>
              <x v="73"/>
            </reference>
          </references>
        </pivotArea>
      </pivotAreas>
    </conditionalFormat>
  </conditionalFormats>
  <pivotTableStyleInfo name="PivotStyleLight16" showRowHeaders="1" showColHeaders="1" showRowStripes="0" showColStripes="0" showLastColumn="1"/>
  <filters count="1">
    <filter fld="2"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FF9B217-34A4-4E82-84A5-E0F27CBA5952}"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3:E66" firstHeaderRow="1" firstDataRow="1" firstDataCol="1"/>
  <pivotFields count="18">
    <pivotField showAll="0"/>
    <pivotField showAll="0" sortType="descending">
      <items count="8">
        <item x="4"/>
        <item x="0"/>
        <item x="1"/>
        <item x="2"/>
        <item x="5"/>
        <item x="6"/>
        <item x="3"/>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13">
        <item x="0"/>
        <item x="9"/>
        <item x="1"/>
        <item x="7"/>
        <item x="8"/>
        <item x="3"/>
        <item x="4"/>
        <item x="10"/>
        <item x="2"/>
        <item x="6"/>
        <item x="11"/>
        <item x="5"/>
        <item t="default"/>
      </items>
      <autoSortScope>
        <pivotArea dataOnly="0" outline="0" fieldPosition="0">
          <references count="1">
            <reference field="4294967294" count="1" selected="0">
              <x v="0"/>
            </reference>
          </references>
        </pivotArea>
      </autoSortScope>
    </pivotField>
    <pivotField showAll="0"/>
    <pivotField showAll="0">
      <items count="5">
        <item x="1"/>
        <item x="0"/>
        <item x="2"/>
        <item x="3"/>
        <item t="default"/>
      </items>
    </pivotField>
    <pivotField numFmtId="14" showAll="0">
      <items count="101">
        <item x="50"/>
        <item x="41"/>
        <item x="0"/>
        <item x="56"/>
        <item x="27"/>
        <item x="68"/>
        <item x="63"/>
        <item x="93"/>
        <item x="47"/>
        <item x="18"/>
        <item x="86"/>
        <item x="94"/>
        <item x="83"/>
        <item x="6"/>
        <item x="72"/>
        <item x="10"/>
        <item x="62"/>
        <item x="95"/>
        <item x="77"/>
        <item x="96"/>
        <item x="36"/>
        <item x="53"/>
        <item x="38"/>
        <item x="58"/>
        <item x="49"/>
        <item x="99"/>
        <item x="39"/>
        <item x="85"/>
        <item x="84"/>
        <item x="15"/>
        <item x="88"/>
        <item x="29"/>
        <item x="78"/>
        <item x="55"/>
        <item x="43"/>
        <item x="92"/>
        <item x="42"/>
        <item x="7"/>
        <item x="19"/>
        <item x="66"/>
        <item x="1"/>
        <item x="30"/>
        <item x="81"/>
        <item x="80"/>
        <item x="4"/>
        <item x="52"/>
        <item x="70"/>
        <item x="74"/>
        <item x="60"/>
        <item x="61"/>
        <item x="79"/>
        <item x="51"/>
        <item x="54"/>
        <item x="64"/>
        <item x="65"/>
        <item x="31"/>
        <item x="2"/>
        <item x="11"/>
        <item x="14"/>
        <item x="87"/>
        <item x="59"/>
        <item x="9"/>
        <item x="20"/>
        <item x="75"/>
        <item x="3"/>
        <item x="91"/>
        <item x="28"/>
        <item x="23"/>
        <item x="26"/>
        <item x="48"/>
        <item x="76"/>
        <item x="17"/>
        <item x="33"/>
        <item x="5"/>
        <item x="57"/>
        <item x="69"/>
        <item x="8"/>
        <item x="98"/>
        <item x="21"/>
        <item x="71"/>
        <item x="32"/>
        <item x="44"/>
        <item x="97"/>
        <item x="45"/>
        <item x="90"/>
        <item x="22"/>
        <item x="24"/>
        <item x="67"/>
        <item x="89"/>
        <item x="82"/>
        <item x="16"/>
        <item x="46"/>
        <item x="12"/>
        <item x="37"/>
        <item x="13"/>
        <item x="34"/>
        <item x="40"/>
        <item x="35"/>
        <item x="73"/>
        <item x="25"/>
        <item t="default"/>
      </items>
    </pivotField>
    <pivotField numFmtId="14" showAll="0"/>
    <pivotField numFmtId="1"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3"/>
  </rowFields>
  <rowItems count="13">
    <i>
      <x v="4"/>
    </i>
    <i>
      <x v="8"/>
    </i>
    <i>
      <x v="6"/>
    </i>
    <i>
      <x/>
    </i>
    <i>
      <x v="3"/>
    </i>
    <i>
      <x v="2"/>
    </i>
    <i>
      <x v="7"/>
    </i>
    <i>
      <x v="9"/>
    </i>
    <i>
      <x v="11"/>
    </i>
    <i>
      <x v="1"/>
    </i>
    <i>
      <x v="10"/>
    </i>
    <i>
      <x v="5"/>
    </i>
    <i t="grand">
      <x/>
    </i>
  </rowItems>
  <colItems count="1">
    <i/>
  </colItems>
  <dataFields count="1">
    <dataField name="Sum of Total Revenue" fld="12" baseField="0" baseItem="0"/>
  </dataFields>
  <formats count="2">
    <format dxfId="102">
      <pivotArea collapsedLevelsAreSubtotals="1" fieldPosition="0">
        <references count="1">
          <reference field="3" count="1">
            <x v="4"/>
          </reference>
        </references>
      </pivotArea>
    </format>
    <format dxfId="103">
      <pivotArea collapsedLevelsAreSubtotals="1" fieldPosition="0">
        <references count="1">
          <reference field="3" count="11">
            <x v="0"/>
            <x v="1"/>
            <x v="2"/>
            <x v="3"/>
            <x v="5"/>
            <x v="6"/>
            <x v="7"/>
            <x v="8"/>
            <x v="9"/>
            <x v="10"/>
            <x v="11"/>
          </reference>
        </references>
      </pivotArea>
    </format>
  </formats>
  <conditionalFormats count="1">
    <conditionalFormat priority="12">
      <pivotAreas count="1">
        <pivotArea type="data" collapsedLevelsAreSubtotals="1" fieldPosition="0">
          <references count="2">
            <reference field="4294967294" count="1" selected="0">
              <x v="0"/>
            </reference>
            <reference field="3" count="12">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FBFA1B8-56EF-4B86-B860-4446F5BF494E}" sourceName="Region">
  <pivotTables>
    <pivotTable tabId="6" name="PivotTable1"/>
    <pivotTable tabId="6" name="PivotTable10"/>
    <pivotTable tabId="6" name="PivotTable11"/>
    <pivotTable tabId="6" name="PivotTable12"/>
    <pivotTable tabId="6" name="PivotTable13"/>
    <pivotTable tabId="6" name="PivotTable14"/>
    <pivotTable tabId="6" name="PivotTable2"/>
    <pivotTable tabId="6" name="PivotTable3"/>
    <pivotTable tabId="6" name="PivotTable4"/>
    <pivotTable tabId="6" name="PivotTable5"/>
    <pivotTable tabId="6" name="PivotTable6"/>
    <pivotTable tabId="6" name="PivotTable7"/>
    <pivotTable tabId="6" name="PivotTable8"/>
    <pivotTable tabId="6" name="PivotTable9"/>
  </pivotTables>
  <data>
    <tabular pivotCacheId="430273001">
      <items count="7">
        <i x="4" s="1"/>
        <i x="0" s="1"/>
        <i x="1" s="1"/>
        <i x="2" s="1"/>
        <i x="5" s="1"/>
        <i x="6"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Priority" xr10:uid="{1E1AC495-E56F-410E-9D66-13CD821407D4}" sourceName="Order Priority">
  <pivotTables>
    <pivotTable tabId="6" name="PivotTable1"/>
    <pivotTable tabId="6" name="PivotTable10"/>
    <pivotTable tabId="6" name="PivotTable11"/>
    <pivotTable tabId="6" name="PivotTable12"/>
    <pivotTable tabId="6" name="PivotTable13"/>
    <pivotTable tabId="6" name="PivotTable14"/>
    <pivotTable tabId="6" name="PivotTable2"/>
    <pivotTable tabId="6" name="PivotTable3"/>
    <pivotTable tabId="6" name="PivotTable4"/>
    <pivotTable tabId="6" name="PivotTable5"/>
    <pivotTable tabId="6" name="PivotTable6"/>
    <pivotTable tabId="6" name="PivotTable7"/>
    <pivotTable tabId="6" name="PivotTable8"/>
    <pivotTable tabId="6" name="PivotTable9"/>
  </pivotTables>
  <data>
    <tabular pivotCacheId="430273001">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376E006-B638-4170-8625-0CB44C9084C0}" cache="Slicer_Region" caption="Region" rowHeight="234950"/>
  <slicer name="Order Priority" xr10:uid="{B3773849-6CE6-43D3-A781-473E1CFC7F9A}" cache="Slicer_Order_Priority" caption="Order Priorit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C2B2F468-DE50-4A08-A0A2-6F0C014A032B}" cache="Slicer_Region" caption="Region" style="Slicer Style 1" rowHeight="234950"/>
  <slicer name="Order Priority 1" xr10:uid="{C77E36F8-6B0F-4E95-9B6B-CBA5A8F36730}" cache="Slicer_Order_Priority" caption="Order Priority" columnCount="2"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CA06F4-E5C9-48A5-8E40-61CCD466CF18}" name="sales" displayName="sales" ref="B1:P101" totalsRowShown="0">
  <autoFilter ref="B1:P101" xr:uid="{F185BF68-E906-4776-BB66-C82E6E040683}"/>
  <tableColumns count="15">
    <tableColumn id="1" xr3:uid="{F058EE2C-65A8-4A38-87E1-96D1FD710F49}" name="Order ID"/>
    <tableColumn id="2" xr3:uid="{83605A8A-8202-4407-8973-2689F62C3F20}" name="Region"/>
    <tableColumn id="3" xr3:uid="{003C6225-034D-493B-ADF5-A3975767D545}" name="Country"/>
    <tableColumn id="4" xr3:uid="{EA87EAD3-3D64-4B9C-BB58-9E5942DEF866}" name="Item Type"/>
    <tableColumn id="5" xr3:uid="{3E706422-C458-458A-8447-B36803B2A66C}" name="Sales Channel"/>
    <tableColumn id="6" xr3:uid="{35E4138D-3EBB-45F9-A655-ED2857CDECE7}" name="Order Priority"/>
    <tableColumn id="7" xr3:uid="{5ABC6E77-945D-48F0-8010-4D28FC1B8AFD}" name="Order Date" dataDxfId="106"/>
    <tableColumn id="8" xr3:uid="{7F9FB1FE-4224-4FF2-8B6F-EFE1CC219195}" name="Ship Date" dataDxfId="105"/>
    <tableColumn id="9" xr3:uid="{879E09DD-CCF1-45F0-8485-476149C45F3F}" name="No. of days for delivery" dataDxfId="104">
      <calculatedColumnFormula>_xlfn.DAYS(I2,H2)</calculatedColumnFormula>
    </tableColumn>
    <tableColumn id="10" xr3:uid="{0740D7BE-4D82-4A6B-96E9-577BF241768A}" name="Units Sold"/>
    <tableColumn id="11" xr3:uid="{A3508F2F-E749-4C50-BA88-EED4429DEE86}" name="Unit Price"/>
    <tableColumn id="12" xr3:uid="{3D5DA1D0-9E4D-4781-B718-FAC0324CFC1D}" name="Unit Cost"/>
    <tableColumn id="13" xr3:uid="{9FCDCD2C-9E76-49F8-AF29-4E73141CCEE4}" name="Total Revenue"/>
    <tableColumn id="14" xr3:uid="{55381569-CE78-4806-8BC3-898DAD21A44D}" name="Total Cost"/>
    <tableColumn id="15" xr3:uid="{9ACCE189-45A0-462B-91FA-AA419D707F35}" name="Total 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2.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06A7-39AE-4545-A878-EE1569807F9F}">
  <dimension ref="A1:N101"/>
  <sheetViews>
    <sheetView workbookViewId="0">
      <selection activeCell="M1" sqref="M1:M1048576"/>
    </sheetView>
  </sheetViews>
  <sheetFormatPr defaultRowHeight="14.4" x14ac:dyDescent="0.3"/>
  <cols>
    <col min="1" max="1" width="29.77734375" bestFit="1" customWidth="1"/>
    <col min="2" max="2" width="29.21875" bestFit="1" customWidth="1"/>
    <col min="3" max="3" width="13.109375" bestFit="1" customWidth="1"/>
    <col min="4" max="4" width="12.109375" bestFit="1" customWidth="1"/>
    <col min="5" max="5" width="12" bestFit="1" customWidth="1"/>
    <col min="6" max="6" width="10.5546875" bestFit="1" customWidth="1"/>
    <col min="7" max="7" width="10" bestFit="1" customWidth="1"/>
    <col min="8" max="8" width="10.5546875" bestFit="1" customWidth="1"/>
    <col min="9" max="9" width="9.109375" bestFit="1" customWidth="1"/>
    <col min="11" max="11" width="8.5546875" bestFit="1" customWidth="1"/>
    <col min="12" max="12" width="12.6640625" bestFit="1" customWidth="1"/>
    <col min="13" max="13" width="11" bestFit="1" customWidth="1"/>
    <col min="14" max="14" width="11.218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t="s">
        <v>19</v>
      </c>
      <c r="G2">
        <v>669165933</v>
      </c>
      <c r="H2" t="s">
        <v>20</v>
      </c>
      <c r="I2">
        <v>9925</v>
      </c>
      <c r="J2">
        <v>255.28</v>
      </c>
      <c r="K2">
        <v>159.41999999999999</v>
      </c>
      <c r="L2">
        <v>2533654</v>
      </c>
      <c r="M2">
        <v>1582243.5</v>
      </c>
      <c r="N2">
        <v>951410.5</v>
      </c>
    </row>
    <row r="3" spans="1:14" x14ac:dyDescent="0.3">
      <c r="A3" t="s">
        <v>21</v>
      </c>
      <c r="B3" t="s">
        <v>22</v>
      </c>
      <c r="C3" t="s">
        <v>23</v>
      </c>
      <c r="D3" t="s">
        <v>24</v>
      </c>
      <c r="E3" t="s">
        <v>25</v>
      </c>
      <c r="F3" t="s">
        <v>26</v>
      </c>
      <c r="G3">
        <v>963881480</v>
      </c>
      <c r="H3" t="s">
        <v>27</v>
      </c>
      <c r="I3">
        <v>2804</v>
      </c>
      <c r="J3">
        <v>205.7</v>
      </c>
      <c r="K3">
        <v>117.11</v>
      </c>
      <c r="L3">
        <v>576782.80000000005</v>
      </c>
      <c r="M3">
        <v>328376.44</v>
      </c>
      <c r="N3">
        <v>248406.36</v>
      </c>
    </row>
    <row r="4" spans="1:14" x14ac:dyDescent="0.3">
      <c r="A4" t="s">
        <v>28</v>
      </c>
      <c r="B4" t="s">
        <v>29</v>
      </c>
      <c r="C4" t="s">
        <v>30</v>
      </c>
      <c r="D4" t="s">
        <v>17</v>
      </c>
      <c r="E4" t="s">
        <v>31</v>
      </c>
      <c r="F4" s="1">
        <v>41675</v>
      </c>
      <c r="G4">
        <v>341417157</v>
      </c>
      <c r="H4" s="1">
        <v>41856</v>
      </c>
      <c r="I4">
        <v>1779</v>
      </c>
      <c r="J4">
        <v>651.21</v>
      </c>
      <c r="K4">
        <v>524.96</v>
      </c>
      <c r="L4">
        <v>1158502.5900000001</v>
      </c>
      <c r="M4">
        <v>933903.84</v>
      </c>
      <c r="N4">
        <v>224598.75</v>
      </c>
    </row>
    <row r="5" spans="1:14" x14ac:dyDescent="0.3">
      <c r="A5" t="s">
        <v>32</v>
      </c>
      <c r="B5" t="s">
        <v>33</v>
      </c>
      <c r="C5" t="s">
        <v>34</v>
      </c>
      <c r="D5" t="s">
        <v>24</v>
      </c>
      <c r="E5" t="s">
        <v>25</v>
      </c>
      <c r="F5" t="s">
        <v>35</v>
      </c>
      <c r="G5">
        <v>514321792</v>
      </c>
      <c r="H5" s="1">
        <v>41766</v>
      </c>
      <c r="I5">
        <v>8102</v>
      </c>
      <c r="J5">
        <v>9.33</v>
      </c>
      <c r="K5">
        <v>6.92</v>
      </c>
      <c r="L5">
        <v>75591.66</v>
      </c>
      <c r="M5">
        <v>56065.84</v>
      </c>
      <c r="N5">
        <v>19525.82</v>
      </c>
    </row>
    <row r="6" spans="1:14" x14ac:dyDescent="0.3">
      <c r="A6" t="s">
        <v>32</v>
      </c>
      <c r="B6" t="s">
        <v>36</v>
      </c>
      <c r="C6" t="s">
        <v>30</v>
      </c>
      <c r="D6" t="s">
        <v>17</v>
      </c>
      <c r="E6" t="s">
        <v>31</v>
      </c>
      <c r="F6" s="1">
        <v>41276</v>
      </c>
      <c r="G6">
        <v>115456712</v>
      </c>
      <c r="H6" s="1">
        <v>41427</v>
      </c>
      <c r="I6">
        <v>5062</v>
      </c>
      <c r="J6">
        <v>651.21</v>
      </c>
      <c r="K6">
        <v>524.96</v>
      </c>
      <c r="L6">
        <v>3296425.02</v>
      </c>
      <c r="M6">
        <v>2657347.52</v>
      </c>
      <c r="N6">
        <v>639077.5</v>
      </c>
    </row>
    <row r="7" spans="1:14" x14ac:dyDescent="0.3">
      <c r="A7" t="s">
        <v>14</v>
      </c>
      <c r="B7" t="s">
        <v>37</v>
      </c>
      <c r="C7" t="s">
        <v>16</v>
      </c>
      <c r="D7" t="s">
        <v>24</v>
      </c>
      <c r="E7" t="s">
        <v>25</v>
      </c>
      <c r="F7" s="1">
        <v>42096</v>
      </c>
      <c r="G7">
        <v>547995746</v>
      </c>
      <c r="H7" t="s">
        <v>38</v>
      </c>
      <c r="I7">
        <v>2974</v>
      </c>
      <c r="J7">
        <v>255.28</v>
      </c>
      <c r="K7">
        <v>159.41999999999999</v>
      </c>
      <c r="L7">
        <v>759202.72</v>
      </c>
      <c r="M7">
        <v>474115.08</v>
      </c>
      <c r="N7">
        <v>285087.64</v>
      </c>
    </row>
    <row r="8" spans="1:14" x14ac:dyDescent="0.3">
      <c r="A8" t="s">
        <v>32</v>
      </c>
      <c r="B8" t="s">
        <v>39</v>
      </c>
      <c r="C8" t="s">
        <v>40</v>
      </c>
      <c r="D8" t="s">
        <v>17</v>
      </c>
      <c r="E8" t="s">
        <v>41</v>
      </c>
      <c r="F8" t="s">
        <v>42</v>
      </c>
      <c r="G8">
        <v>135425221</v>
      </c>
      <c r="H8" t="s">
        <v>43</v>
      </c>
      <c r="I8">
        <v>4187</v>
      </c>
      <c r="J8">
        <v>668.27</v>
      </c>
      <c r="K8">
        <v>502.54</v>
      </c>
      <c r="L8">
        <v>2798046.49</v>
      </c>
      <c r="M8">
        <v>2104134.98</v>
      </c>
      <c r="N8">
        <v>693911.51</v>
      </c>
    </row>
    <row r="9" spans="1:14" x14ac:dyDescent="0.3">
      <c r="A9" t="s">
        <v>32</v>
      </c>
      <c r="B9" t="s">
        <v>44</v>
      </c>
      <c r="C9" t="s">
        <v>45</v>
      </c>
      <c r="D9" t="s">
        <v>24</v>
      </c>
      <c r="E9" t="s">
        <v>18</v>
      </c>
      <c r="F9" t="s">
        <v>46</v>
      </c>
      <c r="G9">
        <v>871543967</v>
      </c>
      <c r="H9" t="s">
        <v>47</v>
      </c>
      <c r="I9">
        <v>8082</v>
      </c>
      <c r="J9">
        <v>154.06</v>
      </c>
      <c r="K9">
        <v>90.93</v>
      </c>
      <c r="L9">
        <v>1245112.92</v>
      </c>
      <c r="M9">
        <v>734896.26</v>
      </c>
      <c r="N9">
        <v>510216.66</v>
      </c>
    </row>
    <row r="10" spans="1:14" x14ac:dyDescent="0.3">
      <c r="A10" t="s">
        <v>32</v>
      </c>
      <c r="B10" t="s">
        <v>48</v>
      </c>
      <c r="C10" t="s">
        <v>49</v>
      </c>
      <c r="D10" t="s">
        <v>17</v>
      </c>
      <c r="E10" t="s">
        <v>41</v>
      </c>
      <c r="F10" t="s">
        <v>50</v>
      </c>
      <c r="G10">
        <v>770463311</v>
      </c>
      <c r="H10" t="s">
        <v>51</v>
      </c>
      <c r="I10">
        <v>6070</v>
      </c>
      <c r="J10">
        <v>81.73</v>
      </c>
      <c r="K10">
        <v>56.67</v>
      </c>
      <c r="L10">
        <v>496101.1</v>
      </c>
      <c r="M10">
        <v>343986.9</v>
      </c>
      <c r="N10">
        <v>152114.20000000001</v>
      </c>
    </row>
    <row r="11" spans="1:14" x14ac:dyDescent="0.3">
      <c r="A11" t="s">
        <v>32</v>
      </c>
      <c r="B11" t="s">
        <v>52</v>
      </c>
      <c r="C11" t="s">
        <v>23</v>
      </c>
      <c r="D11" t="s">
        <v>24</v>
      </c>
      <c r="E11" t="s">
        <v>18</v>
      </c>
      <c r="F11" t="s">
        <v>53</v>
      </c>
      <c r="G11">
        <v>616607081</v>
      </c>
      <c r="H11" t="s">
        <v>54</v>
      </c>
      <c r="I11">
        <v>6593</v>
      </c>
      <c r="J11">
        <v>205.7</v>
      </c>
      <c r="K11">
        <v>117.11</v>
      </c>
      <c r="L11">
        <v>1356180.1</v>
      </c>
      <c r="M11">
        <v>772106.23</v>
      </c>
      <c r="N11">
        <v>584073.87</v>
      </c>
    </row>
    <row r="12" spans="1:14" x14ac:dyDescent="0.3">
      <c r="A12" t="s">
        <v>55</v>
      </c>
      <c r="B12" t="s">
        <v>56</v>
      </c>
      <c r="C12" t="s">
        <v>45</v>
      </c>
      <c r="D12" t="s">
        <v>24</v>
      </c>
      <c r="E12" t="s">
        <v>18</v>
      </c>
      <c r="F12" t="s">
        <v>57</v>
      </c>
      <c r="G12">
        <v>814711606</v>
      </c>
      <c r="H12" s="1">
        <v>40884</v>
      </c>
      <c r="I12">
        <v>124</v>
      </c>
      <c r="J12">
        <v>154.06</v>
      </c>
      <c r="K12">
        <v>90.93</v>
      </c>
      <c r="L12">
        <v>19103.439999999999</v>
      </c>
      <c r="M12">
        <v>11275.32</v>
      </c>
      <c r="N12">
        <v>7828.12</v>
      </c>
    </row>
    <row r="13" spans="1:14" x14ac:dyDescent="0.3">
      <c r="A13" t="s">
        <v>32</v>
      </c>
      <c r="B13" t="s">
        <v>58</v>
      </c>
      <c r="C13" t="s">
        <v>59</v>
      </c>
      <c r="D13" t="s">
        <v>17</v>
      </c>
      <c r="E13" t="s">
        <v>18</v>
      </c>
      <c r="F13" s="1">
        <v>41678</v>
      </c>
      <c r="G13">
        <v>939825713</v>
      </c>
      <c r="H13" t="s">
        <v>60</v>
      </c>
      <c r="I13">
        <v>4168</v>
      </c>
      <c r="J13">
        <v>109.28</v>
      </c>
      <c r="K13">
        <v>35.840000000000003</v>
      </c>
      <c r="L13">
        <v>455479.03999999998</v>
      </c>
      <c r="M13">
        <v>149381.12</v>
      </c>
      <c r="N13">
        <v>306097.91999999998</v>
      </c>
    </row>
    <row r="14" spans="1:14" x14ac:dyDescent="0.3">
      <c r="A14" t="s">
        <v>55</v>
      </c>
      <c r="B14" t="s">
        <v>61</v>
      </c>
      <c r="C14" t="s">
        <v>59</v>
      </c>
      <c r="D14" t="s">
        <v>24</v>
      </c>
      <c r="E14" t="s">
        <v>31</v>
      </c>
      <c r="F14" t="s">
        <v>62</v>
      </c>
      <c r="G14">
        <v>187310731</v>
      </c>
      <c r="H14" s="1">
        <v>42738</v>
      </c>
      <c r="I14">
        <v>8263</v>
      </c>
      <c r="J14">
        <v>109.28</v>
      </c>
      <c r="K14">
        <v>35.840000000000003</v>
      </c>
      <c r="L14">
        <v>902980.64</v>
      </c>
      <c r="M14">
        <v>296145.91999999998</v>
      </c>
      <c r="N14">
        <v>606834.72</v>
      </c>
    </row>
    <row r="15" spans="1:14" x14ac:dyDescent="0.3">
      <c r="A15" t="s">
        <v>21</v>
      </c>
      <c r="B15" t="s">
        <v>63</v>
      </c>
      <c r="C15" t="s">
        <v>40</v>
      </c>
      <c r="D15" t="s">
        <v>17</v>
      </c>
      <c r="E15" t="s">
        <v>18</v>
      </c>
      <c r="F15" s="1">
        <v>42949</v>
      </c>
      <c r="G15">
        <v>522840487</v>
      </c>
      <c r="H15" t="s">
        <v>64</v>
      </c>
      <c r="I15">
        <v>8974</v>
      </c>
      <c r="J15">
        <v>668.27</v>
      </c>
      <c r="K15">
        <v>502.54</v>
      </c>
      <c r="L15">
        <v>5997054.9800000004</v>
      </c>
      <c r="M15">
        <v>4509793.96</v>
      </c>
      <c r="N15">
        <v>1487261.02</v>
      </c>
    </row>
    <row r="16" spans="1:14" x14ac:dyDescent="0.3">
      <c r="A16" t="s">
        <v>55</v>
      </c>
      <c r="B16" t="s">
        <v>65</v>
      </c>
      <c r="C16" t="s">
        <v>49</v>
      </c>
      <c r="D16" t="s">
        <v>17</v>
      </c>
      <c r="E16" t="s">
        <v>25</v>
      </c>
      <c r="F16" t="s">
        <v>66</v>
      </c>
      <c r="G16">
        <v>832401311</v>
      </c>
      <c r="H16" t="s">
        <v>67</v>
      </c>
      <c r="I16">
        <v>4901</v>
      </c>
      <c r="J16">
        <v>81.73</v>
      </c>
      <c r="K16">
        <v>56.67</v>
      </c>
      <c r="L16">
        <v>400558.73</v>
      </c>
      <c r="M16">
        <v>277739.67</v>
      </c>
      <c r="N16">
        <v>122819.06</v>
      </c>
    </row>
    <row r="17" spans="1:14" x14ac:dyDescent="0.3">
      <c r="A17" t="s">
        <v>28</v>
      </c>
      <c r="B17" t="s">
        <v>68</v>
      </c>
      <c r="C17" t="s">
        <v>59</v>
      </c>
      <c r="D17" t="s">
        <v>24</v>
      </c>
      <c r="E17" t="s">
        <v>41</v>
      </c>
      <c r="F17" t="s">
        <v>69</v>
      </c>
      <c r="G17">
        <v>972292029</v>
      </c>
      <c r="H17" s="1">
        <v>40974</v>
      </c>
      <c r="I17">
        <v>1673</v>
      </c>
      <c r="J17">
        <v>109.28</v>
      </c>
      <c r="K17">
        <v>35.840000000000003</v>
      </c>
      <c r="L17">
        <v>182825.44</v>
      </c>
      <c r="M17">
        <v>59960.32</v>
      </c>
      <c r="N17">
        <v>122865.12</v>
      </c>
    </row>
    <row r="18" spans="1:14" x14ac:dyDescent="0.3">
      <c r="A18" t="s">
        <v>55</v>
      </c>
      <c r="B18" t="s">
        <v>70</v>
      </c>
      <c r="C18" t="s">
        <v>71</v>
      </c>
      <c r="D18" t="s">
        <v>17</v>
      </c>
      <c r="E18" t="s">
        <v>41</v>
      </c>
      <c r="F18" t="s">
        <v>72</v>
      </c>
      <c r="G18">
        <v>419123971</v>
      </c>
      <c r="H18" t="s">
        <v>73</v>
      </c>
      <c r="I18">
        <v>6952</v>
      </c>
      <c r="J18">
        <v>437.2</v>
      </c>
      <c r="K18">
        <v>263.33</v>
      </c>
      <c r="L18">
        <v>3039414.4</v>
      </c>
      <c r="M18">
        <v>1830670.16</v>
      </c>
      <c r="N18">
        <v>1208744.24</v>
      </c>
    </row>
    <row r="19" spans="1:14" x14ac:dyDescent="0.3">
      <c r="A19" t="s">
        <v>32</v>
      </c>
      <c r="B19" t="s">
        <v>74</v>
      </c>
      <c r="C19" t="s">
        <v>75</v>
      </c>
      <c r="D19" t="s">
        <v>17</v>
      </c>
      <c r="E19" t="s">
        <v>25</v>
      </c>
      <c r="F19" s="1">
        <v>42008</v>
      </c>
      <c r="G19">
        <v>519820964</v>
      </c>
      <c r="H19" t="s">
        <v>76</v>
      </c>
      <c r="I19">
        <v>5430</v>
      </c>
      <c r="J19">
        <v>47.45</v>
      </c>
      <c r="K19">
        <v>31.79</v>
      </c>
      <c r="L19">
        <v>257653.5</v>
      </c>
      <c r="M19">
        <v>172619.7</v>
      </c>
      <c r="N19">
        <v>85033.8</v>
      </c>
    </row>
    <row r="20" spans="1:14" x14ac:dyDescent="0.3">
      <c r="A20" t="s">
        <v>55</v>
      </c>
      <c r="B20" t="s">
        <v>77</v>
      </c>
      <c r="C20" t="s">
        <v>40</v>
      </c>
      <c r="D20" t="s">
        <v>17</v>
      </c>
      <c r="E20" t="s">
        <v>31</v>
      </c>
      <c r="F20" t="s">
        <v>78</v>
      </c>
      <c r="G20">
        <v>441619336</v>
      </c>
      <c r="H20" t="s">
        <v>79</v>
      </c>
      <c r="I20">
        <v>3830</v>
      </c>
      <c r="J20">
        <v>668.27</v>
      </c>
      <c r="K20">
        <v>502.54</v>
      </c>
      <c r="L20">
        <v>2559474.1</v>
      </c>
      <c r="M20">
        <v>1924728.2</v>
      </c>
      <c r="N20">
        <v>634745.9</v>
      </c>
    </row>
    <row r="21" spans="1:14" x14ac:dyDescent="0.3">
      <c r="A21" t="s">
        <v>14</v>
      </c>
      <c r="B21" t="s">
        <v>80</v>
      </c>
      <c r="C21" t="s">
        <v>81</v>
      </c>
      <c r="D21" t="s">
        <v>24</v>
      </c>
      <c r="E21" t="s">
        <v>31</v>
      </c>
      <c r="F21" t="s">
        <v>82</v>
      </c>
      <c r="G21">
        <v>322067916</v>
      </c>
      <c r="H21" s="1">
        <v>41222</v>
      </c>
      <c r="I21">
        <v>5908</v>
      </c>
      <c r="J21">
        <v>421.89</v>
      </c>
      <c r="K21">
        <v>364.69</v>
      </c>
      <c r="L21">
        <v>2492526.12</v>
      </c>
      <c r="M21">
        <v>2154588.52</v>
      </c>
      <c r="N21">
        <v>337937.6</v>
      </c>
    </row>
    <row r="22" spans="1:14" x14ac:dyDescent="0.3">
      <c r="A22" t="s">
        <v>28</v>
      </c>
      <c r="B22" t="s">
        <v>83</v>
      </c>
      <c r="C22" t="s">
        <v>16</v>
      </c>
      <c r="D22" t="s">
        <v>24</v>
      </c>
      <c r="E22" t="s">
        <v>31</v>
      </c>
      <c r="F22" t="s">
        <v>84</v>
      </c>
      <c r="G22">
        <v>819028031</v>
      </c>
      <c r="H22" t="s">
        <v>85</v>
      </c>
      <c r="I22">
        <v>7450</v>
      </c>
      <c r="J22">
        <v>255.28</v>
      </c>
      <c r="K22">
        <v>159.41999999999999</v>
      </c>
      <c r="L22">
        <v>1901836</v>
      </c>
      <c r="M22">
        <v>1187679</v>
      </c>
      <c r="N22">
        <v>714157</v>
      </c>
    </row>
    <row r="23" spans="1:14" x14ac:dyDescent="0.3">
      <c r="A23" t="s">
        <v>28</v>
      </c>
      <c r="B23" t="s">
        <v>86</v>
      </c>
      <c r="C23" t="s">
        <v>16</v>
      </c>
      <c r="D23" t="s">
        <v>24</v>
      </c>
      <c r="E23" t="s">
        <v>18</v>
      </c>
      <c r="F23" t="s">
        <v>87</v>
      </c>
      <c r="G23">
        <v>860673511</v>
      </c>
      <c r="H23" s="1">
        <v>42072</v>
      </c>
      <c r="I23">
        <v>1273</v>
      </c>
      <c r="J23">
        <v>255.28</v>
      </c>
      <c r="K23">
        <v>159.41999999999999</v>
      </c>
      <c r="L23">
        <v>324971.44</v>
      </c>
      <c r="M23">
        <v>202941.66</v>
      </c>
      <c r="N23">
        <v>122029.78</v>
      </c>
    </row>
    <row r="24" spans="1:14" x14ac:dyDescent="0.3">
      <c r="A24" t="s">
        <v>21</v>
      </c>
      <c r="B24" t="s">
        <v>63</v>
      </c>
      <c r="C24" t="s">
        <v>88</v>
      </c>
      <c r="D24" t="s">
        <v>24</v>
      </c>
      <c r="E24" t="s">
        <v>31</v>
      </c>
      <c r="F24" t="s">
        <v>89</v>
      </c>
      <c r="G24">
        <v>795490682</v>
      </c>
      <c r="H24" t="s">
        <v>90</v>
      </c>
      <c r="I24">
        <v>2225</v>
      </c>
      <c r="J24">
        <v>152.58000000000001</v>
      </c>
      <c r="K24">
        <v>97.44</v>
      </c>
      <c r="L24">
        <v>339490.5</v>
      </c>
      <c r="M24">
        <v>216804</v>
      </c>
      <c r="N24">
        <v>122686.5</v>
      </c>
    </row>
    <row r="25" spans="1:14" x14ac:dyDescent="0.3">
      <c r="A25" t="s">
        <v>14</v>
      </c>
      <c r="B25" t="s">
        <v>91</v>
      </c>
      <c r="C25" t="s">
        <v>34</v>
      </c>
      <c r="D25" t="s">
        <v>24</v>
      </c>
      <c r="E25" t="s">
        <v>18</v>
      </c>
      <c r="F25" s="1">
        <v>41860</v>
      </c>
      <c r="G25">
        <v>142278373</v>
      </c>
      <c r="H25" s="1">
        <v>41739</v>
      </c>
      <c r="I25">
        <v>2187</v>
      </c>
      <c r="J25">
        <v>9.33</v>
      </c>
      <c r="K25">
        <v>6.92</v>
      </c>
      <c r="L25">
        <v>20404.71</v>
      </c>
      <c r="M25">
        <v>15134.04</v>
      </c>
      <c r="N25">
        <v>5270.67</v>
      </c>
    </row>
    <row r="26" spans="1:14" x14ac:dyDescent="0.3">
      <c r="A26" t="s">
        <v>28</v>
      </c>
      <c r="B26" t="s">
        <v>92</v>
      </c>
      <c r="C26" t="s">
        <v>49</v>
      </c>
      <c r="D26" t="s">
        <v>24</v>
      </c>
      <c r="E26" t="s">
        <v>31</v>
      </c>
      <c r="F26" s="1">
        <v>42556</v>
      </c>
      <c r="G26">
        <v>740147912</v>
      </c>
      <c r="H26" s="1">
        <v>42648</v>
      </c>
      <c r="I26">
        <v>5070</v>
      </c>
      <c r="J26">
        <v>81.73</v>
      </c>
      <c r="K26">
        <v>56.67</v>
      </c>
      <c r="L26">
        <v>414371.1</v>
      </c>
      <c r="M26">
        <v>287316.90000000002</v>
      </c>
      <c r="N26">
        <v>127054.2</v>
      </c>
    </row>
    <row r="27" spans="1:14" x14ac:dyDescent="0.3">
      <c r="A27" t="s">
        <v>28</v>
      </c>
      <c r="B27" t="s">
        <v>93</v>
      </c>
      <c r="C27" t="s">
        <v>71</v>
      </c>
      <c r="D27" t="s">
        <v>24</v>
      </c>
      <c r="E27" t="s">
        <v>18</v>
      </c>
      <c r="F27" t="s">
        <v>94</v>
      </c>
      <c r="G27">
        <v>898523128</v>
      </c>
      <c r="H27" s="1">
        <v>42861</v>
      </c>
      <c r="I27">
        <v>1815</v>
      </c>
      <c r="J27">
        <v>437.2</v>
      </c>
      <c r="K27">
        <v>263.33</v>
      </c>
      <c r="L27">
        <v>793518</v>
      </c>
      <c r="M27">
        <v>477943.95</v>
      </c>
      <c r="N27">
        <v>315574.05</v>
      </c>
    </row>
    <row r="28" spans="1:14" x14ac:dyDescent="0.3">
      <c r="A28" t="s">
        <v>14</v>
      </c>
      <c r="B28" t="s">
        <v>95</v>
      </c>
      <c r="C28" t="s">
        <v>34</v>
      </c>
      <c r="D28" t="s">
        <v>24</v>
      </c>
      <c r="E28" t="s">
        <v>41</v>
      </c>
      <c r="F28" t="s">
        <v>96</v>
      </c>
      <c r="G28">
        <v>347140347</v>
      </c>
      <c r="H28" s="1">
        <v>41923</v>
      </c>
      <c r="I28">
        <v>5398</v>
      </c>
      <c r="J28">
        <v>9.33</v>
      </c>
      <c r="K28">
        <v>6.92</v>
      </c>
      <c r="L28">
        <v>50363.34</v>
      </c>
      <c r="M28">
        <v>37354.160000000003</v>
      </c>
      <c r="N28">
        <v>13009.18</v>
      </c>
    </row>
    <row r="29" spans="1:14" x14ac:dyDescent="0.3">
      <c r="A29" t="s">
        <v>32</v>
      </c>
      <c r="B29" t="s">
        <v>97</v>
      </c>
      <c r="C29" t="s">
        <v>34</v>
      </c>
      <c r="D29" t="s">
        <v>24</v>
      </c>
      <c r="E29" t="s">
        <v>31</v>
      </c>
      <c r="F29" s="1">
        <v>40364</v>
      </c>
      <c r="G29">
        <v>686048400</v>
      </c>
      <c r="H29" s="1">
        <v>40456</v>
      </c>
      <c r="I29">
        <v>5822</v>
      </c>
      <c r="J29">
        <v>9.33</v>
      </c>
      <c r="K29">
        <v>6.92</v>
      </c>
      <c r="L29">
        <v>54319.26</v>
      </c>
      <c r="M29">
        <v>40288.239999999998</v>
      </c>
      <c r="N29">
        <v>14031.02</v>
      </c>
    </row>
    <row r="30" spans="1:14" x14ac:dyDescent="0.3">
      <c r="A30" t="s">
        <v>28</v>
      </c>
      <c r="B30" t="s">
        <v>83</v>
      </c>
      <c r="C30" t="s">
        <v>75</v>
      </c>
      <c r="D30" t="s">
        <v>17</v>
      </c>
      <c r="E30" t="s">
        <v>25</v>
      </c>
      <c r="F30" t="s">
        <v>98</v>
      </c>
      <c r="G30">
        <v>435608613</v>
      </c>
      <c r="H30" t="s">
        <v>99</v>
      </c>
      <c r="I30">
        <v>5124</v>
      </c>
      <c r="J30">
        <v>47.45</v>
      </c>
      <c r="K30">
        <v>31.79</v>
      </c>
      <c r="L30">
        <v>243133.8</v>
      </c>
      <c r="M30">
        <v>162891.96</v>
      </c>
      <c r="N30">
        <v>80241.84</v>
      </c>
    </row>
    <row r="31" spans="1:14" x14ac:dyDescent="0.3">
      <c r="A31" t="s">
        <v>32</v>
      </c>
      <c r="B31" t="s">
        <v>100</v>
      </c>
      <c r="C31" t="s">
        <v>40</v>
      </c>
      <c r="D31" t="s">
        <v>17</v>
      </c>
      <c r="E31" t="s">
        <v>31</v>
      </c>
      <c r="F31" t="s">
        <v>101</v>
      </c>
      <c r="G31">
        <v>886494815</v>
      </c>
      <c r="H31" s="1">
        <v>41158</v>
      </c>
      <c r="I31">
        <v>2370</v>
      </c>
      <c r="J31">
        <v>668.27</v>
      </c>
      <c r="K31">
        <v>502.54</v>
      </c>
      <c r="L31">
        <v>1583799.9</v>
      </c>
      <c r="M31">
        <v>1191019.8</v>
      </c>
      <c r="N31">
        <v>392780.1</v>
      </c>
    </row>
    <row r="32" spans="1:14" x14ac:dyDescent="0.3">
      <c r="A32" t="s">
        <v>28</v>
      </c>
      <c r="B32" t="s">
        <v>102</v>
      </c>
      <c r="C32" t="s">
        <v>71</v>
      </c>
      <c r="D32" t="s">
        <v>17</v>
      </c>
      <c r="E32" t="s">
        <v>41</v>
      </c>
      <c r="F32" t="s">
        <v>103</v>
      </c>
      <c r="G32">
        <v>249693334</v>
      </c>
      <c r="H32" t="s">
        <v>104</v>
      </c>
      <c r="I32">
        <v>8661</v>
      </c>
      <c r="J32">
        <v>437.2</v>
      </c>
      <c r="K32">
        <v>263.33</v>
      </c>
      <c r="L32">
        <v>3786589.2</v>
      </c>
      <c r="M32">
        <v>2280701.13</v>
      </c>
      <c r="N32">
        <v>1505888.07</v>
      </c>
    </row>
    <row r="33" spans="1:14" x14ac:dyDescent="0.3">
      <c r="A33" t="s">
        <v>32</v>
      </c>
      <c r="B33" t="s">
        <v>105</v>
      </c>
      <c r="C33" t="s">
        <v>49</v>
      </c>
      <c r="D33" t="s">
        <v>17</v>
      </c>
      <c r="E33" t="s">
        <v>25</v>
      </c>
      <c r="F33" t="s">
        <v>106</v>
      </c>
      <c r="G33">
        <v>406502997</v>
      </c>
      <c r="H33" t="s">
        <v>107</v>
      </c>
      <c r="I33">
        <v>2125</v>
      </c>
      <c r="J33">
        <v>81.73</v>
      </c>
      <c r="K33">
        <v>56.67</v>
      </c>
      <c r="L33">
        <v>173676.25</v>
      </c>
      <c r="M33">
        <v>120423.75</v>
      </c>
      <c r="N33">
        <v>53252.5</v>
      </c>
    </row>
    <row r="34" spans="1:14" x14ac:dyDescent="0.3">
      <c r="A34" t="s">
        <v>14</v>
      </c>
      <c r="B34" t="s">
        <v>108</v>
      </c>
      <c r="C34" t="s">
        <v>30</v>
      </c>
      <c r="D34" t="s">
        <v>24</v>
      </c>
      <c r="E34" t="s">
        <v>25</v>
      </c>
      <c r="F34" t="s">
        <v>109</v>
      </c>
      <c r="G34">
        <v>158535134</v>
      </c>
      <c r="H34" t="s">
        <v>110</v>
      </c>
      <c r="I34">
        <v>2924</v>
      </c>
      <c r="J34">
        <v>651.21</v>
      </c>
      <c r="K34">
        <v>524.96</v>
      </c>
      <c r="L34">
        <v>1904138.04</v>
      </c>
      <c r="M34">
        <v>1534983.04</v>
      </c>
      <c r="N34">
        <v>369155</v>
      </c>
    </row>
    <row r="35" spans="1:14" x14ac:dyDescent="0.3">
      <c r="A35" t="s">
        <v>55</v>
      </c>
      <c r="B35" t="s">
        <v>111</v>
      </c>
      <c r="C35" t="s">
        <v>40</v>
      </c>
      <c r="D35" t="s">
        <v>17</v>
      </c>
      <c r="E35" t="s">
        <v>18</v>
      </c>
      <c r="F35" t="s">
        <v>112</v>
      </c>
      <c r="G35">
        <v>177713572</v>
      </c>
      <c r="H35" s="1">
        <v>42007</v>
      </c>
      <c r="I35">
        <v>8250</v>
      </c>
      <c r="J35">
        <v>668.27</v>
      </c>
      <c r="K35">
        <v>502.54</v>
      </c>
      <c r="L35">
        <v>5513227.5</v>
      </c>
      <c r="M35">
        <v>4145955</v>
      </c>
      <c r="N35">
        <v>1367272.5</v>
      </c>
    </row>
    <row r="36" spans="1:14" x14ac:dyDescent="0.3">
      <c r="A36" t="s">
        <v>32</v>
      </c>
      <c r="B36" t="s">
        <v>113</v>
      </c>
      <c r="C36" t="s">
        <v>88</v>
      </c>
      <c r="D36" t="s">
        <v>24</v>
      </c>
      <c r="E36" t="s">
        <v>41</v>
      </c>
      <c r="F36" t="s">
        <v>114</v>
      </c>
      <c r="G36">
        <v>756274640</v>
      </c>
      <c r="H36" t="s">
        <v>114</v>
      </c>
      <c r="I36">
        <v>7327</v>
      </c>
      <c r="J36">
        <v>152.58000000000001</v>
      </c>
      <c r="K36">
        <v>97.44</v>
      </c>
      <c r="L36">
        <v>1117953.6599999999</v>
      </c>
      <c r="M36">
        <v>713942.88</v>
      </c>
      <c r="N36">
        <v>404010.78</v>
      </c>
    </row>
    <row r="37" spans="1:14" x14ac:dyDescent="0.3">
      <c r="A37" t="s">
        <v>21</v>
      </c>
      <c r="B37" t="s">
        <v>115</v>
      </c>
      <c r="C37" t="s">
        <v>49</v>
      </c>
      <c r="D37" t="s">
        <v>17</v>
      </c>
      <c r="E37" t="s">
        <v>31</v>
      </c>
      <c r="F37" s="1">
        <v>42952</v>
      </c>
      <c r="G37">
        <v>456767165</v>
      </c>
      <c r="H37" t="s">
        <v>116</v>
      </c>
      <c r="I37">
        <v>6409</v>
      </c>
      <c r="J37">
        <v>81.73</v>
      </c>
      <c r="K37">
        <v>56.67</v>
      </c>
      <c r="L37">
        <v>523807.57</v>
      </c>
      <c r="M37">
        <v>363198.03</v>
      </c>
      <c r="N37">
        <v>160609.54</v>
      </c>
    </row>
    <row r="38" spans="1:14" x14ac:dyDescent="0.3">
      <c r="A38" t="s">
        <v>117</v>
      </c>
      <c r="B38" t="s">
        <v>118</v>
      </c>
      <c r="C38" t="s">
        <v>34</v>
      </c>
      <c r="D38" t="s">
        <v>24</v>
      </c>
      <c r="E38" t="s">
        <v>31</v>
      </c>
      <c r="F38" t="s">
        <v>119</v>
      </c>
      <c r="G38">
        <v>162052476</v>
      </c>
      <c r="H38" s="1">
        <v>40614</v>
      </c>
      <c r="I38">
        <v>3784</v>
      </c>
      <c r="J38">
        <v>9.33</v>
      </c>
      <c r="K38">
        <v>6.92</v>
      </c>
      <c r="L38">
        <v>35304.720000000001</v>
      </c>
      <c r="M38">
        <v>26185.279999999999</v>
      </c>
      <c r="N38">
        <v>9119.44</v>
      </c>
    </row>
    <row r="39" spans="1:14" x14ac:dyDescent="0.3">
      <c r="A39" t="s">
        <v>32</v>
      </c>
      <c r="B39" t="s">
        <v>100</v>
      </c>
      <c r="C39" t="s">
        <v>81</v>
      </c>
      <c r="D39" t="s">
        <v>24</v>
      </c>
      <c r="E39" t="s">
        <v>41</v>
      </c>
      <c r="F39" t="s">
        <v>120</v>
      </c>
      <c r="G39">
        <v>825304400</v>
      </c>
      <c r="H39" t="s">
        <v>121</v>
      </c>
      <c r="I39">
        <v>4767</v>
      </c>
      <c r="J39">
        <v>421.89</v>
      </c>
      <c r="K39">
        <v>364.69</v>
      </c>
      <c r="L39">
        <v>2011149.63</v>
      </c>
      <c r="M39">
        <v>1738477.23</v>
      </c>
      <c r="N39">
        <v>272672.40000000002</v>
      </c>
    </row>
    <row r="40" spans="1:14" x14ac:dyDescent="0.3">
      <c r="A40" t="s">
        <v>55</v>
      </c>
      <c r="B40" t="s">
        <v>122</v>
      </c>
      <c r="C40" t="s">
        <v>30</v>
      </c>
      <c r="D40" t="s">
        <v>24</v>
      </c>
      <c r="E40" t="s">
        <v>31</v>
      </c>
      <c r="F40" s="1">
        <v>40912</v>
      </c>
      <c r="G40">
        <v>320009267</v>
      </c>
      <c r="H40" s="1">
        <v>41126</v>
      </c>
      <c r="I40">
        <v>6708</v>
      </c>
      <c r="J40">
        <v>651.21</v>
      </c>
      <c r="K40">
        <v>524.96</v>
      </c>
      <c r="L40">
        <v>4368316.68</v>
      </c>
      <c r="M40">
        <v>3521431.68</v>
      </c>
      <c r="N40">
        <v>846885</v>
      </c>
    </row>
    <row r="41" spans="1:14" x14ac:dyDescent="0.3">
      <c r="A41" t="s">
        <v>28</v>
      </c>
      <c r="B41" t="s">
        <v>68</v>
      </c>
      <c r="C41" t="s">
        <v>30</v>
      </c>
      <c r="D41" t="s">
        <v>24</v>
      </c>
      <c r="E41" t="s">
        <v>41</v>
      </c>
      <c r="F41" t="s">
        <v>123</v>
      </c>
      <c r="G41">
        <v>189965903</v>
      </c>
      <c r="H41" t="s">
        <v>124</v>
      </c>
      <c r="I41">
        <v>3987</v>
      </c>
      <c r="J41">
        <v>651.21</v>
      </c>
      <c r="K41">
        <v>524.96</v>
      </c>
      <c r="L41">
        <v>2596374.27</v>
      </c>
      <c r="M41">
        <v>2093015.52</v>
      </c>
      <c r="N41">
        <v>503358.75</v>
      </c>
    </row>
    <row r="42" spans="1:14" x14ac:dyDescent="0.3">
      <c r="A42" t="s">
        <v>32</v>
      </c>
      <c r="B42" t="s">
        <v>125</v>
      </c>
      <c r="C42" t="s">
        <v>49</v>
      </c>
      <c r="D42" t="s">
        <v>24</v>
      </c>
      <c r="E42" t="s">
        <v>18</v>
      </c>
      <c r="F42" s="1">
        <v>43042</v>
      </c>
      <c r="G42">
        <v>699285638</v>
      </c>
      <c r="H42" t="s">
        <v>126</v>
      </c>
      <c r="I42">
        <v>3015</v>
      </c>
      <c r="J42">
        <v>81.73</v>
      </c>
      <c r="K42">
        <v>56.67</v>
      </c>
      <c r="L42">
        <v>246415.95</v>
      </c>
      <c r="M42">
        <v>170860.05</v>
      </c>
      <c r="N42">
        <v>75555.899999999994</v>
      </c>
    </row>
    <row r="43" spans="1:14" x14ac:dyDescent="0.3">
      <c r="A43" t="s">
        <v>117</v>
      </c>
      <c r="B43" t="s">
        <v>127</v>
      </c>
      <c r="C43" t="s">
        <v>71</v>
      </c>
      <c r="D43" t="s">
        <v>24</v>
      </c>
      <c r="E43" t="s">
        <v>41</v>
      </c>
      <c r="F43" s="1">
        <v>40331</v>
      </c>
      <c r="G43">
        <v>382392299</v>
      </c>
      <c r="H43" t="s">
        <v>128</v>
      </c>
      <c r="I43">
        <v>7234</v>
      </c>
      <c r="J43">
        <v>437.2</v>
      </c>
      <c r="K43">
        <v>263.33</v>
      </c>
      <c r="L43">
        <v>3162704.8</v>
      </c>
      <c r="M43">
        <v>1904929.22</v>
      </c>
      <c r="N43">
        <v>1257775.58</v>
      </c>
    </row>
    <row r="44" spans="1:14" x14ac:dyDescent="0.3">
      <c r="A44" t="s">
        <v>32</v>
      </c>
      <c r="B44" t="s">
        <v>100</v>
      </c>
      <c r="C44" t="s">
        <v>23</v>
      </c>
      <c r="D44" t="s">
        <v>17</v>
      </c>
      <c r="E44" t="s">
        <v>18</v>
      </c>
      <c r="F44" s="1">
        <v>41096</v>
      </c>
      <c r="G44">
        <v>994022214</v>
      </c>
      <c r="H44" s="1">
        <v>41127</v>
      </c>
      <c r="I44">
        <v>2117</v>
      </c>
      <c r="J44">
        <v>205.7</v>
      </c>
      <c r="K44">
        <v>117.11</v>
      </c>
      <c r="L44">
        <v>435466.9</v>
      </c>
      <c r="M44">
        <v>247921.87</v>
      </c>
      <c r="N44">
        <v>187545.03</v>
      </c>
    </row>
    <row r="45" spans="1:14" x14ac:dyDescent="0.3">
      <c r="A45" t="s">
        <v>28</v>
      </c>
      <c r="B45" t="s">
        <v>129</v>
      </c>
      <c r="C45" t="s">
        <v>45</v>
      </c>
      <c r="D45" t="s">
        <v>24</v>
      </c>
      <c r="E45" t="s">
        <v>18</v>
      </c>
      <c r="F45" s="1">
        <v>41070</v>
      </c>
      <c r="G45">
        <v>759224212</v>
      </c>
      <c r="H45" s="1">
        <v>41193</v>
      </c>
      <c r="I45">
        <v>171</v>
      </c>
      <c r="J45">
        <v>154.06</v>
      </c>
      <c r="K45">
        <v>90.93</v>
      </c>
      <c r="L45">
        <v>26344.26</v>
      </c>
      <c r="M45">
        <v>15549.03</v>
      </c>
      <c r="N45">
        <v>10795.23</v>
      </c>
    </row>
    <row r="46" spans="1:14" x14ac:dyDescent="0.3">
      <c r="A46" t="s">
        <v>55</v>
      </c>
      <c r="B46" t="s">
        <v>111</v>
      </c>
      <c r="C46" t="s">
        <v>59</v>
      </c>
      <c r="D46" t="s">
        <v>24</v>
      </c>
      <c r="E46" t="s">
        <v>18</v>
      </c>
      <c r="F46" t="s">
        <v>130</v>
      </c>
      <c r="G46">
        <v>223359620</v>
      </c>
      <c r="H46" t="s">
        <v>131</v>
      </c>
      <c r="I46">
        <v>5930</v>
      </c>
      <c r="J46">
        <v>109.28</v>
      </c>
      <c r="K46">
        <v>35.840000000000003</v>
      </c>
      <c r="L46">
        <v>648030.4</v>
      </c>
      <c r="M46">
        <v>212531.20000000001</v>
      </c>
      <c r="N46">
        <v>435499.2</v>
      </c>
    </row>
    <row r="47" spans="1:14" x14ac:dyDescent="0.3">
      <c r="A47" t="s">
        <v>32</v>
      </c>
      <c r="B47" t="s">
        <v>132</v>
      </c>
      <c r="C47" t="s">
        <v>23</v>
      </c>
      <c r="D47" t="s">
        <v>17</v>
      </c>
      <c r="E47" t="s">
        <v>18</v>
      </c>
      <c r="F47" t="s">
        <v>133</v>
      </c>
      <c r="G47">
        <v>902102267</v>
      </c>
      <c r="H47" t="s">
        <v>134</v>
      </c>
      <c r="I47">
        <v>962</v>
      </c>
      <c r="J47">
        <v>205.7</v>
      </c>
      <c r="K47">
        <v>117.11</v>
      </c>
      <c r="L47">
        <v>197883.4</v>
      </c>
      <c r="M47">
        <v>112659.82</v>
      </c>
      <c r="N47">
        <v>85223.58</v>
      </c>
    </row>
    <row r="48" spans="1:14" x14ac:dyDescent="0.3">
      <c r="A48" t="s">
        <v>28</v>
      </c>
      <c r="B48" t="s">
        <v>135</v>
      </c>
      <c r="C48" t="s">
        <v>71</v>
      </c>
      <c r="D48" t="s">
        <v>24</v>
      </c>
      <c r="E48" t="s">
        <v>25</v>
      </c>
      <c r="F48" t="s">
        <v>136</v>
      </c>
      <c r="G48">
        <v>331438481</v>
      </c>
      <c r="H48" t="s">
        <v>136</v>
      </c>
      <c r="I48">
        <v>8867</v>
      </c>
      <c r="J48">
        <v>437.2</v>
      </c>
      <c r="K48">
        <v>263.33</v>
      </c>
      <c r="L48">
        <v>3876652.4</v>
      </c>
      <c r="M48">
        <v>2334947.11</v>
      </c>
      <c r="N48">
        <v>1541705.29</v>
      </c>
    </row>
    <row r="49" spans="1:14" x14ac:dyDescent="0.3">
      <c r="A49" t="s">
        <v>28</v>
      </c>
      <c r="B49" t="s">
        <v>102</v>
      </c>
      <c r="C49" t="s">
        <v>49</v>
      </c>
      <c r="D49" t="s">
        <v>24</v>
      </c>
      <c r="E49" t="s">
        <v>41</v>
      </c>
      <c r="F49" t="s">
        <v>137</v>
      </c>
      <c r="G49">
        <v>617667090</v>
      </c>
      <c r="H49" t="s">
        <v>138</v>
      </c>
      <c r="I49">
        <v>273</v>
      </c>
      <c r="J49">
        <v>81.73</v>
      </c>
      <c r="K49">
        <v>56.67</v>
      </c>
      <c r="L49">
        <v>22312.29</v>
      </c>
      <c r="M49">
        <v>15470.91</v>
      </c>
      <c r="N49">
        <v>6841.38</v>
      </c>
    </row>
    <row r="50" spans="1:14" x14ac:dyDescent="0.3">
      <c r="A50" t="s">
        <v>28</v>
      </c>
      <c r="B50" t="s">
        <v>139</v>
      </c>
      <c r="C50" t="s">
        <v>59</v>
      </c>
      <c r="D50" t="s">
        <v>17</v>
      </c>
      <c r="E50" t="s">
        <v>25</v>
      </c>
      <c r="F50" t="s">
        <v>140</v>
      </c>
      <c r="G50">
        <v>787399423</v>
      </c>
      <c r="H50" t="s">
        <v>141</v>
      </c>
      <c r="I50">
        <v>7842</v>
      </c>
      <c r="J50">
        <v>109.28</v>
      </c>
      <c r="K50">
        <v>35.840000000000003</v>
      </c>
      <c r="L50">
        <v>856973.76</v>
      </c>
      <c r="M50">
        <v>281057.28000000003</v>
      </c>
      <c r="N50">
        <v>575916.48</v>
      </c>
    </row>
    <row r="51" spans="1:14" x14ac:dyDescent="0.3">
      <c r="A51" t="s">
        <v>32</v>
      </c>
      <c r="B51" t="s">
        <v>142</v>
      </c>
      <c r="C51" t="s">
        <v>30</v>
      </c>
      <c r="D51" t="s">
        <v>17</v>
      </c>
      <c r="E51" t="s">
        <v>25</v>
      </c>
      <c r="F51" s="1">
        <v>41214</v>
      </c>
      <c r="G51">
        <v>837559306</v>
      </c>
      <c r="H51" t="s">
        <v>143</v>
      </c>
      <c r="I51">
        <v>1266</v>
      </c>
      <c r="J51">
        <v>651.21</v>
      </c>
      <c r="K51">
        <v>524.96</v>
      </c>
      <c r="L51">
        <v>824431.86</v>
      </c>
      <c r="M51">
        <v>664599.36</v>
      </c>
      <c r="N51">
        <v>159832.5</v>
      </c>
    </row>
    <row r="52" spans="1:14" x14ac:dyDescent="0.3">
      <c r="A52" t="s">
        <v>28</v>
      </c>
      <c r="B52" t="s">
        <v>144</v>
      </c>
      <c r="C52" t="s">
        <v>59</v>
      </c>
      <c r="D52" t="s">
        <v>24</v>
      </c>
      <c r="E52" t="s">
        <v>25</v>
      </c>
      <c r="F52" s="1">
        <v>40211</v>
      </c>
      <c r="G52">
        <v>385383069</v>
      </c>
      <c r="H52" t="s">
        <v>145</v>
      </c>
      <c r="I52">
        <v>2269</v>
      </c>
      <c r="J52">
        <v>109.28</v>
      </c>
      <c r="K52">
        <v>35.840000000000003</v>
      </c>
      <c r="L52">
        <v>247956.32</v>
      </c>
      <c r="M52">
        <v>81320.960000000006</v>
      </c>
      <c r="N52">
        <v>166635.35999999999</v>
      </c>
    </row>
    <row r="53" spans="1:14" x14ac:dyDescent="0.3">
      <c r="A53" t="s">
        <v>32</v>
      </c>
      <c r="B53" t="s">
        <v>146</v>
      </c>
      <c r="C53" t="s">
        <v>34</v>
      </c>
      <c r="D53" t="s">
        <v>24</v>
      </c>
      <c r="E53" t="s">
        <v>31</v>
      </c>
      <c r="F53" t="s">
        <v>147</v>
      </c>
      <c r="G53">
        <v>918419539</v>
      </c>
      <c r="H53" t="s">
        <v>148</v>
      </c>
      <c r="I53">
        <v>9606</v>
      </c>
      <c r="J53">
        <v>9.33</v>
      </c>
      <c r="K53">
        <v>6.92</v>
      </c>
      <c r="L53">
        <v>89623.98</v>
      </c>
      <c r="M53">
        <v>66473.52</v>
      </c>
      <c r="N53">
        <v>23150.46</v>
      </c>
    </row>
    <row r="54" spans="1:14" x14ac:dyDescent="0.3">
      <c r="A54" t="s">
        <v>117</v>
      </c>
      <c r="B54" t="s">
        <v>149</v>
      </c>
      <c r="C54" t="s">
        <v>23</v>
      </c>
      <c r="D54" t="s">
        <v>24</v>
      </c>
      <c r="E54" t="s">
        <v>41</v>
      </c>
      <c r="F54" t="s">
        <v>150</v>
      </c>
      <c r="G54">
        <v>844530045</v>
      </c>
      <c r="H54" t="s">
        <v>151</v>
      </c>
      <c r="I54">
        <v>4063</v>
      </c>
      <c r="J54">
        <v>205.7</v>
      </c>
      <c r="K54">
        <v>117.11</v>
      </c>
      <c r="L54">
        <v>835759.1</v>
      </c>
      <c r="M54">
        <v>475817.93</v>
      </c>
      <c r="N54">
        <v>359941.17</v>
      </c>
    </row>
    <row r="55" spans="1:14" x14ac:dyDescent="0.3">
      <c r="A55" t="s">
        <v>32</v>
      </c>
      <c r="B55" t="s">
        <v>152</v>
      </c>
      <c r="C55" t="s">
        <v>30</v>
      </c>
      <c r="D55" t="s">
        <v>17</v>
      </c>
      <c r="E55" t="s">
        <v>41</v>
      </c>
      <c r="F55" t="s">
        <v>153</v>
      </c>
      <c r="G55">
        <v>441888415</v>
      </c>
      <c r="H55" s="1">
        <v>41091</v>
      </c>
      <c r="I55">
        <v>3457</v>
      </c>
      <c r="J55">
        <v>651.21</v>
      </c>
      <c r="K55">
        <v>524.96</v>
      </c>
      <c r="L55">
        <v>2251232.9700000002</v>
      </c>
      <c r="M55">
        <v>1814786.72</v>
      </c>
      <c r="N55">
        <v>436446.25</v>
      </c>
    </row>
    <row r="56" spans="1:14" x14ac:dyDescent="0.3">
      <c r="A56" t="s">
        <v>32</v>
      </c>
      <c r="B56" t="s">
        <v>33</v>
      </c>
      <c r="C56" t="s">
        <v>34</v>
      </c>
      <c r="D56" t="s">
        <v>17</v>
      </c>
      <c r="E56" t="s">
        <v>18</v>
      </c>
      <c r="F56" t="s">
        <v>154</v>
      </c>
      <c r="G56">
        <v>508980977</v>
      </c>
      <c r="H56" t="s">
        <v>155</v>
      </c>
      <c r="I56">
        <v>7637</v>
      </c>
      <c r="J56">
        <v>9.33</v>
      </c>
      <c r="K56">
        <v>6.92</v>
      </c>
      <c r="L56">
        <v>71253.210000000006</v>
      </c>
      <c r="M56">
        <v>52848.04</v>
      </c>
      <c r="N56">
        <v>18405.169999999998</v>
      </c>
    </row>
    <row r="57" spans="1:14" x14ac:dyDescent="0.3">
      <c r="A57" t="s">
        <v>32</v>
      </c>
      <c r="B57" t="s">
        <v>156</v>
      </c>
      <c r="C57" t="s">
        <v>59</v>
      </c>
      <c r="D57" t="s">
        <v>24</v>
      </c>
      <c r="E57" t="s">
        <v>25</v>
      </c>
      <c r="F57" s="1">
        <v>41127</v>
      </c>
      <c r="G57">
        <v>114606559</v>
      </c>
      <c r="H57" t="s">
        <v>157</v>
      </c>
      <c r="I57">
        <v>3482</v>
      </c>
      <c r="J57">
        <v>109.28</v>
      </c>
      <c r="K57">
        <v>35.840000000000003</v>
      </c>
      <c r="L57">
        <v>380512.96</v>
      </c>
      <c r="M57">
        <v>124794.88</v>
      </c>
      <c r="N57">
        <v>255718.08</v>
      </c>
    </row>
    <row r="58" spans="1:14" x14ac:dyDescent="0.3">
      <c r="A58" t="s">
        <v>14</v>
      </c>
      <c r="B58" t="s">
        <v>158</v>
      </c>
      <c r="C58" t="s">
        <v>59</v>
      </c>
      <c r="D58" t="s">
        <v>17</v>
      </c>
      <c r="E58" t="s">
        <v>25</v>
      </c>
      <c r="F58" t="s">
        <v>159</v>
      </c>
      <c r="G58">
        <v>647876489</v>
      </c>
      <c r="H58" s="1">
        <v>40186</v>
      </c>
      <c r="I58">
        <v>9905</v>
      </c>
      <c r="J58">
        <v>109.28</v>
      </c>
      <c r="K58">
        <v>35.840000000000003</v>
      </c>
      <c r="L58">
        <v>1082418.3999999999</v>
      </c>
      <c r="M58">
        <v>354995.20000000001</v>
      </c>
      <c r="N58">
        <v>727423.2</v>
      </c>
    </row>
    <row r="59" spans="1:14" x14ac:dyDescent="0.3">
      <c r="A59" t="s">
        <v>28</v>
      </c>
      <c r="B59" t="s">
        <v>160</v>
      </c>
      <c r="C59" t="s">
        <v>71</v>
      </c>
      <c r="D59" t="s">
        <v>17</v>
      </c>
      <c r="E59" t="s">
        <v>18</v>
      </c>
      <c r="F59" t="s">
        <v>161</v>
      </c>
      <c r="G59">
        <v>868214595</v>
      </c>
      <c r="H59" s="1">
        <v>42038</v>
      </c>
      <c r="I59">
        <v>2847</v>
      </c>
      <c r="J59">
        <v>437.2</v>
      </c>
      <c r="K59">
        <v>263.33</v>
      </c>
      <c r="L59">
        <v>1244708.3999999999</v>
      </c>
      <c r="M59">
        <v>749700.51</v>
      </c>
      <c r="N59">
        <v>495007.89</v>
      </c>
    </row>
    <row r="60" spans="1:14" x14ac:dyDescent="0.3">
      <c r="A60" t="s">
        <v>28</v>
      </c>
      <c r="B60" t="s">
        <v>162</v>
      </c>
      <c r="C60" t="s">
        <v>40</v>
      </c>
      <c r="D60" t="s">
        <v>24</v>
      </c>
      <c r="E60" t="s">
        <v>31</v>
      </c>
      <c r="F60" s="1">
        <v>41030</v>
      </c>
      <c r="G60">
        <v>955357205</v>
      </c>
      <c r="H60" t="s">
        <v>163</v>
      </c>
      <c r="I60">
        <v>282</v>
      </c>
      <c r="J60">
        <v>668.27</v>
      </c>
      <c r="K60">
        <v>502.54</v>
      </c>
      <c r="L60">
        <v>188452.14</v>
      </c>
      <c r="M60">
        <v>141716.28</v>
      </c>
      <c r="N60">
        <v>46735.86</v>
      </c>
    </row>
    <row r="61" spans="1:14" x14ac:dyDescent="0.3">
      <c r="A61" t="s">
        <v>32</v>
      </c>
      <c r="B61" t="s">
        <v>113</v>
      </c>
      <c r="C61" t="s">
        <v>71</v>
      </c>
      <c r="D61" t="s">
        <v>17</v>
      </c>
      <c r="E61" t="s">
        <v>18</v>
      </c>
      <c r="F61" s="1">
        <v>41824</v>
      </c>
      <c r="G61">
        <v>259353148</v>
      </c>
      <c r="H61" t="s">
        <v>164</v>
      </c>
      <c r="I61">
        <v>7215</v>
      </c>
      <c r="J61">
        <v>437.2</v>
      </c>
      <c r="K61">
        <v>263.33</v>
      </c>
      <c r="L61">
        <v>3154398</v>
      </c>
      <c r="M61">
        <v>1899925.95</v>
      </c>
      <c r="N61">
        <v>1254472.05</v>
      </c>
    </row>
    <row r="62" spans="1:14" x14ac:dyDescent="0.3">
      <c r="A62" t="s">
        <v>14</v>
      </c>
      <c r="B62" t="s">
        <v>108</v>
      </c>
      <c r="C62" t="s">
        <v>23</v>
      </c>
      <c r="D62" t="s">
        <v>17</v>
      </c>
      <c r="E62" t="s">
        <v>18</v>
      </c>
      <c r="F62" s="1">
        <v>41523</v>
      </c>
      <c r="G62">
        <v>450563752</v>
      </c>
      <c r="H62" s="1">
        <v>41312</v>
      </c>
      <c r="I62">
        <v>682</v>
      </c>
      <c r="J62">
        <v>205.7</v>
      </c>
      <c r="K62">
        <v>117.11</v>
      </c>
      <c r="L62">
        <v>140287.4</v>
      </c>
      <c r="M62">
        <v>79869.02</v>
      </c>
      <c r="N62">
        <v>60418.38</v>
      </c>
    </row>
    <row r="63" spans="1:14" x14ac:dyDescent="0.3">
      <c r="A63" t="s">
        <v>28</v>
      </c>
      <c r="B63" t="s">
        <v>165</v>
      </c>
      <c r="C63" t="s">
        <v>16</v>
      </c>
      <c r="D63" t="s">
        <v>24</v>
      </c>
      <c r="E63" t="s">
        <v>31</v>
      </c>
      <c r="F63" t="s">
        <v>166</v>
      </c>
      <c r="G63">
        <v>569662845</v>
      </c>
      <c r="H63" s="1">
        <v>41281</v>
      </c>
      <c r="I63">
        <v>4750</v>
      </c>
      <c r="J63">
        <v>255.28</v>
      </c>
      <c r="K63">
        <v>159.41999999999999</v>
      </c>
      <c r="L63">
        <v>1212580</v>
      </c>
      <c r="M63">
        <v>757245</v>
      </c>
      <c r="N63">
        <v>455335</v>
      </c>
    </row>
    <row r="64" spans="1:14" x14ac:dyDescent="0.3">
      <c r="A64" t="s">
        <v>32</v>
      </c>
      <c r="B64" t="s">
        <v>74</v>
      </c>
      <c r="C64" t="s">
        <v>30</v>
      </c>
      <c r="D64" t="s">
        <v>24</v>
      </c>
      <c r="E64" t="s">
        <v>41</v>
      </c>
      <c r="F64" s="1">
        <v>40735</v>
      </c>
      <c r="G64">
        <v>177636754</v>
      </c>
      <c r="H64" t="s">
        <v>167</v>
      </c>
      <c r="I64">
        <v>5518</v>
      </c>
      <c r="J64">
        <v>651.21</v>
      </c>
      <c r="K64">
        <v>524.96</v>
      </c>
      <c r="L64">
        <v>3593376.78</v>
      </c>
      <c r="M64">
        <v>2896729.28</v>
      </c>
      <c r="N64">
        <v>696647.5</v>
      </c>
    </row>
    <row r="65" spans="1:14" x14ac:dyDescent="0.3">
      <c r="A65" t="s">
        <v>117</v>
      </c>
      <c r="B65" t="s">
        <v>168</v>
      </c>
      <c r="C65" t="s">
        <v>59</v>
      </c>
      <c r="D65" t="s">
        <v>17</v>
      </c>
      <c r="E65" t="s">
        <v>18</v>
      </c>
      <c r="F65" t="s">
        <v>169</v>
      </c>
      <c r="G65">
        <v>705784308</v>
      </c>
      <c r="H65" t="s">
        <v>170</v>
      </c>
      <c r="I65">
        <v>6116</v>
      </c>
      <c r="J65">
        <v>109.28</v>
      </c>
      <c r="K65">
        <v>35.840000000000003</v>
      </c>
      <c r="L65">
        <v>668356.48</v>
      </c>
      <c r="M65">
        <v>219197.44</v>
      </c>
      <c r="N65">
        <v>449159.04</v>
      </c>
    </row>
    <row r="66" spans="1:14" x14ac:dyDescent="0.3">
      <c r="A66" t="s">
        <v>21</v>
      </c>
      <c r="B66" t="s">
        <v>171</v>
      </c>
      <c r="C66" t="s">
        <v>71</v>
      </c>
      <c r="D66" t="s">
        <v>17</v>
      </c>
      <c r="E66" t="s">
        <v>18</v>
      </c>
      <c r="F66" t="s">
        <v>172</v>
      </c>
      <c r="G66">
        <v>505716836</v>
      </c>
      <c r="H66" t="s">
        <v>173</v>
      </c>
      <c r="I66">
        <v>1705</v>
      </c>
      <c r="J66">
        <v>437.2</v>
      </c>
      <c r="K66">
        <v>263.33</v>
      </c>
      <c r="L66">
        <v>745426</v>
      </c>
      <c r="M66">
        <v>448977.65</v>
      </c>
      <c r="N66">
        <v>296448.34999999998</v>
      </c>
    </row>
    <row r="67" spans="1:14" x14ac:dyDescent="0.3">
      <c r="A67" t="s">
        <v>32</v>
      </c>
      <c r="B67" t="s">
        <v>36</v>
      </c>
      <c r="C67" t="s">
        <v>71</v>
      </c>
      <c r="D67" t="s">
        <v>17</v>
      </c>
      <c r="E67" t="s">
        <v>18</v>
      </c>
      <c r="F67" s="1">
        <v>41588</v>
      </c>
      <c r="G67">
        <v>699358165</v>
      </c>
      <c r="H67" t="s">
        <v>174</v>
      </c>
      <c r="I67">
        <v>4477</v>
      </c>
      <c r="J67">
        <v>437.2</v>
      </c>
      <c r="K67">
        <v>263.33</v>
      </c>
      <c r="L67">
        <v>1957344.4</v>
      </c>
      <c r="M67">
        <v>1178928.4099999999</v>
      </c>
      <c r="N67">
        <v>778415.99</v>
      </c>
    </row>
    <row r="68" spans="1:14" x14ac:dyDescent="0.3">
      <c r="A68" t="s">
        <v>32</v>
      </c>
      <c r="B68" t="s">
        <v>175</v>
      </c>
      <c r="C68" t="s">
        <v>49</v>
      </c>
      <c r="D68" t="s">
        <v>17</v>
      </c>
      <c r="E68" t="s">
        <v>31</v>
      </c>
      <c r="F68" s="1">
        <v>41128</v>
      </c>
      <c r="G68">
        <v>228944623</v>
      </c>
      <c r="H68" s="1">
        <v>41159</v>
      </c>
      <c r="I68">
        <v>8656</v>
      </c>
      <c r="J68">
        <v>81.73</v>
      </c>
      <c r="K68">
        <v>56.67</v>
      </c>
      <c r="L68">
        <v>707454.88</v>
      </c>
      <c r="M68">
        <v>490535.52</v>
      </c>
      <c r="N68">
        <v>216919.36</v>
      </c>
    </row>
    <row r="69" spans="1:14" x14ac:dyDescent="0.3">
      <c r="A69" t="s">
        <v>21</v>
      </c>
      <c r="B69" t="s">
        <v>176</v>
      </c>
      <c r="C69" t="s">
        <v>59</v>
      </c>
      <c r="D69" t="s">
        <v>17</v>
      </c>
      <c r="E69" t="s">
        <v>41</v>
      </c>
      <c r="F69" t="s">
        <v>177</v>
      </c>
      <c r="G69">
        <v>807025039</v>
      </c>
      <c r="H69" s="1">
        <v>42560</v>
      </c>
      <c r="I69">
        <v>5498</v>
      </c>
      <c r="J69">
        <v>109.28</v>
      </c>
      <c r="K69">
        <v>35.840000000000003</v>
      </c>
      <c r="L69">
        <v>600821.43999999994</v>
      </c>
      <c r="M69">
        <v>197048.32000000001</v>
      </c>
      <c r="N69">
        <v>403773.12</v>
      </c>
    </row>
    <row r="70" spans="1:14" x14ac:dyDescent="0.3">
      <c r="A70" t="s">
        <v>28</v>
      </c>
      <c r="B70" t="s">
        <v>178</v>
      </c>
      <c r="C70" t="s">
        <v>30</v>
      </c>
      <c r="D70" t="s">
        <v>17</v>
      </c>
      <c r="E70" t="s">
        <v>18</v>
      </c>
      <c r="F70" t="s">
        <v>179</v>
      </c>
      <c r="G70">
        <v>166460740</v>
      </c>
      <c r="H70" t="s">
        <v>170</v>
      </c>
      <c r="I70">
        <v>8287</v>
      </c>
      <c r="J70">
        <v>651.21</v>
      </c>
      <c r="K70">
        <v>524.96</v>
      </c>
      <c r="L70">
        <v>5396577.2699999996</v>
      </c>
      <c r="M70">
        <v>4350343.5199999996</v>
      </c>
      <c r="N70">
        <v>1046233.75</v>
      </c>
    </row>
    <row r="71" spans="1:14" x14ac:dyDescent="0.3">
      <c r="A71" t="s">
        <v>32</v>
      </c>
      <c r="B71" t="s">
        <v>180</v>
      </c>
      <c r="C71" t="s">
        <v>59</v>
      </c>
      <c r="D71" t="s">
        <v>17</v>
      </c>
      <c r="E71" t="s">
        <v>31</v>
      </c>
      <c r="F71" t="s">
        <v>181</v>
      </c>
      <c r="G71">
        <v>610425555</v>
      </c>
      <c r="H71" t="s">
        <v>182</v>
      </c>
      <c r="I71">
        <v>7342</v>
      </c>
      <c r="J71">
        <v>109.28</v>
      </c>
      <c r="K71">
        <v>35.840000000000003</v>
      </c>
      <c r="L71">
        <v>802333.76</v>
      </c>
      <c r="M71">
        <v>263137.28000000003</v>
      </c>
      <c r="N71">
        <v>539196.48</v>
      </c>
    </row>
    <row r="72" spans="1:14" x14ac:dyDescent="0.3">
      <c r="A72" t="s">
        <v>55</v>
      </c>
      <c r="B72" t="s">
        <v>77</v>
      </c>
      <c r="C72" t="s">
        <v>30</v>
      </c>
      <c r="D72" t="s">
        <v>24</v>
      </c>
      <c r="E72" t="s">
        <v>41</v>
      </c>
      <c r="F72" t="s">
        <v>183</v>
      </c>
      <c r="G72">
        <v>462405812</v>
      </c>
      <c r="H72" t="s">
        <v>184</v>
      </c>
      <c r="I72">
        <v>5010</v>
      </c>
      <c r="J72">
        <v>651.21</v>
      </c>
      <c r="K72">
        <v>524.96</v>
      </c>
      <c r="L72">
        <v>3262562.1</v>
      </c>
      <c r="M72">
        <v>2630049.6</v>
      </c>
      <c r="N72">
        <v>632512.5</v>
      </c>
    </row>
    <row r="73" spans="1:14" x14ac:dyDescent="0.3">
      <c r="A73" t="s">
        <v>117</v>
      </c>
      <c r="B73" t="s">
        <v>168</v>
      </c>
      <c r="C73" t="s">
        <v>34</v>
      </c>
      <c r="D73" t="s">
        <v>24</v>
      </c>
      <c r="E73" t="s">
        <v>31</v>
      </c>
      <c r="F73" t="s">
        <v>185</v>
      </c>
      <c r="G73">
        <v>816200339</v>
      </c>
      <c r="H73" t="s">
        <v>186</v>
      </c>
      <c r="I73">
        <v>673</v>
      </c>
      <c r="J73">
        <v>9.33</v>
      </c>
      <c r="K73">
        <v>6.92</v>
      </c>
      <c r="L73">
        <v>6279.09</v>
      </c>
      <c r="M73">
        <v>4657.16</v>
      </c>
      <c r="N73">
        <v>1621.93</v>
      </c>
    </row>
    <row r="74" spans="1:14" x14ac:dyDescent="0.3">
      <c r="A74" t="s">
        <v>32</v>
      </c>
      <c r="B74" t="s">
        <v>187</v>
      </c>
      <c r="C74" t="s">
        <v>75</v>
      </c>
      <c r="D74" t="s">
        <v>24</v>
      </c>
      <c r="E74" t="s">
        <v>25</v>
      </c>
      <c r="F74" t="s">
        <v>188</v>
      </c>
      <c r="G74">
        <v>585920464</v>
      </c>
      <c r="H74" t="s">
        <v>189</v>
      </c>
      <c r="I74">
        <v>5741</v>
      </c>
      <c r="J74">
        <v>47.45</v>
      </c>
      <c r="K74">
        <v>31.79</v>
      </c>
      <c r="L74">
        <v>272410.45</v>
      </c>
      <c r="M74">
        <v>182506.39</v>
      </c>
      <c r="N74">
        <v>89904.06</v>
      </c>
    </row>
    <row r="75" spans="1:14" x14ac:dyDescent="0.3">
      <c r="A75" t="s">
        <v>32</v>
      </c>
      <c r="B75" t="s">
        <v>113</v>
      </c>
      <c r="C75" t="s">
        <v>23</v>
      </c>
      <c r="D75" t="s">
        <v>24</v>
      </c>
      <c r="E75" t="s">
        <v>18</v>
      </c>
      <c r="F75" t="s">
        <v>190</v>
      </c>
      <c r="G75">
        <v>555990016</v>
      </c>
      <c r="H75" t="s">
        <v>191</v>
      </c>
      <c r="I75">
        <v>8656</v>
      </c>
      <c r="J75">
        <v>205.7</v>
      </c>
      <c r="K75">
        <v>117.11</v>
      </c>
      <c r="L75">
        <v>1780539.2</v>
      </c>
      <c r="M75">
        <v>1013704.16</v>
      </c>
      <c r="N75">
        <v>766835.04</v>
      </c>
    </row>
    <row r="76" spans="1:14" x14ac:dyDescent="0.3">
      <c r="A76" t="s">
        <v>117</v>
      </c>
      <c r="B76" t="s">
        <v>192</v>
      </c>
      <c r="C76" t="s">
        <v>71</v>
      </c>
      <c r="D76" t="s">
        <v>17</v>
      </c>
      <c r="E76" t="s">
        <v>31</v>
      </c>
      <c r="F76" s="1">
        <v>41401</v>
      </c>
      <c r="G76">
        <v>231145322</v>
      </c>
      <c r="H76" t="s">
        <v>193</v>
      </c>
      <c r="I76">
        <v>9892</v>
      </c>
      <c r="J76">
        <v>437.2</v>
      </c>
      <c r="K76">
        <v>263.33</v>
      </c>
      <c r="L76">
        <v>4324782.4000000004</v>
      </c>
      <c r="M76">
        <v>2604860.36</v>
      </c>
      <c r="N76">
        <v>1719922.04</v>
      </c>
    </row>
    <row r="77" spans="1:14" x14ac:dyDescent="0.3">
      <c r="A77" t="s">
        <v>194</v>
      </c>
      <c r="B77" t="s">
        <v>195</v>
      </c>
      <c r="C77" t="s">
        <v>40</v>
      </c>
      <c r="D77" t="s">
        <v>17</v>
      </c>
      <c r="E77" t="s">
        <v>25</v>
      </c>
      <c r="F77" s="1">
        <v>41801</v>
      </c>
      <c r="G77">
        <v>986435210</v>
      </c>
      <c r="H77" s="1">
        <v>41985</v>
      </c>
      <c r="I77">
        <v>6954</v>
      </c>
      <c r="J77">
        <v>668.27</v>
      </c>
      <c r="K77">
        <v>502.54</v>
      </c>
      <c r="L77">
        <v>4647149.58</v>
      </c>
      <c r="M77">
        <v>3494663.16</v>
      </c>
      <c r="N77">
        <v>1152486.42</v>
      </c>
    </row>
    <row r="78" spans="1:14" x14ac:dyDescent="0.3">
      <c r="A78" t="s">
        <v>14</v>
      </c>
      <c r="B78" t="s">
        <v>196</v>
      </c>
      <c r="C78" t="s">
        <v>75</v>
      </c>
      <c r="D78" t="s">
        <v>24</v>
      </c>
      <c r="E78" t="s">
        <v>25</v>
      </c>
      <c r="F78" t="s">
        <v>197</v>
      </c>
      <c r="G78">
        <v>217221009</v>
      </c>
      <c r="H78" t="s">
        <v>198</v>
      </c>
      <c r="I78">
        <v>9379</v>
      </c>
      <c r="J78">
        <v>47.45</v>
      </c>
      <c r="K78">
        <v>31.79</v>
      </c>
      <c r="L78">
        <v>445033.55</v>
      </c>
      <c r="M78">
        <v>298158.40999999997</v>
      </c>
      <c r="N78">
        <v>146875.14000000001</v>
      </c>
    </row>
    <row r="79" spans="1:14" x14ac:dyDescent="0.3">
      <c r="A79" t="s">
        <v>55</v>
      </c>
      <c r="B79" t="s">
        <v>199</v>
      </c>
      <c r="C79" t="s">
        <v>45</v>
      </c>
      <c r="D79" t="s">
        <v>17</v>
      </c>
      <c r="E79" t="s">
        <v>25</v>
      </c>
      <c r="F79" t="s">
        <v>200</v>
      </c>
      <c r="G79">
        <v>789176547</v>
      </c>
      <c r="H79" t="s">
        <v>201</v>
      </c>
      <c r="I79">
        <v>3732</v>
      </c>
      <c r="J79">
        <v>154.06</v>
      </c>
      <c r="K79">
        <v>90.93</v>
      </c>
      <c r="L79">
        <v>574951.92000000004</v>
      </c>
      <c r="M79">
        <v>339350.76</v>
      </c>
      <c r="N79">
        <v>235601.16</v>
      </c>
    </row>
    <row r="80" spans="1:14" x14ac:dyDescent="0.3">
      <c r="A80" t="s">
        <v>28</v>
      </c>
      <c r="B80" t="s">
        <v>202</v>
      </c>
      <c r="C80" t="s">
        <v>16</v>
      </c>
      <c r="D80" t="s">
        <v>17</v>
      </c>
      <c r="E80" t="s">
        <v>18</v>
      </c>
      <c r="F80" t="s">
        <v>203</v>
      </c>
      <c r="G80">
        <v>688288152</v>
      </c>
      <c r="H80" s="1">
        <v>40945</v>
      </c>
      <c r="I80">
        <v>8614</v>
      </c>
      <c r="J80">
        <v>255.28</v>
      </c>
      <c r="K80">
        <v>159.41999999999999</v>
      </c>
      <c r="L80">
        <v>2198981.92</v>
      </c>
      <c r="M80">
        <v>1373243.88</v>
      </c>
      <c r="N80">
        <v>825738.04</v>
      </c>
    </row>
    <row r="81" spans="1:14" x14ac:dyDescent="0.3">
      <c r="A81" t="s">
        <v>14</v>
      </c>
      <c r="B81" t="s">
        <v>204</v>
      </c>
      <c r="C81" t="s">
        <v>71</v>
      </c>
      <c r="D81" t="s">
        <v>24</v>
      </c>
      <c r="E81" t="s">
        <v>18</v>
      </c>
      <c r="F81" t="s">
        <v>205</v>
      </c>
      <c r="G81">
        <v>670854651</v>
      </c>
      <c r="H81" s="1">
        <v>41463</v>
      </c>
      <c r="I81">
        <v>9654</v>
      </c>
      <c r="J81">
        <v>437.2</v>
      </c>
      <c r="K81">
        <v>263.33</v>
      </c>
      <c r="L81">
        <v>4220728.8</v>
      </c>
      <c r="M81">
        <v>2542187.8199999998</v>
      </c>
      <c r="N81">
        <v>1678540.98</v>
      </c>
    </row>
    <row r="82" spans="1:14" x14ac:dyDescent="0.3">
      <c r="A82" t="s">
        <v>28</v>
      </c>
      <c r="B82" t="s">
        <v>206</v>
      </c>
      <c r="C82" t="s">
        <v>40</v>
      </c>
      <c r="D82" t="s">
        <v>17</v>
      </c>
      <c r="E82" t="s">
        <v>31</v>
      </c>
      <c r="F82" t="s">
        <v>207</v>
      </c>
      <c r="G82">
        <v>213487374</v>
      </c>
      <c r="H82" t="s">
        <v>208</v>
      </c>
      <c r="I82">
        <v>4513</v>
      </c>
      <c r="J82">
        <v>668.27</v>
      </c>
      <c r="K82">
        <v>502.54</v>
      </c>
      <c r="L82">
        <v>3015902.51</v>
      </c>
      <c r="M82">
        <v>2267963.02</v>
      </c>
      <c r="N82">
        <v>747939.49</v>
      </c>
    </row>
    <row r="83" spans="1:14" x14ac:dyDescent="0.3">
      <c r="A83" t="s">
        <v>117</v>
      </c>
      <c r="B83" t="s">
        <v>209</v>
      </c>
      <c r="C83" t="s">
        <v>59</v>
      </c>
      <c r="D83" t="s">
        <v>24</v>
      </c>
      <c r="E83" t="s">
        <v>31</v>
      </c>
      <c r="F83" t="s">
        <v>210</v>
      </c>
      <c r="G83">
        <v>663110148</v>
      </c>
      <c r="H83" s="1">
        <v>41131</v>
      </c>
      <c r="I83">
        <v>7884</v>
      </c>
      <c r="J83">
        <v>109.28</v>
      </c>
      <c r="K83">
        <v>35.840000000000003</v>
      </c>
      <c r="L83">
        <v>861563.52</v>
      </c>
      <c r="M83">
        <v>282562.56</v>
      </c>
      <c r="N83">
        <v>579000.96</v>
      </c>
    </row>
    <row r="84" spans="1:14" x14ac:dyDescent="0.3">
      <c r="A84" t="s">
        <v>117</v>
      </c>
      <c r="B84" t="s">
        <v>211</v>
      </c>
      <c r="C84" t="s">
        <v>71</v>
      </c>
      <c r="D84" t="s">
        <v>24</v>
      </c>
      <c r="E84" t="s">
        <v>18</v>
      </c>
      <c r="F84" t="s">
        <v>212</v>
      </c>
      <c r="G84">
        <v>286959302</v>
      </c>
      <c r="H84" s="1">
        <v>42594</v>
      </c>
      <c r="I84">
        <v>6489</v>
      </c>
      <c r="J84">
        <v>437.2</v>
      </c>
      <c r="K84">
        <v>263.33</v>
      </c>
      <c r="L84">
        <v>2836990.8</v>
      </c>
      <c r="M84">
        <v>1708748.37</v>
      </c>
      <c r="N84">
        <v>1128242.43</v>
      </c>
    </row>
    <row r="85" spans="1:14" x14ac:dyDescent="0.3">
      <c r="A85" t="s">
        <v>32</v>
      </c>
      <c r="B85" t="s">
        <v>213</v>
      </c>
      <c r="C85" t="s">
        <v>88</v>
      </c>
      <c r="D85" t="s">
        <v>24</v>
      </c>
      <c r="E85" t="s">
        <v>31</v>
      </c>
      <c r="F85" s="1">
        <v>40634</v>
      </c>
      <c r="G85">
        <v>122583663</v>
      </c>
      <c r="H85" s="1">
        <v>40664</v>
      </c>
      <c r="I85">
        <v>4085</v>
      </c>
      <c r="J85">
        <v>152.58000000000001</v>
      </c>
      <c r="K85">
        <v>97.44</v>
      </c>
      <c r="L85">
        <v>623289.30000000005</v>
      </c>
      <c r="M85">
        <v>398042.4</v>
      </c>
      <c r="N85">
        <v>225246.9</v>
      </c>
    </row>
    <row r="86" spans="1:14" x14ac:dyDescent="0.3">
      <c r="A86" t="s">
        <v>32</v>
      </c>
      <c r="B86" t="s">
        <v>214</v>
      </c>
      <c r="C86" t="s">
        <v>45</v>
      </c>
      <c r="D86" t="s">
        <v>24</v>
      </c>
      <c r="E86" t="s">
        <v>31</v>
      </c>
      <c r="F86" t="s">
        <v>215</v>
      </c>
      <c r="G86">
        <v>827844560</v>
      </c>
      <c r="H86" s="1">
        <v>41094</v>
      </c>
      <c r="I86">
        <v>6457</v>
      </c>
      <c r="J86">
        <v>154.06</v>
      </c>
      <c r="K86">
        <v>90.93</v>
      </c>
      <c r="L86">
        <v>994765.42</v>
      </c>
      <c r="M86">
        <v>587135.01</v>
      </c>
      <c r="N86">
        <v>407630.41</v>
      </c>
    </row>
    <row r="87" spans="1:14" x14ac:dyDescent="0.3">
      <c r="A87" t="s">
        <v>194</v>
      </c>
      <c r="B87" t="s">
        <v>195</v>
      </c>
      <c r="C87" t="s">
        <v>49</v>
      </c>
      <c r="D87" t="s">
        <v>17</v>
      </c>
      <c r="E87" t="s">
        <v>31</v>
      </c>
      <c r="F87" t="s">
        <v>216</v>
      </c>
      <c r="G87">
        <v>430915820</v>
      </c>
      <c r="H87" t="s">
        <v>217</v>
      </c>
      <c r="I87">
        <v>6422</v>
      </c>
      <c r="J87">
        <v>81.73</v>
      </c>
      <c r="K87">
        <v>56.67</v>
      </c>
      <c r="L87">
        <v>524870.06000000006</v>
      </c>
      <c r="M87">
        <v>363934.74</v>
      </c>
      <c r="N87">
        <v>160935.32</v>
      </c>
    </row>
    <row r="88" spans="1:14" x14ac:dyDescent="0.3">
      <c r="A88" t="s">
        <v>32</v>
      </c>
      <c r="B88" t="s">
        <v>33</v>
      </c>
      <c r="C88" t="s">
        <v>75</v>
      </c>
      <c r="D88" t="s">
        <v>17</v>
      </c>
      <c r="E88" t="s">
        <v>25</v>
      </c>
      <c r="F88" t="s">
        <v>218</v>
      </c>
      <c r="G88">
        <v>180283772</v>
      </c>
      <c r="H88" t="s">
        <v>219</v>
      </c>
      <c r="I88">
        <v>8829</v>
      </c>
      <c r="J88">
        <v>47.45</v>
      </c>
      <c r="K88">
        <v>31.79</v>
      </c>
      <c r="L88">
        <v>418936.05</v>
      </c>
      <c r="M88">
        <v>280673.90999999997</v>
      </c>
      <c r="N88">
        <v>138262.14000000001</v>
      </c>
    </row>
    <row r="89" spans="1:14" x14ac:dyDescent="0.3">
      <c r="A89" t="s">
        <v>32</v>
      </c>
      <c r="B89" t="s">
        <v>100</v>
      </c>
      <c r="C89" t="s">
        <v>16</v>
      </c>
      <c r="D89" t="s">
        <v>17</v>
      </c>
      <c r="E89" t="s">
        <v>41</v>
      </c>
      <c r="F89" s="1">
        <v>41700</v>
      </c>
      <c r="G89">
        <v>494747245</v>
      </c>
      <c r="H89" t="s">
        <v>220</v>
      </c>
      <c r="I89">
        <v>5559</v>
      </c>
      <c r="J89">
        <v>255.28</v>
      </c>
      <c r="K89">
        <v>159.41999999999999</v>
      </c>
      <c r="L89">
        <v>1419101.52</v>
      </c>
      <c r="M89">
        <v>886215.78</v>
      </c>
      <c r="N89">
        <v>532885.74</v>
      </c>
    </row>
    <row r="90" spans="1:14" x14ac:dyDescent="0.3">
      <c r="A90" t="s">
        <v>117</v>
      </c>
      <c r="B90" t="s">
        <v>221</v>
      </c>
      <c r="C90" t="s">
        <v>34</v>
      </c>
      <c r="D90" t="s">
        <v>24</v>
      </c>
      <c r="E90" t="s">
        <v>41</v>
      </c>
      <c r="F90" t="s">
        <v>222</v>
      </c>
      <c r="G90">
        <v>513417565</v>
      </c>
      <c r="H90" t="s">
        <v>223</v>
      </c>
      <c r="I90">
        <v>522</v>
      </c>
      <c r="J90">
        <v>9.33</v>
      </c>
      <c r="K90">
        <v>6.92</v>
      </c>
      <c r="L90">
        <v>4870.26</v>
      </c>
      <c r="M90">
        <v>3612.24</v>
      </c>
      <c r="N90">
        <v>1258.02</v>
      </c>
    </row>
    <row r="91" spans="1:14" x14ac:dyDescent="0.3">
      <c r="A91" t="s">
        <v>28</v>
      </c>
      <c r="B91" t="s">
        <v>224</v>
      </c>
      <c r="C91" t="s">
        <v>75</v>
      </c>
      <c r="D91" t="s">
        <v>17</v>
      </c>
      <c r="E91" t="s">
        <v>25</v>
      </c>
      <c r="F91" t="s">
        <v>225</v>
      </c>
      <c r="G91">
        <v>345718562</v>
      </c>
      <c r="H91" t="s">
        <v>226</v>
      </c>
      <c r="I91">
        <v>4660</v>
      </c>
      <c r="J91">
        <v>47.45</v>
      </c>
      <c r="K91">
        <v>31.79</v>
      </c>
      <c r="L91">
        <v>221117</v>
      </c>
      <c r="M91">
        <v>148141.4</v>
      </c>
      <c r="N91">
        <v>72975.600000000006</v>
      </c>
    </row>
    <row r="92" spans="1:14" x14ac:dyDescent="0.3">
      <c r="A92" t="s">
        <v>32</v>
      </c>
      <c r="B92" t="s">
        <v>152</v>
      </c>
      <c r="C92" t="s">
        <v>30</v>
      </c>
      <c r="D92" t="s">
        <v>17</v>
      </c>
      <c r="E92" t="s">
        <v>18</v>
      </c>
      <c r="F92" s="1">
        <v>42533</v>
      </c>
      <c r="G92">
        <v>621386563</v>
      </c>
      <c r="H92" t="s">
        <v>227</v>
      </c>
      <c r="I92">
        <v>948</v>
      </c>
      <c r="J92">
        <v>651.21</v>
      </c>
      <c r="K92">
        <v>524.96</v>
      </c>
      <c r="L92">
        <v>617347.07999999996</v>
      </c>
      <c r="M92">
        <v>497662.08</v>
      </c>
      <c r="N92">
        <v>119685</v>
      </c>
    </row>
    <row r="93" spans="1:14" x14ac:dyDescent="0.3">
      <c r="A93" t="s">
        <v>14</v>
      </c>
      <c r="B93" t="s">
        <v>108</v>
      </c>
      <c r="C93" t="s">
        <v>75</v>
      </c>
      <c r="D93" t="s">
        <v>17</v>
      </c>
      <c r="E93" t="s">
        <v>18</v>
      </c>
      <c r="F93" s="1">
        <v>41827</v>
      </c>
      <c r="G93">
        <v>240470397</v>
      </c>
      <c r="H93" s="1">
        <v>41950</v>
      </c>
      <c r="I93">
        <v>9389</v>
      </c>
      <c r="J93">
        <v>47.45</v>
      </c>
      <c r="K93">
        <v>31.79</v>
      </c>
      <c r="L93">
        <v>445508.05</v>
      </c>
      <c r="M93">
        <v>298476.31</v>
      </c>
      <c r="N93">
        <v>147031.74</v>
      </c>
    </row>
    <row r="94" spans="1:14" x14ac:dyDescent="0.3">
      <c r="A94" t="s">
        <v>117</v>
      </c>
      <c r="B94" t="s">
        <v>127</v>
      </c>
      <c r="C94" t="s">
        <v>30</v>
      </c>
      <c r="D94" t="s">
        <v>24</v>
      </c>
      <c r="E94" t="s">
        <v>41</v>
      </c>
      <c r="F94" t="s">
        <v>228</v>
      </c>
      <c r="G94">
        <v>423331391</v>
      </c>
      <c r="H94" t="s">
        <v>229</v>
      </c>
      <c r="I94">
        <v>2021</v>
      </c>
      <c r="J94">
        <v>651.21</v>
      </c>
      <c r="K94">
        <v>524.96</v>
      </c>
      <c r="L94">
        <v>1316095.4099999999</v>
      </c>
      <c r="M94">
        <v>1060944.1599999999</v>
      </c>
      <c r="N94">
        <v>255151.25</v>
      </c>
    </row>
    <row r="95" spans="1:14" x14ac:dyDescent="0.3">
      <c r="A95" t="s">
        <v>28</v>
      </c>
      <c r="B95" t="s">
        <v>230</v>
      </c>
      <c r="C95" t="s">
        <v>71</v>
      </c>
      <c r="D95" t="s">
        <v>24</v>
      </c>
      <c r="E95" t="s">
        <v>18</v>
      </c>
      <c r="F95" t="s">
        <v>231</v>
      </c>
      <c r="G95">
        <v>660643374</v>
      </c>
      <c r="H95" t="s">
        <v>232</v>
      </c>
      <c r="I95">
        <v>7910</v>
      </c>
      <c r="J95">
        <v>437.2</v>
      </c>
      <c r="K95">
        <v>263.33</v>
      </c>
      <c r="L95">
        <v>3458252</v>
      </c>
      <c r="M95">
        <v>2082940.3</v>
      </c>
      <c r="N95">
        <v>1375311.7</v>
      </c>
    </row>
    <row r="96" spans="1:14" x14ac:dyDescent="0.3">
      <c r="A96" t="s">
        <v>21</v>
      </c>
      <c r="B96" t="s">
        <v>233</v>
      </c>
      <c r="C96" t="s">
        <v>75</v>
      </c>
      <c r="D96" t="s">
        <v>17</v>
      </c>
      <c r="E96" t="s">
        <v>25</v>
      </c>
      <c r="F96" s="1">
        <v>40757</v>
      </c>
      <c r="G96">
        <v>963392674</v>
      </c>
      <c r="H96" t="s">
        <v>234</v>
      </c>
      <c r="I96">
        <v>8156</v>
      </c>
      <c r="J96">
        <v>47.45</v>
      </c>
      <c r="K96">
        <v>31.79</v>
      </c>
      <c r="L96">
        <v>387002.2</v>
      </c>
      <c r="M96">
        <v>259279.24</v>
      </c>
      <c r="N96">
        <v>127722.96</v>
      </c>
    </row>
    <row r="97" spans="1:14" x14ac:dyDescent="0.3">
      <c r="A97" t="s">
        <v>32</v>
      </c>
      <c r="B97" t="s">
        <v>97</v>
      </c>
      <c r="C97" t="s">
        <v>59</v>
      </c>
      <c r="D97" t="s">
        <v>24</v>
      </c>
      <c r="E97" t="s">
        <v>41</v>
      </c>
      <c r="F97" t="s">
        <v>235</v>
      </c>
      <c r="G97">
        <v>512878119</v>
      </c>
      <c r="H97" s="1">
        <v>40611</v>
      </c>
      <c r="I97">
        <v>888</v>
      </c>
      <c r="J97">
        <v>109.28</v>
      </c>
      <c r="K97">
        <v>35.840000000000003</v>
      </c>
      <c r="L97">
        <v>97040.639999999999</v>
      </c>
      <c r="M97">
        <v>31825.919999999998</v>
      </c>
      <c r="N97">
        <v>65214.720000000001</v>
      </c>
    </row>
    <row r="98" spans="1:14" x14ac:dyDescent="0.3">
      <c r="A98" t="s">
        <v>55</v>
      </c>
      <c r="B98" t="s">
        <v>236</v>
      </c>
      <c r="C98" t="s">
        <v>34</v>
      </c>
      <c r="D98" t="s">
        <v>17</v>
      </c>
      <c r="E98" t="s">
        <v>31</v>
      </c>
      <c r="F98" s="1">
        <v>40858</v>
      </c>
      <c r="G98">
        <v>810711038</v>
      </c>
      <c r="H98" t="s">
        <v>237</v>
      </c>
      <c r="I98">
        <v>6267</v>
      </c>
      <c r="J98">
        <v>9.33</v>
      </c>
      <c r="K98">
        <v>6.92</v>
      </c>
      <c r="L98">
        <v>58471.11</v>
      </c>
      <c r="M98">
        <v>43367.64</v>
      </c>
      <c r="N98">
        <v>15103.47</v>
      </c>
    </row>
    <row r="99" spans="1:14" x14ac:dyDescent="0.3">
      <c r="A99" t="s">
        <v>32</v>
      </c>
      <c r="B99" t="s">
        <v>152</v>
      </c>
      <c r="C99" t="s">
        <v>45</v>
      </c>
      <c r="D99" t="s">
        <v>17</v>
      </c>
      <c r="E99" t="s">
        <v>25</v>
      </c>
      <c r="F99" s="1">
        <v>42375</v>
      </c>
      <c r="G99">
        <v>728815257</v>
      </c>
      <c r="H99" t="s">
        <v>238</v>
      </c>
      <c r="I99">
        <v>1485</v>
      </c>
      <c r="J99">
        <v>154.06</v>
      </c>
      <c r="K99">
        <v>90.93</v>
      </c>
      <c r="L99">
        <v>228779.1</v>
      </c>
      <c r="M99">
        <v>135031.04999999999</v>
      </c>
      <c r="N99">
        <v>93748.05</v>
      </c>
    </row>
    <row r="100" spans="1:14" x14ac:dyDescent="0.3">
      <c r="A100" t="s">
        <v>194</v>
      </c>
      <c r="B100" t="s">
        <v>195</v>
      </c>
      <c r="C100" t="s">
        <v>49</v>
      </c>
      <c r="D100" t="s">
        <v>17</v>
      </c>
      <c r="E100" t="s">
        <v>41</v>
      </c>
      <c r="F100" t="s">
        <v>239</v>
      </c>
      <c r="G100">
        <v>559427106</v>
      </c>
      <c r="H100" s="1">
        <v>42224</v>
      </c>
      <c r="I100">
        <v>5767</v>
      </c>
      <c r="J100">
        <v>81.73</v>
      </c>
      <c r="K100">
        <v>56.67</v>
      </c>
      <c r="L100">
        <v>471336.91</v>
      </c>
      <c r="M100">
        <v>326815.89</v>
      </c>
      <c r="N100">
        <v>144521.01999999999</v>
      </c>
    </row>
    <row r="101" spans="1:14" x14ac:dyDescent="0.3">
      <c r="A101" t="s">
        <v>32</v>
      </c>
      <c r="B101" t="s">
        <v>240</v>
      </c>
      <c r="C101" t="s">
        <v>40</v>
      </c>
      <c r="D101" t="s">
        <v>17</v>
      </c>
      <c r="E101" t="s">
        <v>31</v>
      </c>
      <c r="F101" s="1">
        <v>41184</v>
      </c>
      <c r="G101">
        <v>665095412</v>
      </c>
      <c r="H101" t="s">
        <v>241</v>
      </c>
      <c r="I101">
        <v>5367</v>
      </c>
      <c r="J101">
        <v>668.27</v>
      </c>
      <c r="K101">
        <v>502.54</v>
      </c>
      <c r="L101">
        <v>3586605.09</v>
      </c>
      <c r="M101">
        <v>2697132.18</v>
      </c>
      <c r="N101">
        <v>889472.91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BF68-E906-4776-BB66-C82E6E040683}">
  <dimension ref="A1:AD101"/>
  <sheetViews>
    <sheetView topLeftCell="W1" workbookViewId="0">
      <pane ySplit="1" topLeftCell="A2" activePane="bottomLeft" state="frozen"/>
      <selection pane="bottomLeft" activeCell="AF4" sqref="AF4"/>
    </sheetView>
  </sheetViews>
  <sheetFormatPr defaultRowHeight="14.4" x14ac:dyDescent="0.3"/>
  <cols>
    <col min="1" max="1" width="10" bestFit="1" customWidth="1"/>
    <col min="2" max="2" width="29.77734375" bestFit="1" customWidth="1"/>
    <col min="3" max="3" width="29.21875" bestFit="1" customWidth="1"/>
    <col min="4" max="4" width="13.109375" bestFit="1" customWidth="1"/>
    <col min="5" max="5" width="12.109375" bestFit="1" customWidth="1"/>
    <col min="6" max="6" width="12" bestFit="1" customWidth="1"/>
    <col min="7" max="8" width="10.5546875" bestFit="1" customWidth="1"/>
    <col min="9" max="9" width="10.5546875" style="2" customWidth="1"/>
    <col min="10" max="15" width="11.88671875" style="3" customWidth="1"/>
    <col min="16" max="17" width="11.88671875" style="2" customWidth="1"/>
    <col min="18" max="18" width="15.5546875" style="2" bestFit="1" customWidth="1"/>
    <col min="19" max="19" width="18" style="2" bestFit="1" customWidth="1"/>
    <col min="20" max="20" width="18" style="1" customWidth="1"/>
    <col min="21" max="21" width="14.5546875" style="2" bestFit="1" customWidth="1"/>
    <col min="22" max="22" width="16.6640625" style="2" bestFit="1" customWidth="1"/>
    <col min="23" max="23" width="14.88671875" style="1" bestFit="1" customWidth="1"/>
    <col min="24" max="24" width="14.88671875" style="2" customWidth="1"/>
    <col min="25" max="25" width="9.109375" bestFit="1" customWidth="1"/>
    <col min="27" max="27" width="8.5546875" bestFit="1" customWidth="1"/>
    <col min="28" max="28" width="12.6640625" bestFit="1" customWidth="1"/>
    <col min="29" max="29" width="11" bestFit="1" customWidth="1"/>
    <col min="30" max="30" width="11.21875" customWidth="1"/>
  </cols>
  <sheetData>
    <row r="1" spans="1:30" x14ac:dyDescent="0.3">
      <c r="A1" t="s">
        <v>6</v>
      </c>
      <c r="B1" t="s">
        <v>0</v>
      </c>
      <c r="C1" t="s">
        <v>1</v>
      </c>
      <c r="D1" t="s">
        <v>2</v>
      </c>
      <c r="E1" t="s">
        <v>3</v>
      </c>
      <c r="F1" t="s">
        <v>4</v>
      </c>
      <c r="G1" t="s">
        <v>5</v>
      </c>
      <c r="H1" t="s">
        <v>7</v>
      </c>
      <c r="I1" s="2" t="s">
        <v>242</v>
      </c>
      <c r="J1" s="3" t="s">
        <v>243</v>
      </c>
      <c r="K1" s="3" t="s">
        <v>244</v>
      </c>
      <c r="L1" s="3" t="s">
        <v>255</v>
      </c>
      <c r="M1" s="3" t="s">
        <v>245</v>
      </c>
      <c r="N1" s="3" t="s">
        <v>246</v>
      </c>
      <c r="O1" s="3" t="s">
        <v>252</v>
      </c>
      <c r="P1" s="2" t="s">
        <v>247</v>
      </c>
      <c r="Q1" s="2" t="s">
        <v>254</v>
      </c>
      <c r="R1" s="2" t="s">
        <v>248</v>
      </c>
      <c r="S1" s="2" t="s">
        <v>249</v>
      </c>
      <c r="T1" s="1" t="s">
        <v>256</v>
      </c>
      <c r="U1" s="2" t="s">
        <v>250</v>
      </c>
      <c r="V1" s="2" t="s">
        <v>251</v>
      </c>
      <c r="W1" s="1" t="s">
        <v>253</v>
      </c>
      <c r="X1" s="2" t="s">
        <v>257</v>
      </c>
      <c r="Y1" t="s">
        <v>8</v>
      </c>
      <c r="Z1" t="s">
        <v>9</v>
      </c>
      <c r="AA1" t="s">
        <v>10</v>
      </c>
      <c r="AB1" t="s">
        <v>11</v>
      </c>
      <c r="AC1" t="s">
        <v>12</v>
      </c>
      <c r="AD1" t="s">
        <v>13</v>
      </c>
    </row>
    <row r="2" spans="1:30" x14ac:dyDescent="0.3">
      <c r="A2">
        <v>669165933</v>
      </c>
      <c r="B2" t="s">
        <v>14</v>
      </c>
      <c r="C2" t="s">
        <v>15</v>
      </c>
      <c r="D2" t="s">
        <v>16</v>
      </c>
      <c r="E2" t="s">
        <v>17</v>
      </c>
      <c r="F2" t="s">
        <v>18</v>
      </c>
      <c r="G2" s="1">
        <v>40326</v>
      </c>
      <c r="H2" s="1">
        <v>40356</v>
      </c>
      <c r="I2" s="2">
        <f t="shared" ref="I2:I33" si="0">_xlfn.DAYS(H2,G2)</f>
        <v>30</v>
      </c>
      <c r="J2" s="4">
        <v>28</v>
      </c>
      <c r="K2" s="4">
        <v>5</v>
      </c>
      <c r="L2" s="4" t="str">
        <f>TEXT(G2,"yyyy")</f>
        <v>2010</v>
      </c>
      <c r="M2" s="4">
        <v>27</v>
      </c>
      <c r="N2" s="4">
        <v>6</v>
      </c>
      <c r="O2" s="4" t="str">
        <f>TEXT(H2,"yyyy")</f>
        <v>2010</v>
      </c>
      <c r="P2" s="2">
        <f>N2-K2</f>
        <v>1</v>
      </c>
      <c r="Q2" s="2">
        <f>_xlfn.DAYS(W2,G2)</f>
        <v>30</v>
      </c>
      <c r="R2" s="2">
        <f>IF(Q2&lt;0,K2,J2)</f>
        <v>28</v>
      </c>
      <c r="S2" s="2">
        <f>IF(R2=J2,K2,J2)</f>
        <v>5</v>
      </c>
      <c r="T2" s="1">
        <f>DATE(L2,S2,R2)</f>
        <v>40326</v>
      </c>
      <c r="U2" s="2">
        <f>IF(AND(I2&lt;0,M2&lt;=12),N2,M2)</f>
        <v>27</v>
      </c>
      <c r="V2" s="2">
        <f>IF(U2=M2,N2,M2)</f>
        <v>6</v>
      </c>
      <c r="W2" s="1">
        <f>DATE(O2,V2,U2)</f>
        <v>40356</v>
      </c>
      <c r="X2" s="2">
        <f>_xlfn.DAYS(W2,T2)</f>
        <v>30</v>
      </c>
      <c r="Y2">
        <v>9925</v>
      </c>
      <c r="Z2">
        <v>255.28</v>
      </c>
      <c r="AA2">
        <v>159.41999999999999</v>
      </c>
      <c r="AB2">
        <v>2533654</v>
      </c>
      <c r="AC2">
        <v>1582243.5</v>
      </c>
      <c r="AD2">
        <v>951410.5</v>
      </c>
    </row>
    <row r="3" spans="1:30" x14ac:dyDescent="0.3">
      <c r="A3">
        <v>963881480</v>
      </c>
      <c r="B3" t="s">
        <v>21</v>
      </c>
      <c r="C3" t="s">
        <v>22</v>
      </c>
      <c r="D3" t="s">
        <v>23</v>
      </c>
      <c r="E3" t="s">
        <v>24</v>
      </c>
      <c r="F3" t="s">
        <v>25</v>
      </c>
      <c r="G3" s="1">
        <v>41143</v>
      </c>
      <c r="H3" s="1">
        <v>41167</v>
      </c>
      <c r="I3" s="2">
        <f t="shared" si="0"/>
        <v>24</v>
      </c>
      <c r="J3" s="4">
        <v>22</v>
      </c>
      <c r="K3" s="4">
        <v>8</v>
      </c>
      <c r="L3" s="4" t="str">
        <f t="shared" ref="L3:L66" si="1">TEXT(G3,"yyyy")</f>
        <v>2012</v>
      </c>
      <c r="M3" s="4">
        <v>15</v>
      </c>
      <c r="N3" s="4">
        <v>9</v>
      </c>
      <c r="O3" s="4" t="str">
        <f t="shared" ref="O3:O66" si="2">TEXT(H3,"yyyy")</f>
        <v>2012</v>
      </c>
      <c r="P3" s="2">
        <f t="shared" ref="P3:P66" si="3">N3-K3</f>
        <v>1</v>
      </c>
      <c r="Q3" s="2">
        <f t="shared" ref="Q3:Q66" si="4">_xlfn.DAYS(W3,G3)</f>
        <v>24</v>
      </c>
      <c r="R3" s="2">
        <f t="shared" ref="R3:R66" si="5">IF(Q3&lt;0,K3,J3)</f>
        <v>22</v>
      </c>
      <c r="S3" s="2">
        <f t="shared" ref="S3:S66" si="6">IF(R3=J3,K3,J3)</f>
        <v>8</v>
      </c>
      <c r="T3" s="1">
        <f t="shared" ref="T3:T66" si="7">DATE(L3,S3,R3)</f>
        <v>41143</v>
      </c>
      <c r="U3" s="2">
        <f t="shared" ref="U3:U66" si="8">IF(AND(I3&lt;0,M3&lt;=12),N3,M3)</f>
        <v>15</v>
      </c>
      <c r="V3" s="2">
        <f t="shared" ref="V3:V66" si="9">IF(U3=M3,N3,M3)</f>
        <v>9</v>
      </c>
      <c r="W3" s="1">
        <f t="shared" ref="W3:W66" si="10">DATE(O3,V3,U3)</f>
        <v>41167</v>
      </c>
      <c r="X3" s="2">
        <f t="shared" ref="X3:X66" si="11">_xlfn.DAYS(W3,T3)</f>
        <v>24</v>
      </c>
      <c r="Y3">
        <v>2804</v>
      </c>
      <c r="Z3">
        <v>205.7</v>
      </c>
      <c r="AA3">
        <v>117.11</v>
      </c>
      <c r="AB3">
        <v>576782.80000000005</v>
      </c>
      <c r="AC3">
        <v>328376.44</v>
      </c>
      <c r="AD3">
        <v>248406.36</v>
      </c>
    </row>
    <row r="4" spans="1:30" x14ac:dyDescent="0.3">
      <c r="A4">
        <v>341417157</v>
      </c>
      <c r="B4" t="s">
        <v>28</v>
      </c>
      <c r="C4" t="s">
        <v>29</v>
      </c>
      <c r="D4" t="s">
        <v>30</v>
      </c>
      <c r="E4" t="s">
        <v>17</v>
      </c>
      <c r="F4" t="s">
        <v>31</v>
      </c>
      <c r="G4" s="1">
        <v>41675</v>
      </c>
      <c r="H4" s="1">
        <v>41856</v>
      </c>
      <c r="I4" s="2">
        <f t="shared" si="0"/>
        <v>181</v>
      </c>
      <c r="J4" s="4">
        <v>5</v>
      </c>
      <c r="K4" s="4">
        <v>2</v>
      </c>
      <c r="L4" s="4" t="str">
        <f t="shared" si="1"/>
        <v>2014</v>
      </c>
      <c r="M4" s="4">
        <v>5</v>
      </c>
      <c r="N4" s="4">
        <v>8</v>
      </c>
      <c r="O4" s="4" t="str">
        <f t="shared" si="2"/>
        <v>2014</v>
      </c>
      <c r="P4" s="2">
        <f t="shared" si="3"/>
        <v>6</v>
      </c>
      <c r="Q4" s="2">
        <f t="shared" si="4"/>
        <v>181</v>
      </c>
      <c r="R4" s="2">
        <f t="shared" si="5"/>
        <v>5</v>
      </c>
      <c r="S4" s="2">
        <f t="shared" si="6"/>
        <v>2</v>
      </c>
      <c r="T4" s="1">
        <f t="shared" si="7"/>
        <v>41675</v>
      </c>
      <c r="U4" s="2">
        <f t="shared" si="8"/>
        <v>5</v>
      </c>
      <c r="V4" s="2">
        <f t="shared" si="9"/>
        <v>8</v>
      </c>
      <c r="W4" s="1">
        <f t="shared" si="10"/>
        <v>41856</v>
      </c>
      <c r="X4" s="2">
        <f t="shared" si="11"/>
        <v>181</v>
      </c>
      <c r="Y4">
        <v>1779</v>
      </c>
      <c r="Z4">
        <v>651.21</v>
      </c>
      <c r="AA4">
        <v>524.96</v>
      </c>
      <c r="AB4">
        <v>1158502.5900000001</v>
      </c>
      <c r="AC4">
        <v>933903.84</v>
      </c>
      <c r="AD4">
        <v>224598.75</v>
      </c>
    </row>
    <row r="5" spans="1:30" x14ac:dyDescent="0.3">
      <c r="A5">
        <v>514321792</v>
      </c>
      <c r="B5" t="s">
        <v>32</v>
      </c>
      <c r="C5" t="s">
        <v>33</v>
      </c>
      <c r="D5" t="s">
        <v>34</v>
      </c>
      <c r="E5" t="s">
        <v>24</v>
      </c>
      <c r="F5" t="s">
        <v>25</v>
      </c>
      <c r="G5" s="1">
        <v>41810</v>
      </c>
      <c r="H5" s="1">
        <v>41766</v>
      </c>
      <c r="I5" s="2">
        <f t="shared" si="0"/>
        <v>-44</v>
      </c>
      <c r="J5" s="4">
        <v>20</v>
      </c>
      <c r="K5" s="4">
        <v>6</v>
      </c>
      <c r="L5" s="4" t="str">
        <f t="shared" si="1"/>
        <v>2014</v>
      </c>
      <c r="M5" s="4">
        <v>7</v>
      </c>
      <c r="N5" s="4">
        <v>5</v>
      </c>
      <c r="O5" s="4" t="str">
        <f t="shared" si="2"/>
        <v>2014</v>
      </c>
      <c r="P5" s="2">
        <f t="shared" si="3"/>
        <v>-1</v>
      </c>
      <c r="Q5" s="2">
        <f t="shared" si="4"/>
        <v>15</v>
      </c>
      <c r="R5" s="2">
        <f t="shared" si="5"/>
        <v>20</v>
      </c>
      <c r="S5" s="2">
        <f t="shared" si="6"/>
        <v>6</v>
      </c>
      <c r="T5" s="1">
        <f t="shared" si="7"/>
        <v>41810</v>
      </c>
      <c r="U5" s="2">
        <f t="shared" si="8"/>
        <v>5</v>
      </c>
      <c r="V5" s="2">
        <f t="shared" si="9"/>
        <v>7</v>
      </c>
      <c r="W5" s="1">
        <f t="shared" si="10"/>
        <v>41825</v>
      </c>
      <c r="X5" s="2">
        <f t="shared" si="11"/>
        <v>15</v>
      </c>
      <c r="Y5">
        <v>8102</v>
      </c>
      <c r="Z5">
        <v>9.33</v>
      </c>
      <c r="AA5">
        <v>6.92</v>
      </c>
      <c r="AB5">
        <v>75591.66</v>
      </c>
      <c r="AC5">
        <v>56065.84</v>
      </c>
      <c r="AD5">
        <v>19525.82</v>
      </c>
    </row>
    <row r="6" spans="1:30" x14ac:dyDescent="0.3">
      <c r="A6">
        <v>115456712</v>
      </c>
      <c r="B6" t="s">
        <v>32</v>
      </c>
      <c r="C6" t="s">
        <v>36</v>
      </c>
      <c r="D6" t="s">
        <v>30</v>
      </c>
      <c r="E6" t="s">
        <v>17</v>
      </c>
      <c r="F6" t="s">
        <v>31</v>
      </c>
      <c r="G6" s="1">
        <v>41276</v>
      </c>
      <c r="H6" s="1">
        <v>41427</v>
      </c>
      <c r="I6" s="2">
        <f t="shared" si="0"/>
        <v>151</v>
      </c>
      <c r="J6" s="4">
        <v>2</v>
      </c>
      <c r="K6" s="4">
        <v>1</v>
      </c>
      <c r="L6" s="4" t="str">
        <f t="shared" si="1"/>
        <v>2013</v>
      </c>
      <c r="M6" s="4">
        <v>2</v>
      </c>
      <c r="N6" s="4">
        <v>6</v>
      </c>
      <c r="O6" s="4" t="str">
        <f t="shared" si="2"/>
        <v>2013</v>
      </c>
      <c r="P6" s="2">
        <f t="shared" si="3"/>
        <v>5</v>
      </c>
      <c r="Q6" s="2">
        <f t="shared" si="4"/>
        <v>151</v>
      </c>
      <c r="R6" s="2">
        <f t="shared" si="5"/>
        <v>2</v>
      </c>
      <c r="S6" s="2">
        <f t="shared" si="6"/>
        <v>1</v>
      </c>
      <c r="T6" s="1">
        <f t="shared" si="7"/>
        <v>41276</v>
      </c>
      <c r="U6" s="2">
        <f t="shared" si="8"/>
        <v>2</v>
      </c>
      <c r="V6" s="2">
        <f t="shared" si="9"/>
        <v>6</v>
      </c>
      <c r="W6" s="1">
        <f t="shared" si="10"/>
        <v>41427</v>
      </c>
      <c r="X6" s="2">
        <f t="shared" si="11"/>
        <v>151</v>
      </c>
      <c r="Y6">
        <v>5062</v>
      </c>
      <c r="Z6">
        <v>651.21</v>
      </c>
      <c r="AA6">
        <v>524.96</v>
      </c>
      <c r="AB6">
        <v>3296425.02</v>
      </c>
      <c r="AC6">
        <v>2657347.52</v>
      </c>
      <c r="AD6">
        <v>639077.5</v>
      </c>
    </row>
    <row r="7" spans="1:30" x14ac:dyDescent="0.3">
      <c r="A7">
        <v>547995746</v>
      </c>
      <c r="B7" t="s">
        <v>14</v>
      </c>
      <c r="C7" t="s">
        <v>37</v>
      </c>
      <c r="D7" t="s">
        <v>16</v>
      </c>
      <c r="E7" t="s">
        <v>24</v>
      </c>
      <c r="F7" t="s">
        <v>25</v>
      </c>
      <c r="G7" s="1">
        <v>42096</v>
      </c>
      <c r="H7" s="1">
        <v>42056</v>
      </c>
      <c r="I7" s="2">
        <f t="shared" si="0"/>
        <v>-40</v>
      </c>
      <c r="J7" s="4">
        <v>2</v>
      </c>
      <c r="K7" s="4">
        <v>4</v>
      </c>
      <c r="L7" s="4" t="str">
        <f t="shared" si="1"/>
        <v>2015</v>
      </c>
      <c r="M7" s="4">
        <v>21</v>
      </c>
      <c r="N7" s="4">
        <v>2</v>
      </c>
      <c r="O7" s="4" t="str">
        <f t="shared" si="2"/>
        <v>2015</v>
      </c>
      <c r="P7" s="2">
        <f t="shared" si="3"/>
        <v>-2</v>
      </c>
      <c r="Q7" s="2">
        <f t="shared" si="4"/>
        <v>-40</v>
      </c>
      <c r="R7" s="2">
        <f t="shared" si="5"/>
        <v>4</v>
      </c>
      <c r="S7" s="2">
        <f t="shared" si="6"/>
        <v>2</v>
      </c>
      <c r="T7" s="1">
        <f t="shared" si="7"/>
        <v>42039</v>
      </c>
      <c r="U7" s="2">
        <f t="shared" si="8"/>
        <v>21</v>
      </c>
      <c r="V7" s="2">
        <f t="shared" si="9"/>
        <v>2</v>
      </c>
      <c r="W7" s="1">
        <f t="shared" si="10"/>
        <v>42056</v>
      </c>
      <c r="X7" s="2">
        <f t="shared" si="11"/>
        <v>17</v>
      </c>
      <c r="Y7">
        <v>2974</v>
      </c>
      <c r="Z7">
        <v>255.28</v>
      </c>
      <c r="AA7">
        <v>159.41999999999999</v>
      </c>
      <c r="AB7">
        <v>759202.72</v>
      </c>
      <c r="AC7">
        <v>474115.08</v>
      </c>
      <c r="AD7">
        <v>285087.64</v>
      </c>
    </row>
    <row r="8" spans="1:30" x14ac:dyDescent="0.3">
      <c r="A8">
        <v>135425221</v>
      </c>
      <c r="B8" t="s">
        <v>32</v>
      </c>
      <c r="C8" t="s">
        <v>39</v>
      </c>
      <c r="D8" t="s">
        <v>40</v>
      </c>
      <c r="E8" t="s">
        <v>17</v>
      </c>
      <c r="F8" t="s">
        <v>41</v>
      </c>
      <c r="G8" s="1">
        <v>40656</v>
      </c>
      <c r="H8" s="1">
        <v>40660</v>
      </c>
      <c r="I8" s="2">
        <f t="shared" si="0"/>
        <v>4</v>
      </c>
      <c r="J8" s="4">
        <v>23</v>
      </c>
      <c r="K8" s="4">
        <v>4</v>
      </c>
      <c r="L8" s="4" t="str">
        <f t="shared" si="1"/>
        <v>2011</v>
      </c>
      <c r="M8" s="4">
        <v>27</v>
      </c>
      <c r="N8" s="4">
        <v>4</v>
      </c>
      <c r="O8" s="4" t="str">
        <f t="shared" si="2"/>
        <v>2011</v>
      </c>
      <c r="P8" s="2">
        <f t="shared" si="3"/>
        <v>0</v>
      </c>
      <c r="Q8" s="2">
        <f t="shared" si="4"/>
        <v>4</v>
      </c>
      <c r="R8" s="2">
        <f t="shared" si="5"/>
        <v>23</v>
      </c>
      <c r="S8" s="2">
        <f t="shared" si="6"/>
        <v>4</v>
      </c>
      <c r="T8" s="1">
        <f t="shared" si="7"/>
        <v>40656</v>
      </c>
      <c r="U8" s="2">
        <f t="shared" si="8"/>
        <v>27</v>
      </c>
      <c r="V8" s="2">
        <f t="shared" si="9"/>
        <v>4</v>
      </c>
      <c r="W8" s="1">
        <f t="shared" si="10"/>
        <v>40660</v>
      </c>
      <c r="X8" s="2">
        <f t="shared" si="11"/>
        <v>4</v>
      </c>
      <c r="Y8">
        <v>4187</v>
      </c>
      <c r="Z8">
        <v>668.27</v>
      </c>
      <c r="AA8">
        <v>502.54</v>
      </c>
      <c r="AB8">
        <v>2798046.49</v>
      </c>
      <c r="AC8">
        <v>2104134.98</v>
      </c>
      <c r="AD8">
        <v>693911.51</v>
      </c>
    </row>
    <row r="9" spans="1:30" x14ac:dyDescent="0.3">
      <c r="A9">
        <v>871543967</v>
      </c>
      <c r="B9" t="s">
        <v>32</v>
      </c>
      <c r="C9" t="s">
        <v>44</v>
      </c>
      <c r="D9" t="s">
        <v>45</v>
      </c>
      <c r="E9" t="s">
        <v>24</v>
      </c>
      <c r="F9" t="s">
        <v>18</v>
      </c>
      <c r="G9" s="1">
        <v>41107</v>
      </c>
      <c r="H9" s="1">
        <v>41117</v>
      </c>
      <c r="I9" s="2">
        <f t="shared" si="0"/>
        <v>10</v>
      </c>
      <c r="J9" s="4">
        <v>17</v>
      </c>
      <c r="K9" s="4">
        <v>7</v>
      </c>
      <c r="L9" s="4" t="str">
        <f t="shared" si="1"/>
        <v>2012</v>
      </c>
      <c r="M9" s="4">
        <v>27</v>
      </c>
      <c r="N9" s="4">
        <v>7</v>
      </c>
      <c r="O9" s="4" t="str">
        <f t="shared" si="2"/>
        <v>2012</v>
      </c>
      <c r="P9" s="2">
        <f t="shared" si="3"/>
        <v>0</v>
      </c>
      <c r="Q9" s="2">
        <f t="shared" si="4"/>
        <v>10</v>
      </c>
      <c r="R9" s="2">
        <f t="shared" si="5"/>
        <v>17</v>
      </c>
      <c r="S9" s="2">
        <f t="shared" si="6"/>
        <v>7</v>
      </c>
      <c r="T9" s="1">
        <f t="shared" si="7"/>
        <v>41107</v>
      </c>
      <c r="U9" s="2">
        <f t="shared" si="8"/>
        <v>27</v>
      </c>
      <c r="V9" s="2">
        <f t="shared" si="9"/>
        <v>7</v>
      </c>
      <c r="W9" s="1">
        <f t="shared" si="10"/>
        <v>41117</v>
      </c>
      <c r="X9" s="2">
        <f t="shared" si="11"/>
        <v>10</v>
      </c>
      <c r="Y9">
        <v>8082</v>
      </c>
      <c r="Z9">
        <v>154.06</v>
      </c>
      <c r="AA9">
        <v>90.93</v>
      </c>
      <c r="AB9">
        <v>1245112.92</v>
      </c>
      <c r="AC9">
        <v>734896.26</v>
      </c>
      <c r="AD9">
        <v>510216.66</v>
      </c>
    </row>
    <row r="10" spans="1:30" x14ac:dyDescent="0.3">
      <c r="A10">
        <v>770463311</v>
      </c>
      <c r="B10" t="s">
        <v>32</v>
      </c>
      <c r="C10" t="s">
        <v>48</v>
      </c>
      <c r="D10" t="s">
        <v>49</v>
      </c>
      <c r="E10" t="s">
        <v>17</v>
      </c>
      <c r="F10" t="s">
        <v>41</v>
      </c>
      <c r="G10" s="1">
        <v>42199</v>
      </c>
      <c r="H10" s="1">
        <v>42241</v>
      </c>
      <c r="I10" s="2">
        <f t="shared" si="0"/>
        <v>42</v>
      </c>
      <c r="J10" s="4">
        <v>14</v>
      </c>
      <c r="K10" s="4">
        <v>7</v>
      </c>
      <c r="L10" s="4" t="str">
        <f t="shared" si="1"/>
        <v>2015</v>
      </c>
      <c r="M10" s="4">
        <v>25</v>
      </c>
      <c r="N10" s="4">
        <v>8</v>
      </c>
      <c r="O10" s="4" t="str">
        <f t="shared" si="2"/>
        <v>2015</v>
      </c>
      <c r="P10" s="2">
        <f t="shared" si="3"/>
        <v>1</v>
      </c>
      <c r="Q10" s="2">
        <f t="shared" si="4"/>
        <v>42</v>
      </c>
      <c r="R10" s="2">
        <f t="shared" si="5"/>
        <v>14</v>
      </c>
      <c r="S10" s="2">
        <f t="shared" si="6"/>
        <v>7</v>
      </c>
      <c r="T10" s="1">
        <f t="shared" si="7"/>
        <v>42199</v>
      </c>
      <c r="U10" s="2">
        <f t="shared" si="8"/>
        <v>25</v>
      </c>
      <c r="V10" s="2">
        <f t="shared" si="9"/>
        <v>8</v>
      </c>
      <c r="W10" s="1">
        <f t="shared" si="10"/>
        <v>42241</v>
      </c>
      <c r="X10" s="2">
        <f t="shared" si="11"/>
        <v>42</v>
      </c>
      <c r="Y10">
        <v>6070</v>
      </c>
      <c r="Z10">
        <v>81.73</v>
      </c>
      <c r="AA10">
        <v>56.67</v>
      </c>
      <c r="AB10">
        <v>496101.1</v>
      </c>
      <c r="AC10">
        <v>343986.9</v>
      </c>
      <c r="AD10">
        <v>152114.20000000001</v>
      </c>
    </row>
    <row r="11" spans="1:30" x14ac:dyDescent="0.3">
      <c r="A11">
        <v>616607081</v>
      </c>
      <c r="B11" t="s">
        <v>32</v>
      </c>
      <c r="C11" t="s">
        <v>52</v>
      </c>
      <c r="D11" t="s">
        <v>23</v>
      </c>
      <c r="E11" t="s">
        <v>24</v>
      </c>
      <c r="F11" t="s">
        <v>18</v>
      </c>
      <c r="G11" s="1">
        <v>41747</v>
      </c>
      <c r="H11" s="1">
        <v>41789</v>
      </c>
      <c r="I11" s="2">
        <f t="shared" si="0"/>
        <v>42</v>
      </c>
      <c r="J11" s="4">
        <v>18</v>
      </c>
      <c r="K11" s="4">
        <v>4</v>
      </c>
      <c r="L11" s="4" t="str">
        <f t="shared" si="1"/>
        <v>2014</v>
      </c>
      <c r="M11" s="4">
        <v>30</v>
      </c>
      <c r="N11" s="4">
        <v>5</v>
      </c>
      <c r="O11" s="4" t="str">
        <f t="shared" si="2"/>
        <v>2014</v>
      </c>
      <c r="P11" s="2">
        <f t="shared" si="3"/>
        <v>1</v>
      </c>
      <c r="Q11" s="2">
        <f t="shared" si="4"/>
        <v>42</v>
      </c>
      <c r="R11" s="2">
        <f t="shared" si="5"/>
        <v>18</v>
      </c>
      <c r="S11" s="2">
        <f t="shared" si="6"/>
        <v>4</v>
      </c>
      <c r="T11" s="1">
        <f t="shared" si="7"/>
        <v>41747</v>
      </c>
      <c r="U11" s="2">
        <f t="shared" si="8"/>
        <v>30</v>
      </c>
      <c r="V11" s="2">
        <f t="shared" si="9"/>
        <v>5</v>
      </c>
      <c r="W11" s="1">
        <f t="shared" si="10"/>
        <v>41789</v>
      </c>
      <c r="X11" s="2">
        <f t="shared" si="11"/>
        <v>42</v>
      </c>
      <c r="Y11">
        <v>6593</v>
      </c>
      <c r="Z11">
        <v>205.7</v>
      </c>
      <c r="AA11">
        <v>117.11</v>
      </c>
      <c r="AB11">
        <v>1356180.1</v>
      </c>
      <c r="AC11">
        <v>772106.23</v>
      </c>
      <c r="AD11">
        <v>584073.87</v>
      </c>
    </row>
    <row r="12" spans="1:30" x14ac:dyDescent="0.3">
      <c r="A12">
        <v>814711606</v>
      </c>
      <c r="B12" t="s">
        <v>55</v>
      </c>
      <c r="C12" t="s">
        <v>56</v>
      </c>
      <c r="D12" t="s">
        <v>45</v>
      </c>
      <c r="E12" t="s">
        <v>24</v>
      </c>
      <c r="F12" t="s">
        <v>18</v>
      </c>
      <c r="G12" s="1">
        <v>40718</v>
      </c>
      <c r="H12" s="1">
        <v>40884</v>
      </c>
      <c r="I12" s="2">
        <f t="shared" si="0"/>
        <v>166</v>
      </c>
      <c r="J12" s="4">
        <v>24</v>
      </c>
      <c r="K12" s="4">
        <v>6</v>
      </c>
      <c r="L12" s="4" t="str">
        <f t="shared" si="1"/>
        <v>2011</v>
      </c>
      <c r="M12" s="4">
        <v>7</v>
      </c>
      <c r="N12" s="4">
        <v>12</v>
      </c>
      <c r="O12" s="4" t="str">
        <f t="shared" si="2"/>
        <v>2011</v>
      </c>
      <c r="P12" s="2">
        <f t="shared" si="3"/>
        <v>6</v>
      </c>
      <c r="Q12" s="2">
        <f t="shared" si="4"/>
        <v>166</v>
      </c>
      <c r="R12" s="2">
        <f t="shared" si="5"/>
        <v>24</v>
      </c>
      <c r="S12" s="2">
        <f t="shared" si="6"/>
        <v>6</v>
      </c>
      <c r="T12" s="1">
        <f t="shared" si="7"/>
        <v>40718</v>
      </c>
      <c r="U12" s="2">
        <f t="shared" si="8"/>
        <v>7</v>
      </c>
      <c r="V12" s="2">
        <f t="shared" si="9"/>
        <v>12</v>
      </c>
      <c r="W12" s="1">
        <f t="shared" si="10"/>
        <v>40884</v>
      </c>
      <c r="X12" s="2">
        <f t="shared" si="11"/>
        <v>166</v>
      </c>
      <c r="Y12">
        <v>124</v>
      </c>
      <c r="Z12">
        <v>154.06</v>
      </c>
      <c r="AA12">
        <v>90.93</v>
      </c>
      <c r="AB12">
        <v>19103.439999999999</v>
      </c>
      <c r="AC12">
        <v>11275.32</v>
      </c>
      <c r="AD12">
        <v>7828.12</v>
      </c>
    </row>
    <row r="13" spans="1:30" x14ac:dyDescent="0.3">
      <c r="A13">
        <v>939825713</v>
      </c>
      <c r="B13" t="s">
        <v>32</v>
      </c>
      <c r="C13" t="s">
        <v>58</v>
      </c>
      <c r="D13" t="s">
        <v>59</v>
      </c>
      <c r="E13" t="s">
        <v>17</v>
      </c>
      <c r="F13" t="s">
        <v>18</v>
      </c>
      <c r="G13" s="1">
        <v>41678</v>
      </c>
      <c r="H13" s="1">
        <v>41870</v>
      </c>
      <c r="I13" s="2">
        <f t="shared" si="0"/>
        <v>192</v>
      </c>
      <c r="J13" s="4">
        <v>8</v>
      </c>
      <c r="K13" s="4">
        <v>2</v>
      </c>
      <c r="L13" s="4" t="str">
        <f t="shared" si="1"/>
        <v>2014</v>
      </c>
      <c r="M13" s="4">
        <v>19</v>
      </c>
      <c r="N13" s="4">
        <v>8</v>
      </c>
      <c r="O13" s="4" t="str">
        <f t="shared" si="2"/>
        <v>2014</v>
      </c>
      <c r="P13" s="2">
        <f t="shared" si="3"/>
        <v>6</v>
      </c>
      <c r="Q13" s="2">
        <f t="shared" si="4"/>
        <v>192</v>
      </c>
      <c r="R13" s="2">
        <f t="shared" si="5"/>
        <v>8</v>
      </c>
      <c r="S13" s="2">
        <f t="shared" si="6"/>
        <v>2</v>
      </c>
      <c r="T13" s="1">
        <f t="shared" si="7"/>
        <v>41678</v>
      </c>
      <c r="U13" s="2">
        <f t="shared" si="8"/>
        <v>19</v>
      </c>
      <c r="V13" s="2">
        <f t="shared" si="9"/>
        <v>8</v>
      </c>
      <c r="W13" s="1">
        <f t="shared" si="10"/>
        <v>41870</v>
      </c>
      <c r="X13" s="2">
        <f t="shared" si="11"/>
        <v>192</v>
      </c>
      <c r="Y13">
        <v>4168</v>
      </c>
      <c r="Z13">
        <v>109.28</v>
      </c>
      <c r="AA13">
        <v>35.840000000000003</v>
      </c>
      <c r="AB13">
        <v>455479.03999999998</v>
      </c>
      <c r="AC13">
        <v>149381.12</v>
      </c>
      <c r="AD13">
        <v>306097.91999999998</v>
      </c>
    </row>
    <row r="14" spans="1:30" x14ac:dyDescent="0.3">
      <c r="A14">
        <v>187310731</v>
      </c>
      <c r="B14" t="s">
        <v>55</v>
      </c>
      <c r="C14" t="s">
        <v>61</v>
      </c>
      <c r="D14" t="s">
        <v>59</v>
      </c>
      <c r="E14" t="s">
        <v>24</v>
      </c>
      <c r="F14" t="s">
        <v>31</v>
      </c>
      <c r="G14" s="1">
        <v>42748</v>
      </c>
      <c r="H14" s="1">
        <v>42738</v>
      </c>
      <c r="I14" s="2">
        <f t="shared" si="0"/>
        <v>-10</v>
      </c>
      <c r="J14" s="4">
        <v>13</v>
      </c>
      <c r="K14" s="4">
        <v>1</v>
      </c>
      <c r="L14" s="4" t="str">
        <f t="shared" si="1"/>
        <v>2017</v>
      </c>
      <c r="M14" s="4">
        <v>3</v>
      </c>
      <c r="N14" s="4">
        <v>1</v>
      </c>
      <c r="O14" s="4" t="str">
        <f t="shared" si="2"/>
        <v>2017</v>
      </c>
      <c r="P14" s="2">
        <f t="shared" si="3"/>
        <v>0</v>
      </c>
      <c r="Q14" s="2">
        <f t="shared" si="4"/>
        <v>47</v>
      </c>
      <c r="R14" s="2">
        <f t="shared" si="5"/>
        <v>13</v>
      </c>
      <c r="S14" s="2">
        <f t="shared" si="6"/>
        <v>1</v>
      </c>
      <c r="T14" s="1">
        <f t="shared" si="7"/>
        <v>42748</v>
      </c>
      <c r="U14" s="2">
        <f t="shared" si="8"/>
        <v>1</v>
      </c>
      <c r="V14" s="2">
        <f t="shared" si="9"/>
        <v>3</v>
      </c>
      <c r="W14" s="1">
        <f t="shared" si="10"/>
        <v>42795</v>
      </c>
      <c r="X14" s="2">
        <f t="shared" si="11"/>
        <v>47</v>
      </c>
      <c r="Y14">
        <v>8263</v>
      </c>
      <c r="Z14">
        <v>109.28</v>
      </c>
      <c r="AA14">
        <v>35.840000000000003</v>
      </c>
      <c r="AB14">
        <v>902980.64</v>
      </c>
      <c r="AC14">
        <v>296145.91999999998</v>
      </c>
      <c r="AD14">
        <v>606834.72</v>
      </c>
    </row>
    <row r="15" spans="1:30" x14ac:dyDescent="0.3">
      <c r="A15">
        <v>522840487</v>
      </c>
      <c r="B15" t="s">
        <v>21</v>
      </c>
      <c r="C15" t="s">
        <v>63</v>
      </c>
      <c r="D15" t="s">
        <v>40</v>
      </c>
      <c r="E15" t="s">
        <v>17</v>
      </c>
      <c r="F15" t="s">
        <v>18</v>
      </c>
      <c r="G15" s="1">
        <v>42949</v>
      </c>
      <c r="H15" s="1">
        <v>42779</v>
      </c>
      <c r="I15" s="2">
        <f t="shared" si="0"/>
        <v>-170</v>
      </c>
      <c r="J15" s="4">
        <v>2</v>
      </c>
      <c r="K15" s="4">
        <v>8</v>
      </c>
      <c r="L15" s="4" t="str">
        <f t="shared" si="1"/>
        <v>2017</v>
      </c>
      <c r="M15" s="4">
        <v>13</v>
      </c>
      <c r="N15" s="4">
        <v>2</v>
      </c>
      <c r="O15" s="4" t="str">
        <f t="shared" si="2"/>
        <v>2017</v>
      </c>
      <c r="P15" s="2">
        <f t="shared" si="3"/>
        <v>-6</v>
      </c>
      <c r="Q15" s="2">
        <f t="shared" si="4"/>
        <v>-170</v>
      </c>
      <c r="R15" s="2">
        <f t="shared" si="5"/>
        <v>8</v>
      </c>
      <c r="S15" s="2">
        <f t="shared" si="6"/>
        <v>2</v>
      </c>
      <c r="T15" s="1">
        <f t="shared" si="7"/>
        <v>42774</v>
      </c>
      <c r="U15" s="2">
        <f t="shared" si="8"/>
        <v>13</v>
      </c>
      <c r="V15" s="2">
        <f t="shared" si="9"/>
        <v>2</v>
      </c>
      <c r="W15" s="1">
        <f t="shared" si="10"/>
        <v>42779</v>
      </c>
      <c r="X15" s="2">
        <f t="shared" si="11"/>
        <v>5</v>
      </c>
      <c r="Y15">
        <v>8974</v>
      </c>
      <c r="Z15">
        <v>668.27</v>
      </c>
      <c r="AA15">
        <v>502.54</v>
      </c>
      <c r="AB15">
        <v>5997054.9800000004</v>
      </c>
      <c r="AC15">
        <v>4509793.96</v>
      </c>
      <c r="AD15">
        <v>1487261.02</v>
      </c>
    </row>
    <row r="16" spans="1:30" x14ac:dyDescent="0.3">
      <c r="A16">
        <v>832401311</v>
      </c>
      <c r="B16" t="s">
        <v>55</v>
      </c>
      <c r="C16" t="s">
        <v>65</v>
      </c>
      <c r="D16" t="s">
        <v>49</v>
      </c>
      <c r="E16" t="s">
        <v>17</v>
      </c>
      <c r="F16" t="s">
        <v>25</v>
      </c>
      <c r="G16" s="1">
        <v>41689</v>
      </c>
      <c r="H16" s="1">
        <v>41693</v>
      </c>
      <c r="I16" s="2">
        <f t="shared" si="0"/>
        <v>4</v>
      </c>
      <c r="J16" s="4">
        <v>19</v>
      </c>
      <c r="K16" s="4">
        <v>2</v>
      </c>
      <c r="L16" s="4" t="str">
        <f t="shared" si="1"/>
        <v>2014</v>
      </c>
      <c r="M16" s="4">
        <v>23</v>
      </c>
      <c r="N16" s="4">
        <v>2</v>
      </c>
      <c r="O16" s="4" t="str">
        <f t="shared" si="2"/>
        <v>2014</v>
      </c>
      <c r="P16" s="2">
        <f t="shared" si="3"/>
        <v>0</v>
      </c>
      <c r="Q16" s="2">
        <f t="shared" si="4"/>
        <v>4</v>
      </c>
      <c r="R16" s="2">
        <f t="shared" si="5"/>
        <v>19</v>
      </c>
      <c r="S16" s="2">
        <f t="shared" si="6"/>
        <v>2</v>
      </c>
      <c r="T16" s="1">
        <f t="shared" si="7"/>
        <v>41689</v>
      </c>
      <c r="U16" s="2">
        <f t="shared" si="8"/>
        <v>23</v>
      </c>
      <c r="V16" s="2">
        <f t="shared" si="9"/>
        <v>2</v>
      </c>
      <c r="W16" s="1">
        <f t="shared" si="10"/>
        <v>41693</v>
      </c>
      <c r="X16" s="2">
        <f t="shared" si="11"/>
        <v>4</v>
      </c>
      <c r="Y16">
        <v>4901</v>
      </c>
      <c r="Z16">
        <v>81.73</v>
      </c>
      <c r="AA16">
        <v>56.67</v>
      </c>
      <c r="AB16">
        <v>400558.73</v>
      </c>
      <c r="AC16">
        <v>277739.67</v>
      </c>
      <c r="AD16">
        <v>122819.06</v>
      </c>
    </row>
    <row r="17" spans="1:30" x14ac:dyDescent="0.3">
      <c r="A17">
        <v>972292029</v>
      </c>
      <c r="B17" t="s">
        <v>28</v>
      </c>
      <c r="C17" t="s">
        <v>68</v>
      </c>
      <c r="D17" t="s">
        <v>59</v>
      </c>
      <c r="E17" t="s">
        <v>24</v>
      </c>
      <c r="F17" t="s">
        <v>41</v>
      </c>
      <c r="G17" s="1">
        <v>41022</v>
      </c>
      <c r="H17" s="1">
        <v>40974</v>
      </c>
      <c r="I17" s="2">
        <f t="shared" si="0"/>
        <v>-48</v>
      </c>
      <c r="J17" s="4">
        <v>23</v>
      </c>
      <c r="K17" s="4">
        <v>4</v>
      </c>
      <c r="L17" s="4" t="str">
        <f t="shared" si="1"/>
        <v>2012</v>
      </c>
      <c r="M17" s="4">
        <v>6</v>
      </c>
      <c r="N17" s="4">
        <v>3</v>
      </c>
      <c r="O17" s="4" t="str">
        <f t="shared" si="2"/>
        <v>2012</v>
      </c>
      <c r="P17" s="2">
        <f t="shared" si="3"/>
        <v>-1</v>
      </c>
      <c r="Q17" s="2">
        <f t="shared" si="4"/>
        <v>41</v>
      </c>
      <c r="R17" s="2">
        <f t="shared" si="5"/>
        <v>23</v>
      </c>
      <c r="S17" s="2">
        <f t="shared" si="6"/>
        <v>4</v>
      </c>
      <c r="T17" s="1">
        <f t="shared" si="7"/>
        <v>41022</v>
      </c>
      <c r="U17" s="2">
        <f t="shared" si="8"/>
        <v>3</v>
      </c>
      <c r="V17" s="2">
        <f t="shared" si="9"/>
        <v>6</v>
      </c>
      <c r="W17" s="1">
        <f t="shared" si="10"/>
        <v>41063</v>
      </c>
      <c r="X17" s="2">
        <f t="shared" si="11"/>
        <v>41</v>
      </c>
      <c r="Y17">
        <v>1673</v>
      </c>
      <c r="Z17">
        <v>109.28</v>
      </c>
      <c r="AA17">
        <v>35.840000000000003</v>
      </c>
      <c r="AB17">
        <v>182825.44</v>
      </c>
      <c r="AC17">
        <v>59960.32</v>
      </c>
      <c r="AD17">
        <v>122865.12</v>
      </c>
    </row>
    <row r="18" spans="1:30" x14ac:dyDescent="0.3">
      <c r="A18">
        <v>419123971</v>
      </c>
      <c r="B18" t="s">
        <v>55</v>
      </c>
      <c r="C18" t="s">
        <v>70</v>
      </c>
      <c r="D18" t="s">
        <v>71</v>
      </c>
      <c r="E18" t="s">
        <v>17</v>
      </c>
      <c r="F18" t="s">
        <v>41</v>
      </c>
      <c r="G18" s="1">
        <v>42693</v>
      </c>
      <c r="H18" s="1">
        <v>42722</v>
      </c>
      <c r="I18" s="2">
        <f t="shared" si="0"/>
        <v>29</v>
      </c>
      <c r="J18" s="4">
        <v>19</v>
      </c>
      <c r="K18" s="4">
        <v>11</v>
      </c>
      <c r="L18" s="4" t="str">
        <f t="shared" si="1"/>
        <v>2016</v>
      </c>
      <c r="M18" s="4">
        <v>18</v>
      </c>
      <c r="N18" s="4">
        <v>12</v>
      </c>
      <c r="O18" s="4" t="str">
        <f t="shared" si="2"/>
        <v>2016</v>
      </c>
      <c r="P18" s="2">
        <f t="shared" si="3"/>
        <v>1</v>
      </c>
      <c r="Q18" s="2">
        <f t="shared" si="4"/>
        <v>29</v>
      </c>
      <c r="R18" s="2">
        <f t="shared" si="5"/>
        <v>19</v>
      </c>
      <c r="S18" s="2">
        <f t="shared" si="6"/>
        <v>11</v>
      </c>
      <c r="T18" s="1">
        <f t="shared" si="7"/>
        <v>42693</v>
      </c>
      <c r="U18" s="2">
        <f t="shared" si="8"/>
        <v>18</v>
      </c>
      <c r="V18" s="2">
        <f t="shared" si="9"/>
        <v>12</v>
      </c>
      <c r="W18" s="1">
        <f t="shared" si="10"/>
        <v>42722</v>
      </c>
      <c r="X18" s="2">
        <f t="shared" si="11"/>
        <v>29</v>
      </c>
      <c r="Y18">
        <v>6952</v>
      </c>
      <c r="Z18">
        <v>437.2</v>
      </c>
      <c r="AA18">
        <v>263.33</v>
      </c>
      <c r="AB18">
        <v>3039414.4</v>
      </c>
      <c r="AC18">
        <v>1830670.16</v>
      </c>
      <c r="AD18">
        <v>1208744.24</v>
      </c>
    </row>
    <row r="19" spans="1:30" x14ac:dyDescent="0.3">
      <c r="A19">
        <v>519820964</v>
      </c>
      <c r="B19" t="s">
        <v>32</v>
      </c>
      <c r="C19" t="s">
        <v>74</v>
      </c>
      <c r="D19" t="s">
        <v>75</v>
      </c>
      <c r="E19" t="s">
        <v>17</v>
      </c>
      <c r="F19" t="s">
        <v>25</v>
      </c>
      <c r="G19" s="1">
        <v>42008</v>
      </c>
      <c r="H19" s="1">
        <v>42112</v>
      </c>
      <c r="I19" s="2">
        <f t="shared" si="0"/>
        <v>104</v>
      </c>
      <c r="J19" s="4">
        <v>4</v>
      </c>
      <c r="K19" s="4">
        <v>1</v>
      </c>
      <c r="L19" s="4" t="str">
        <f t="shared" si="1"/>
        <v>2015</v>
      </c>
      <c r="M19" s="4">
        <v>18</v>
      </c>
      <c r="N19" s="4">
        <v>4</v>
      </c>
      <c r="O19" s="4" t="str">
        <f t="shared" si="2"/>
        <v>2015</v>
      </c>
      <c r="P19" s="2">
        <f t="shared" si="3"/>
        <v>3</v>
      </c>
      <c r="Q19" s="2">
        <f t="shared" si="4"/>
        <v>104</v>
      </c>
      <c r="R19" s="2">
        <f t="shared" si="5"/>
        <v>4</v>
      </c>
      <c r="S19" s="2">
        <f t="shared" si="6"/>
        <v>1</v>
      </c>
      <c r="T19" s="1">
        <f t="shared" si="7"/>
        <v>42008</v>
      </c>
      <c r="U19" s="2">
        <f t="shared" si="8"/>
        <v>18</v>
      </c>
      <c r="V19" s="2">
        <f t="shared" si="9"/>
        <v>4</v>
      </c>
      <c r="W19" s="1">
        <f t="shared" si="10"/>
        <v>42112</v>
      </c>
      <c r="X19" s="2">
        <f t="shared" si="11"/>
        <v>104</v>
      </c>
      <c r="Y19">
        <v>5430</v>
      </c>
      <c r="Z19">
        <v>47.45</v>
      </c>
      <c r="AA19">
        <v>31.79</v>
      </c>
      <c r="AB19">
        <v>257653.5</v>
      </c>
      <c r="AC19">
        <v>172619.7</v>
      </c>
      <c r="AD19">
        <v>85033.8</v>
      </c>
    </row>
    <row r="20" spans="1:30" x14ac:dyDescent="0.3">
      <c r="A20">
        <v>441619336</v>
      </c>
      <c r="B20" t="s">
        <v>55</v>
      </c>
      <c r="C20" t="s">
        <v>77</v>
      </c>
      <c r="D20" t="s">
        <v>40</v>
      </c>
      <c r="E20" t="s">
        <v>17</v>
      </c>
      <c r="F20" t="s">
        <v>31</v>
      </c>
      <c r="G20" s="1">
        <v>40542</v>
      </c>
      <c r="H20" s="1">
        <v>40563</v>
      </c>
      <c r="I20" s="2">
        <f t="shared" si="0"/>
        <v>21</v>
      </c>
      <c r="J20" s="4">
        <v>30</v>
      </c>
      <c r="K20" s="4">
        <v>12</v>
      </c>
      <c r="L20" s="4" t="str">
        <f t="shared" si="1"/>
        <v>2010</v>
      </c>
      <c r="M20" s="4">
        <v>20</v>
      </c>
      <c r="N20" s="4">
        <v>1</v>
      </c>
      <c r="O20" s="4" t="str">
        <f t="shared" si="2"/>
        <v>2011</v>
      </c>
      <c r="P20" s="2">
        <f t="shared" si="3"/>
        <v>-11</v>
      </c>
      <c r="Q20" s="2">
        <f t="shared" si="4"/>
        <v>21</v>
      </c>
      <c r="R20" s="2">
        <f t="shared" si="5"/>
        <v>30</v>
      </c>
      <c r="S20" s="2">
        <f t="shared" si="6"/>
        <v>12</v>
      </c>
      <c r="T20" s="1">
        <f t="shared" si="7"/>
        <v>40542</v>
      </c>
      <c r="U20" s="2">
        <f t="shared" si="8"/>
        <v>20</v>
      </c>
      <c r="V20" s="2">
        <f t="shared" si="9"/>
        <v>1</v>
      </c>
      <c r="W20" s="1">
        <f t="shared" si="10"/>
        <v>40563</v>
      </c>
      <c r="X20" s="2">
        <f t="shared" si="11"/>
        <v>21</v>
      </c>
      <c r="Y20">
        <v>3830</v>
      </c>
      <c r="Z20">
        <v>668.27</v>
      </c>
      <c r="AA20">
        <v>502.54</v>
      </c>
      <c r="AB20">
        <v>2559474.1</v>
      </c>
      <c r="AC20">
        <v>1924728.2</v>
      </c>
      <c r="AD20">
        <v>634745.9</v>
      </c>
    </row>
    <row r="21" spans="1:30" x14ac:dyDescent="0.3">
      <c r="A21">
        <v>322067916</v>
      </c>
      <c r="B21" t="s">
        <v>14</v>
      </c>
      <c r="C21" t="s">
        <v>80</v>
      </c>
      <c r="D21" t="s">
        <v>81</v>
      </c>
      <c r="E21" t="s">
        <v>24</v>
      </c>
      <c r="F21" t="s">
        <v>31</v>
      </c>
      <c r="G21" s="1">
        <v>41121</v>
      </c>
      <c r="H21" s="1">
        <v>41222</v>
      </c>
      <c r="I21" s="2">
        <f t="shared" si="0"/>
        <v>101</v>
      </c>
      <c r="J21" s="4">
        <v>31</v>
      </c>
      <c r="K21" s="4">
        <v>7</v>
      </c>
      <c r="L21" s="4" t="str">
        <f t="shared" si="1"/>
        <v>2012</v>
      </c>
      <c r="M21" s="4">
        <v>9</v>
      </c>
      <c r="N21" s="4">
        <v>11</v>
      </c>
      <c r="O21" s="4" t="str">
        <f t="shared" si="2"/>
        <v>2012</v>
      </c>
      <c r="P21" s="2">
        <f t="shared" si="3"/>
        <v>4</v>
      </c>
      <c r="Q21" s="2">
        <f t="shared" si="4"/>
        <v>101</v>
      </c>
      <c r="R21" s="2">
        <f t="shared" si="5"/>
        <v>31</v>
      </c>
      <c r="S21" s="2">
        <f t="shared" si="6"/>
        <v>7</v>
      </c>
      <c r="T21" s="1">
        <f t="shared" si="7"/>
        <v>41121</v>
      </c>
      <c r="U21" s="2">
        <f t="shared" si="8"/>
        <v>9</v>
      </c>
      <c r="V21" s="2">
        <f t="shared" si="9"/>
        <v>11</v>
      </c>
      <c r="W21" s="1">
        <f t="shared" si="10"/>
        <v>41222</v>
      </c>
      <c r="X21" s="2">
        <f t="shared" si="11"/>
        <v>101</v>
      </c>
      <c r="Y21">
        <v>5908</v>
      </c>
      <c r="Z21">
        <v>421.89</v>
      </c>
      <c r="AA21">
        <v>364.69</v>
      </c>
      <c r="AB21">
        <v>2492526.12</v>
      </c>
      <c r="AC21">
        <v>2154588.52</v>
      </c>
      <c r="AD21">
        <v>337937.6</v>
      </c>
    </row>
    <row r="22" spans="1:30" x14ac:dyDescent="0.3">
      <c r="A22">
        <v>819028031</v>
      </c>
      <c r="B22" t="s">
        <v>28</v>
      </c>
      <c r="C22" t="s">
        <v>83</v>
      </c>
      <c r="D22" t="s">
        <v>16</v>
      </c>
      <c r="E22" t="s">
        <v>24</v>
      </c>
      <c r="F22" t="s">
        <v>31</v>
      </c>
      <c r="G22" s="1">
        <v>41773</v>
      </c>
      <c r="H22" s="1">
        <v>41818</v>
      </c>
      <c r="I22" s="2">
        <f t="shared" si="0"/>
        <v>45</v>
      </c>
      <c r="J22" s="4">
        <v>14</v>
      </c>
      <c r="K22" s="4">
        <v>5</v>
      </c>
      <c r="L22" s="4" t="str">
        <f t="shared" si="1"/>
        <v>2014</v>
      </c>
      <c r="M22" s="4">
        <v>28</v>
      </c>
      <c r="N22" s="4">
        <v>6</v>
      </c>
      <c r="O22" s="4" t="str">
        <f t="shared" si="2"/>
        <v>2014</v>
      </c>
      <c r="P22" s="2">
        <f t="shared" si="3"/>
        <v>1</v>
      </c>
      <c r="Q22" s="2">
        <f t="shared" si="4"/>
        <v>45</v>
      </c>
      <c r="R22" s="2">
        <f t="shared" si="5"/>
        <v>14</v>
      </c>
      <c r="S22" s="2">
        <f t="shared" si="6"/>
        <v>5</v>
      </c>
      <c r="T22" s="1">
        <f t="shared" si="7"/>
        <v>41773</v>
      </c>
      <c r="U22" s="2">
        <f t="shared" si="8"/>
        <v>28</v>
      </c>
      <c r="V22" s="2">
        <f t="shared" si="9"/>
        <v>6</v>
      </c>
      <c r="W22" s="1">
        <f t="shared" si="10"/>
        <v>41818</v>
      </c>
      <c r="X22" s="2">
        <f t="shared" si="11"/>
        <v>45</v>
      </c>
      <c r="Y22">
        <v>7450</v>
      </c>
      <c r="Z22">
        <v>255.28</v>
      </c>
      <c r="AA22">
        <v>159.41999999999999</v>
      </c>
      <c r="AB22">
        <v>1901836</v>
      </c>
      <c r="AC22">
        <v>1187679</v>
      </c>
      <c r="AD22">
        <v>714157</v>
      </c>
    </row>
    <row r="23" spans="1:30" x14ac:dyDescent="0.3">
      <c r="A23">
        <v>860673511</v>
      </c>
      <c r="B23" t="s">
        <v>28</v>
      </c>
      <c r="C23" t="s">
        <v>86</v>
      </c>
      <c r="D23" t="s">
        <v>16</v>
      </c>
      <c r="E23" t="s">
        <v>24</v>
      </c>
      <c r="F23" t="s">
        <v>18</v>
      </c>
      <c r="G23" s="1">
        <v>42216</v>
      </c>
      <c r="H23" s="1">
        <v>42072</v>
      </c>
      <c r="I23" s="2">
        <f t="shared" si="0"/>
        <v>-144</v>
      </c>
      <c r="J23" s="4">
        <v>31</v>
      </c>
      <c r="K23" s="4">
        <v>7</v>
      </c>
      <c r="L23" s="4" t="str">
        <f t="shared" si="1"/>
        <v>2015</v>
      </c>
      <c r="M23" s="4">
        <v>9</v>
      </c>
      <c r="N23" s="4">
        <v>3</v>
      </c>
      <c r="O23" s="4" t="str">
        <f t="shared" si="2"/>
        <v>2015</v>
      </c>
      <c r="P23" s="2">
        <f t="shared" si="3"/>
        <v>-4</v>
      </c>
      <c r="Q23" s="2">
        <f t="shared" si="4"/>
        <v>34</v>
      </c>
      <c r="R23" s="2">
        <f t="shared" si="5"/>
        <v>31</v>
      </c>
      <c r="S23" s="2">
        <f t="shared" si="6"/>
        <v>7</v>
      </c>
      <c r="T23" s="1">
        <f t="shared" si="7"/>
        <v>42216</v>
      </c>
      <c r="U23" s="2">
        <f t="shared" si="8"/>
        <v>3</v>
      </c>
      <c r="V23" s="2">
        <f t="shared" si="9"/>
        <v>9</v>
      </c>
      <c r="W23" s="1">
        <f t="shared" si="10"/>
        <v>42250</v>
      </c>
      <c r="X23" s="2">
        <f t="shared" si="11"/>
        <v>34</v>
      </c>
      <c r="Y23">
        <v>1273</v>
      </c>
      <c r="Z23">
        <v>255.28</v>
      </c>
      <c r="AA23">
        <v>159.41999999999999</v>
      </c>
      <c r="AB23">
        <v>324971.44</v>
      </c>
      <c r="AC23">
        <v>202941.66</v>
      </c>
      <c r="AD23">
        <v>122029.78</v>
      </c>
    </row>
    <row r="24" spans="1:30" x14ac:dyDescent="0.3">
      <c r="A24">
        <v>795490682</v>
      </c>
      <c r="B24" t="s">
        <v>21</v>
      </c>
      <c r="C24" t="s">
        <v>63</v>
      </c>
      <c r="D24" t="s">
        <v>88</v>
      </c>
      <c r="E24" t="s">
        <v>24</v>
      </c>
      <c r="F24" t="s">
        <v>31</v>
      </c>
      <c r="G24" s="1">
        <v>42551</v>
      </c>
      <c r="H24" s="1">
        <v>42577</v>
      </c>
      <c r="I24" s="2">
        <f t="shared" si="0"/>
        <v>26</v>
      </c>
      <c r="J24" s="4">
        <v>30</v>
      </c>
      <c r="K24" s="4">
        <v>6</v>
      </c>
      <c r="L24" s="4" t="str">
        <f t="shared" si="1"/>
        <v>2016</v>
      </c>
      <c r="M24" s="4">
        <v>26</v>
      </c>
      <c r="N24" s="4">
        <v>7</v>
      </c>
      <c r="O24" s="4" t="str">
        <f t="shared" si="2"/>
        <v>2016</v>
      </c>
      <c r="P24" s="2">
        <f t="shared" si="3"/>
        <v>1</v>
      </c>
      <c r="Q24" s="2">
        <f t="shared" si="4"/>
        <v>26</v>
      </c>
      <c r="R24" s="2">
        <f t="shared" si="5"/>
        <v>30</v>
      </c>
      <c r="S24" s="2">
        <f t="shared" si="6"/>
        <v>6</v>
      </c>
      <c r="T24" s="1">
        <f t="shared" si="7"/>
        <v>42551</v>
      </c>
      <c r="U24" s="2">
        <f t="shared" si="8"/>
        <v>26</v>
      </c>
      <c r="V24" s="2">
        <f t="shared" si="9"/>
        <v>7</v>
      </c>
      <c r="W24" s="1">
        <f t="shared" si="10"/>
        <v>42577</v>
      </c>
      <c r="X24" s="2">
        <f t="shared" si="11"/>
        <v>26</v>
      </c>
      <c r="Y24">
        <v>2225</v>
      </c>
      <c r="Z24">
        <v>152.58000000000001</v>
      </c>
      <c r="AA24">
        <v>97.44</v>
      </c>
      <c r="AB24">
        <v>339490.5</v>
      </c>
      <c r="AC24">
        <v>216804</v>
      </c>
      <c r="AD24">
        <v>122686.5</v>
      </c>
    </row>
    <row r="25" spans="1:30" x14ac:dyDescent="0.3">
      <c r="A25">
        <v>142278373</v>
      </c>
      <c r="B25" t="s">
        <v>14</v>
      </c>
      <c r="C25" t="s">
        <v>91</v>
      </c>
      <c r="D25" t="s">
        <v>34</v>
      </c>
      <c r="E25" t="s">
        <v>24</v>
      </c>
      <c r="F25" t="s">
        <v>18</v>
      </c>
      <c r="G25" s="1">
        <v>41860</v>
      </c>
      <c r="H25" s="1">
        <v>41739</v>
      </c>
      <c r="I25" s="2">
        <f t="shared" si="0"/>
        <v>-121</v>
      </c>
      <c r="J25" s="4">
        <v>9</v>
      </c>
      <c r="K25" s="4">
        <v>8</v>
      </c>
      <c r="L25" s="4" t="str">
        <f t="shared" si="1"/>
        <v>2014</v>
      </c>
      <c r="M25" s="4">
        <v>10</v>
      </c>
      <c r="N25" s="4">
        <v>4</v>
      </c>
      <c r="O25" s="4" t="str">
        <f t="shared" si="2"/>
        <v>2014</v>
      </c>
      <c r="P25" s="2">
        <f t="shared" si="3"/>
        <v>-4</v>
      </c>
      <c r="Q25" s="2">
        <f t="shared" si="4"/>
        <v>56</v>
      </c>
      <c r="R25" s="2">
        <f t="shared" si="5"/>
        <v>9</v>
      </c>
      <c r="S25" s="2">
        <f t="shared" si="6"/>
        <v>8</v>
      </c>
      <c r="T25" s="1">
        <f t="shared" si="7"/>
        <v>41860</v>
      </c>
      <c r="U25" s="2">
        <f t="shared" si="8"/>
        <v>4</v>
      </c>
      <c r="V25" s="2">
        <f t="shared" si="9"/>
        <v>10</v>
      </c>
      <c r="W25" s="1">
        <f t="shared" si="10"/>
        <v>41916</v>
      </c>
      <c r="X25" s="2">
        <f t="shared" si="11"/>
        <v>56</v>
      </c>
      <c r="Y25">
        <v>2187</v>
      </c>
      <c r="Z25">
        <v>9.33</v>
      </c>
      <c r="AA25">
        <v>6.92</v>
      </c>
      <c r="AB25">
        <v>20404.71</v>
      </c>
      <c r="AC25">
        <v>15134.04</v>
      </c>
      <c r="AD25">
        <v>5270.67</v>
      </c>
    </row>
    <row r="26" spans="1:30" x14ac:dyDescent="0.3">
      <c r="A26">
        <v>740147912</v>
      </c>
      <c r="B26" t="s">
        <v>28</v>
      </c>
      <c r="C26" t="s">
        <v>92</v>
      </c>
      <c r="D26" t="s">
        <v>49</v>
      </c>
      <c r="E26" t="s">
        <v>24</v>
      </c>
      <c r="F26" t="s">
        <v>31</v>
      </c>
      <c r="G26" s="1">
        <v>42556</v>
      </c>
      <c r="H26" s="1">
        <v>42648</v>
      </c>
      <c r="I26" s="2">
        <f t="shared" si="0"/>
        <v>92</v>
      </c>
      <c r="J26" s="4">
        <v>5</v>
      </c>
      <c r="K26" s="4">
        <v>7</v>
      </c>
      <c r="L26" s="4" t="str">
        <f t="shared" si="1"/>
        <v>2016</v>
      </c>
      <c r="M26" s="4">
        <v>5</v>
      </c>
      <c r="N26" s="4">
        <v>10</v>
      </c>
      <c r="O26" s="4" t="str">
        <f t="shared" si="2"/>
        <v>2016</v>
      </c>
      <c r="P26" s="2">
        <f t="shared" si="3"/>
        <v>3</v>
      </c>
      <c r="Q26" s="2">
        <f t="shared" si="4"/>
        <v>92</v>
      </c>
      <c r="R26" s="2">
        <f t="shared" si="5"/>
        <v>5</v>
      </c>
      <c r="S26" s="2">
        <f t="shared" si="6"/>
        <v>7</v>
      </c>
      <c r="T26" s="1">
        <f t="shared" si="7"/>
        <v>42556</v>
      </c>
      <c r="U26" s="2">
        <f t="shared" si="8"/>
        <v>5</v>
      </c>
      <c r="V26" s="2">
        <f t="shared" si="9"/>
        <v>10</v>
      </c>
      <c r="W26" s="1">
        <f t="shared" si="10"/>
        <v>42648</v>
      </c>
      <c r="X26" s="2">
        <f t="shared" si="11"/>
        <v>92</v>
      </c>
      <c r="Y26">
        <v>5070</v>
      </c>
      <c r="Z26">
        <v>81.73</v>
      </c>
      <c r="AA26">
        <v>56.67</v>
      </c>
      <c r="AB26">
        <v>414371.1</v>
      </c>
      <c r="AC26">
        <v>287316.90000000002</v>
      </c>
      <c r="AD26">
        <v>127054.2</v>
      </c>
    </row>
    <row r="27" spans="1:30" x14ac:dyDescent="0.3">
      <c r="A27">
        <v>898523128</v>
      </c>
      <c r="B27" t="s">
        <v>28</v>
      </c>
      <c r="C27" t="s">
        <v>93</v>
      </c>
      <c r="D27" t="s">
        <v>71</v>
      </c>
      <c r="E27" t="s">
        <v>24</v>
      </c>
      <c r="F27" t="s">
        <v>18</v>
      </c>
      <c r="G27" s="1">
        <v>42877</v>
      </c>
      <c r="H27" s="1">
        <v>42861</v>
      </c>
      <c r="I27" s="2">
        <f t="shared" si="0"/>
        <v>-16</v>
      </c>
      <c r="J27" s="4">
        <v>22</v>
      </c>
      <c r="K27" s="4">
        <v>5</v>
      </c>
      <c r="L27" s="4" t="str">
        <f t="shared" si="1"/>
        <v>2017</v>
      </c>
      <c r="M27" s="4">
        <v>6</v>
      </c>
      <c r="N27" s="4">
        <v>5</v>
      </c>
      <c r="O27" s="4" t="str">
        <f t="shared" si="2"/>
        <v>2017</v>
      </c>
      <c r="P27" s="2">
        <f t="shared" si="3"/>
        <v>0</v>
      </c>
      <c r="Q27" s="2">
        <f t="shared" si="4"/>
        <v>14</v>
      </c>
      <c r="R27" s="2">
        <f t="shared" si="5"/>
        <v>22</v>
      </c>
      <c r="S27" s="2">
        <f t="shared" si="6"/>
        <v>5</v>
      </c>
      <c r="T27" s="1">
        <f t="shared" si="7"/>
        <v>42877</v>
      </c>
      <c r="U27" s="2">
        <f t="shared" si="8"/>
        <v>5</v>
      </c>
      <c r="V27" s="2">
        <f t="shared" si="9"/>
        <v>6</v>
      </c>
      <c r="W27" s="1">
        <f t="shared" si="10"/>
        <v>42891</v>
      </c>
      <c r="X27" s="2">
        <f t="shared" si="11"/>
        <v>14</v>
      </c>
      <c r="Y27">
        <v>1815</v>
      </c>
      <c r="Z27">
        <v>437.2</v>
      </c>
      <c r="AA27">
        <v>263.33</v>
      </c>
      <c r="AB27">
        <v>793518</v>
      </c>
      <c r="AC27">
        <v>477943.95</v>
      </c>
      <c r="AD27">
        <v>315574.05</v>
      </c>
    </row>
    <row r="28" spans="1:30" x14ac:dyDescent="0.3">
      <c r="A28">
        <v>347140347</v>
      </c>
      <c r="B28" t="s">
        <v>14</v>
      </c>
      <c r="C28" t="s">
        <v>95</v>
      </c>
      <c r="D28" t="s">
        <v>34</v>
      </c>
      <c r="E28" t="s">
        <v>24</v>
      </c>
      <c r="F28" t="s">
        <v>41</v>
      </c>
      <c r="G28" s="1">
        <v>41925</v>
      </c>
      <c r="H28" s="1">
        <v>41923</v>
      </c>
      <c r="I28" s="2">
        <f t="shared" si="0"/>
        <v>-2</v>
      </c>
      <c r="J28" s="4">
        <v>13</v>
      </c>
      <c r="K28" s="4">
        <v>10</v>
      </c>
      <c r="L28" s="4" t="str">
        <f t="shared" si="1"/>
        <v>2014</v>
      </c>
      <c r="M28" s="4">
        <v>11</v>
      </c>
      <c r="N28" s="4">
        <v>10</v>
      </c>
      <c r="O28" s="4" t="str">
        <f t="shared" si="2"/>
        <v>2014</v>
      </c>
      <c r="P28" s="2">
        <f t="shared" si="3"/>
        <v>0</v>
      </c>
      <c r="Q28" s="2">
        <f t="shared" si="4"/>
        <v>28</v>
      </c>
      <c r="R28" s="2">
        <f t="shared" si="5"/>
        <v>13</v>
      </c>
      <c r="S28" s="2">
        <f t="shared" si="6"/>
        <v>10</v>
      </c>
      <c r="T28" s="1">
        <f t="shared" si="7"/>
        <v>41925</v>
      </c>
      <c r="U28" s="2">
        <f t="shared" si="8"/>
        <v>10</v>
      </c>
      <c r="V28" s="2">
        <f t="shared" si="9"/>
        <v>11</v>
      </c>
      <c r="W28" s="1">
        <f t="shared" si="10"/>
        <v>41953</v>
      </c>
      <c r="X28" s="2">
        <f t="shared" si="11"/>
        <v>28</v>
      </c>
      <c r="Y28">
        <v>5398</v>
      </c>
      <c r="Z28">
        <v>9.33</v>
      </c>
      <c r="AA28">
        <v>6.92</v>
      </c>
      <c r="AB28">
        <v>50363.34</v>
      </c>
      <c r="AC28">
        <v>37354.160000000003</v>
      </c>
      <c r="AD28">
        <v>13009.18</v>
      </c>
    </row>
    <row r="29" spans="1:30" x14ac:dyDescent="0.3">
      <c r="A29">
        <v>686048400</v>
      </c>
      <c r="B29" t="s">
        <v>32</v>
      </c>
      <c r="C29" t="s">
        <v>97</v>
      </c>
      <c r="D29" t="s">
        <v>34</v>
      </c>
      <c r="E29" t="s">
        <v>24</v>
      </c>
      <c r="F29" t="s">
        <v>31</v>
      </c>
      <c r="G29" s="1">
        <v>40364</v>
      </c>
      <c r="H29" s="1">
        <v>40456</v>
      </c>
      <c r="I29" s="2">
        <f t="shared" si="0"/>
        <v>92</v>
      </c>
      <c r="J29" s="4">
        <v>5</v>
      </c>
      <c r="K29" s="4">
        <v>7</v>
      </c>
      <c r="L29" s="4" t="str">
        <f t="shared" si="1"/>
        <v>2010</v>
      </c>
      <c r="M29" s="4">
        <v>5</v>
      </c>
      <c r="N29" s="4">
        <v>10</v>
      </c>
      <c r="O29" s="4" t="str">
        <f t="shared" si="2"/>
        <v>2010</v>
      </c>
      <c r="P29" s="2">
        <f t="shared" si="3"/>
        <v>3</v>
      </c>
      <c r="Q29" s="2">
        <f t="shared" si="4"/>
        <v>92</v>
      </c>
      <c r="R29" s="2">
        <f t="shared" si="5"/>
        <v>5</v>
      </c>
      <c r="S29" s="2">
        <f t="shared" si="6"/>
        <v>7</v>
      </c>
      <c r="T29" s="1">
        <f t="shared" si="7"/>
        <v>40364</v>
      </c>
      <c r="U29" s="2">
        <f t="shared" si="8"/>
        <v>5</v>
      </c>
      <c r="V29" s="2">
        <f t="shared" si="9"/>
        <v>10</v>
      </c>
      <c r="W29" s="1">
        <f t="shared" si="10"/>
        <v>40456</v>
      </c>
      <c r="X29" s="2">
        <f t="shared" si="11"/>
        <v>92</v>
      </c>
      <c r="Y29">
        <v>5822</v>
      </c>
      <c r="Z29">
        <v>9.33</v>
      </c>
      <c r="AA29">
        <v>6.92</v>
      </c>
      <c r="AB29">
        <v>54319.26</v>
      </c>
      <c r="AC29">
        <v>40288.239999999998</v>
      </c>
      <c r="AD29">
        <v>14031.02</v>
      </c>
    </row>
    <row r="30" spans="1:30" x14ac:dyDescent="0.3">
      <c r="A30">
        <v>435608613</v>
      </c>
      <c r="B30" t="s">
        <v>28</v>
      </c>
      <c r="C30" t="s">
        <v>83</v>
      </c>
      <c r="D30" t="s">
        <v>75</v>
      </c>
      <c r="E30" t="s">
        <v>17</v>
      </c>
      <c r="F30" t="s">
        <v>25</v>
      </c>
      <c r="G30" s="1">
        <v>41838</v>
      </c>
      <c r="H30" s="1">
        <v>41850</v>
      </c>
      <c r="I30" s="2">
        <f t="shared" si="0"/>
        <v>12</v>
      </c>
      <c r="J30" s="4">
        <v>18</v>
      </c>
      <c r="K30" s="4">
        <v>7</v>
      </c>
      <c r="L30" s="4" t="str">
        <f t="shared" si="1"/>
        <v>2014</v>
      </c>
      <c r="M30" s="4">
        <v>30</v>
      </c>
      <c r="N30" s="4">
        <v>7</v>
      </c>
      <c r="O30" s="4" t="str">
        <f t="shared" si="2"/>
        <v>2014</v>
      </c>
      <c r="P30" s="2">
        <f t="shared" si="3"/>
        <v>0</v>
      </c>
      <c r="Q30" s="2">
        <f t="shared" si="4"/>
        <v>12</v>
      </c>
      <c r="R30" s="2">
        <f t="shared" si="5"/>
        <v>18</v>
      </c>
      <c r="S30" s="2">
        <f t="shared" si="6"/>
        <v>7</v>
      </c>
      <c r="T30" s="1">
        <f t="shared" si="7"/>
        <v>41838</v>
      </c>
      <c r="U30" s="2">
        <f t="shared" si="8"/>
        <v>30</v>
      </c>
      <c r="V30" s="2">
        <f t="shared" si="9"/>
        <v>7</v>
      </c>
      <c r="W30" s="1">
        <f t="shared" si="10"/>
        <v>41850</v>
      </c>
      <c r="X30" s="2">
        <f t="shared" si="11"/>
        <v>12</v>
      </c>
      <c r="Y30">
        <v>5124</v>
      </c>
      <c r="Z30">
        <v>47.45</v>
      </c>
      <c r="AA30">
        <v>31.79</v>
      </c>
      <c r="AB30">
        <v>243133.8</v>
      </c>
      <c r="AC30">
        <v>162891.96</v>
      </c>
      <c r="AD30">
        <v>80241.84</v>
      </c>
    </row>
    <row r="31" spans="1:30" x14ac:dyDescent="0.3">
      <c r="A31">
        <v>886494815</v>
      </c>
      <c r="B31" t="s">
        <v>32</v>
      </c>
      <c r="C31" t="s">
        <v>100</v>
      </c>
      <c r="D31" t="s">
        <v>40</v>
      </c>
      <c r="E31" t="s">
        <v>17</v>
      </c>
      <c r="F31" t="s">
        <v>31</v>
      </c>
      <c r="G31" s="1">
        <v>41055</v>
      </c>
      <c r="H31" s="1">
        <v>41158</v>
      </c>
      <c r="I31" s="2">
        <f t="shared" si="0"/>
        <v>103</v>
      </c>
      <c r="J31" s="4">
        <v>26</v>
      </c>
      <c r="K31" s="4">
        <v>5</v>
      </c>
      <c r="L31" s="4" t="str">
        <f t="shared" si="1"/>
        <v>2012</v>
      </c>
      <c r="M31" s="4">
        <v>6</v>
      </c>
      <c r="N31" s="4">
        <v>9</v>
      </c>
      <c r="O31" s="4" t="str">
        <f t="shared" si="2"/>
        <v>2012</v>
      </c>
      <c r="P31" s="2">
        <f t="shared" si="3"/>
        <v>4</v>
      </c>
      <c r="Q31" s="2">
        <f t="shared" si="4"/>
        <v>103</v>
      </c>
      <c r="R31" s="2">
        <f t="shared" si="5"/>
        <v>26</v>
      </c>
      <c r="S31" s="2">
        <f t="shared" si="6"/>
        <v>5</v>
      </c>
      <c r="T31" s="1">
        <f t="shared" si="7"/>
        <v>41055</v>
      </c>
      <c r="U31" s="2">
        <f t="shared" si="8"/>
        <v>6</v>
      </c>
      <c r="V31" s="2">
        <f t="shared" si="9"/>
        <v>9</v>
      </c>
      <c r="W31" s="1">
        <f t="shared" si="10"/>
        <v>41158</v>
      </c>
      <c r="X31" s="2">
        <f t="shared" si="11"/>
        <v>103</v>
      </c>
      <c r="Y31">
        <v>2370</v>
      </c>
      <c r="Z31">
        <v>668.27</v>
      </c>
      <c r="AA31">
        <v>502.54</v>
      </c>
      <c r="AB31">
        <v>1583799.9</v>
      </c>
      <c r="AC31">
        <v>1191019.8</v>
      </c>
      <c r="AD31">
        <v>392780.1</v>
      </c>
    </row>
    <row r="32" spans="1:30" x14ac:dyDescent="0.3">
      <c r="A32">
        <v>249693334</v>
      </c>
      <c r="B32" t="s">
        <v>28</v>
      </c>
      <c r="C32" t="s">
        <v>102</v>
      </c>
      <c r="D32" t="s">
        <v>71</v>
      </c>
      <c r="E32" t="s">
        <v>17</v>
      </c>
      <c r="F32" t="s">
        <v>41</v>
      </c>
      <c r="G32" s="1">
        <v>41169</v>
      </c>
      <c r="H32" s="1">
        <v>41202</v>
      </c>
      <c r="I32" s="2">
        <f t="shared" si="0"/>
        <v>33</v>
      </c>
      <c r="J32" s="4">
        <v>17</v>
      </c>
      <c r="K32" s="4">
        <v>9</v>
      </c>
      <c r="L32" s="4" t="str">
        <f t="shared" si="1"/>
        <v>2012</v>
      </c>
      <c r="M32" s="4">
        <v>20</v>
      </c>
      <c r="N32" s="4">
        <v>10</v>
      </c>
      <c r="O32" s="4" t="str">
        <f t="shared" si="2"/>
        <v>2012</v>
      </c>
      <c r="P32" s="2">
        <f t="shared" si="3"/>
        <v>1</v>
      </c>
      <c r="Q32" s="2">
        <f t="shared" si="4"/>
        <v>33</v>
      </c>
      <c r="R32" s="2">
        <f t="shared" si="5"/>
        <v>17</v>
      </c>
      <c r="S32" s="2">
        <f t="shared" si="6"/>
        <v>9</v>
      </c>
      <c r="T32" s="1">
        <f t="shared" si="7"/>
        <v>41169</v>
      </c>
      <c r="U32" s="2">
        <f t="shared" si="8"/>
        <v>20</v>
      </c>
      <c r="V32" s="2">
        <f t="shared" si="9"/>
        <v>10</v>
      </c>
      <c r="W32" s="1">
        <f t="shared" si="10"/>
        <v>41202</v>
      </c>
      <c r="X32" s="2">
        <f t="shared" si="11"/>
        <v>33</v>
      </c>
      <c r="Y32">
        <v>8661</v>
      </c>
      <c r="Z32">
        <v>437.2</v>
      </c>
      <c r="AA32">
        <v>263.33</v>
      </c>
      <c r="AB32">
        <v>3786589.2</v>
      </c>
      <c r="AC32">
        <v>2280701.13</v>
      </c>
      <c r="AD32">
        <v>1505888.07</v>
      </c>
    </row>
    <row r="33" spans="1:30" x14ac:dyDescent="0.3">
      <c r="A33">
        <v>406502997</v>
      </c>
      <c r="B33" t="s">
        <v>32</v>
      </c>
      <c r="C33" t="s">
        <v>105</v>
      </c>
      <c r="D33" t="s">
        <v>49</v>
      </c>
      <c r="E33" t="s">
        <v>17</v>
      </c>
      <c r="F33" t="s">
        <v>25</v>
      </c>
      <c r="G33" s="1">
        <v>41637</v>
      </c>
      <c r="H33" s="1">
        <v>41667</v>
      </c>
      <c r="I33" s="2">
        <f t="shared" si="0"/>
        <v>30</v>
      </c>
      <c r="J33" s="4">
        <v>29</v>
      </c>
      <c r="K33" s="4">
        <v>12</v>
      </c>
      <c r="L33" s="4" t="str">
        <f t="shared" si="1"/>
        <v>2013</v>
      </c>
      <c r="M33" s="4">
        <v>28</v>
      </c>
      <c r="N33" s="4">
        <v>1</v>
      </c>
      <c r="O33" s="4" t="str">
        <f t="shared" si="2"/>
        <v>2014</v>
      </c>
      <c r="P33" s="2">
        <f t="shared" si="3"/>
        <v>-11</v>
      </c>
      <c r="Q33" s="2">
        <f t="shared" si="4"/>
        <v>30</v>
      </c>
      <c r="R33" s="2">
        <f t="shared" si="5"/>
        <v>29</v>
      </c>
      <c r="S33" s="2">
        <f t="shared" si="6"/>
        <v>12</v>
      </c>
      <c r="T33" s="1">
        <f t="shared" si="7"/>
        <v>41637</v>
      </c>
      <c r="U33" s="2">
        <f t="shared" si="8"/>
        <v>28</v>
      </c>
      <c r="V33" s="2">
        <f t="shared" si="9"/>
        <v>1</v>
      </c>
      <c r="W33" s="1">
        <f t="shared" si="10"/>
        <v>41667</v>
      </c>
      <c r="X33" s="2">
        <f t="shared" si="11"/>
        <v>30</v>
      </c>
      <c r="Y33">
        <v>2125</v>
      </c>
      <c r="Z33">
        <v>81.73</v>
      </c>
      <c r="AA33">
        <v>56.67</v>
      </c>
      <c r="AB33">
        <v>173676.25</v>
      </c>
      <c r="AC33">
        <v>120423.75</v>
      </c>
      <c r="AD33">
        <v>53252.5</v>
      </c>
    </row>
    <row r="34" spans="1:30" x14ac:dyDescent="0.3">
      <c r="A34">
        <v>158535134</v>
      </c>
      <c r="B34" t="s">
        <v>14</v>
      </c>
      <c r="C34" t="s">
        <v>108</v>
      </c>
      <c r="D34" t="s">
        <v>30</v>
      </c>
      <c r="E34" t="s">
        <v>24</v>
      </c>
      <c r="F34" t="s">
        <v>25</v>
      </c>
      <c r="G34" s="1">
        <v>42304</v>
      </c>
      <c r="H34" s="1">
        <v>42333</v>
      </c>
      <c r="I34" s="2">
        <f t="shared" ref="I34:I65" si="12">_xlfn.DAYS(H34,G34)</f>
        <v>29</v>
      </c>
      <c r="J34" s="4">
        <v>27</v>
      </c>
      <c r="K34" s="4">
        <v>10</v>
      </c>
      <c r="L34" s="4" t="str">
        <f t="shared" si="1"/>
        <v>2015</v>
      </c>
      <c r="M34" s="4">
        <v>25</v>
      </c>
      <c r="N34" s="4">
        <v>11</v>
      </c>
      <c r="O34" s="4" t="str">
        <f t="shared" si="2"/>
        <v>2015</v>
      </c>
      <c r="P34" s="2">
        <f t="shared" si="3"/>
        <v>1</v>
      </c>
      <c r="Q34" s="2">
        <f t="shared" si="4"/>
        <v>29</v>
      </c>
      <c r="R34" s="2">
        <f t="shared" si="5"/>
        <v>27</v>
      </c>
      <c r="S34" s="2">
        <f t="shared" si="6"/>
        <v>10</v>
      </c>
      <c r="T34" s="1">
        <f t="shared" si="7"/>
        <v>42304</v>
      </c>
      <c r="U34" s="2">
        <f t="shared" si="8"/>
        <v>25</v>
      </c>
      <c r="V34" s="2">
        <f t="shared" si="9"/>
        <v>11</v>
      </c>
      <c r="W34" s="1">
        <f t="shared" si="10"/>
        <v>42333</v>
      </c>
      <c r="X34" s="2">
        <f t="shared" si="11"/>
        <v>29</v>
      </c>
      <c r="Y34">
        <v>2924</v>
      </c>
      <c r="Z34">
        <v>651.21</v>
      </c>
      <c r="AA34">
        <v>524.96</v>
      </c>
      <c r="AB34">
        <v>1904138.04</v>
      </c>
      <c r="AC34">
        <v>1534983.04</v>
      </c>
      <c r="AD34">
        <v>369155</v>
      </c>
    </row>
    <row r="35" spans="1:30" x14ac:dyDescent="0.3">
      <c r="A35">
        <v>177713572</v>
      </c>
      <c r="B35" t="s">
        <v>55</v>
      </c>
      <c r="C35" t="s">
        <v>111</v>
      </c>
      <c r="D35" t="s">
        <v>40</v>
      </c>
      <c r="E35" t="s">
        <v>17</v>
      </c>
      <c r="F35" t="s">
        <v>18</v>
      </c>
      <c r="G35" s="1">
        <v>42020</v>
      </c>
      <c r="H35" s="1">
        <v>42007</v>
      </c>
      <c r="I35" s="2">
        <f t="shared" si="12"/>
        <v>-13</v>
      </c>
      <c r="J35" s="4">
        <v>16</v>
      </c>
      <c r="K35" s="4">
        <v>1</v>
      </c>
      <c r="L35" s="4" t="str">
        <f t="shared" si="1"/>
        <v>2015</v>
      </c>
      <c r="M35" s="4">
        <v>3</v>
      </c>
      <c r="N35" s="4">
        <v>1</v>
      </c>
      <c r="O35" s="4" t="str">
        <f t="shared" si="2"/>
        <v>2015</v>
      </c>
      <c r="P35" s="2">
        <f t="shared" si="3"/>
        <v>0</v>
      </c>
      <c r="Q35" s="2">
        <f t="shared" si="4"/>
        <v>44</v>
      </c>
      <c r="R35" s="2">
        <f t="shared" si="5"/>
        <v>16</v>
      </c>
      <c r="S35" s="2">
        <f t="shared" si="6"/>
        <v>1</v>
      </c>
      <c r="T35" s="1">
        <f t="shared" si="7"/>
        <v>42020</v>
      </c>
      <c r="U35" s="2">
        <f t="shared" si="8"/>
        <v>1</v>
      </c>
      <c r="V35" s="2">
        <f t="shared" si="9"/>
        <v>3</v>
      </c>
      <c r="W35" s="1">
        <f t="shared" si="10"/>
        <v>42064</v>
      </c>
      <c r="X35" s="2">
        <f t="shared" si="11"/>
        <v>44</v>
      </c>
      <c r="Y35">
        <v>8250</v>
      </c>
      <c r="Z35">
        <v>668.27</v>
      </c>
      <c r="AA35">
        <v>502.54</v>
      </c>
      <c r="AB35">
        <v>5513227.5</v>
      </c>
      <c r="AC35">
        <v>4145955</v>
      </c>
      <c r="AD35">
        <v>1367272.5</v>
      </c>
    </row>
    <row r="36" spans="1:30" x14ac:dyDescent="0.3">
      <c r="A36">
        <v>756274640</v>
      </c>
      <c r="B36" t="s">
        <v>32</v>
      </c>
      <c r="C36" t="s">
        <v>113</v>
      </c>
      <c r="D36" t="s">
        <v>88</v>
      </c>
      <c r="E36" t="s">
        <v>24</v>
      </c>
      <c r="F36" t="s">
        <v>41</v>
      </c>
      <c r="G36" s="1">
        <v>42791</v>
      </c>
      <c r="H36" s="1">
        <v>42791</v>
      </c>
      <c r="I36" s="2">
        <f t="shared" si="12"/>
        <v>0</v>
      </c>
      <c r="J36" s="4">
        <v>25</v>
      </c>
      <c r="K36" s="4">
        <v>2</v>
      </c>
      <c r="L36" s="4" t="str">
        <f t="shared" si="1"/>
        <v>2017</v>
      </c>
      <c r="M36" s="4">
        <v>25</v>
      </c>
      <c r="N36" s="4">
        <v>2</v>
      </c>
      <c r="O36" s="4" t="str">
        <f t="shared" si="2"/>
        <v>2017</v>
      </c>
      <c r="P36" s="2">
        <f t="shared" si="3"/>
        <v>0</v>
      </c>
      <c r="Q36" s="2">
        <f t="shared" si="4"/>
        <v>0</v>
      </c>
      <c r="R36" s="2">
        <f t="shared" si="5"/>
        <v>25</v>
      </c>
      <c r="S36" s="2">
        <f t="shared" si="6"/>
        <v>2</v>
      </c>
      <c r="T36" s="1">
        <f t="shared" si="7"/>
        <v>42791</v>
      </c>
      <c r="U36" s="2">
        <f t="shared" si="8"/>
        <v>25</v>
      </c>
      <c r="V36" s="2">
        <f t="shared" si="9"/>
        <v>2</v>
      </c>
      <c r="W36" s="1">
        <f t="shared" si="10"/>
        <v>42791</v>
      </c>
      <c r="X36" s="2">
        <f t="shared" si="11"/>
        <v>0</v>
      </c>
      <c r="Y36">
        <v>7327</v>
      </c>
      <c r="Z36">
        <v>152.58000000000001</v>
      </c>
      <c r="AA36">
        <v>97.44</v>
      </c>
      <c r="AB36">
        <v>1117953.6599999999</v>
      </c>
      <c r="AC36">
        <v>713942.88</v>
      </c>
      <c r="AD36">
        <v>404010.78</v>
      </c>
    </row>
    <row r="37" spans="1:30" x14ac:dyDescent="0.3">
      <c r="A37">
        <v>456767165</v>
      </c>
      <c r="B37" t="s">
        <v>21</v>
      </c>
      <c r="C37" t="s">
        <v>115</v>
      </c>
      <c r="D37" t="s">
        <v>49</v>
      </c>
      <c r="E37" t="s">
        <v>17</v>
      </c>
      <c r="F37" t="s">
        <v>31</v>
      </c>
      <c r="G37" s="1">
        <v>42952</v>
      </c>
      <c r="H37" s="1">
        <v>42876</v>
      </c>
      <c r="I37" s="2">
        <f t="shared" si="12"/>
        <v>-76</v>
      </c>
      <c r="J37" s="4">
        <v>5</v>
      </c>
      <c r="K37" s="4">
        <v>8</v>
      </c>
      <c r="L37" s="4" t="str">
        <f t="shared" si="1"/>
        <v>2017</v>
      </c>
      <c r="M37" s="4">
        <v>21</v>
      </c>
      <c r="N37" s="4">
        <v>5</v>
      </c>
      <c r="O37" s="4" t="str">
        <f t="shared" si="2"/>
        <v>2017</v>
      </c>
      <c r="P37" s="2">
        <f t="shared" si="3"/>
        <v>-3</v>
      </c>
      <c r="Q37" s="2">
        <f t="shared" si="4"/>
        <v>-76</v>
      </c>
      <c r="R37" s="2">
        <f t="shared" si="5"/>
        <v>8</v>
      </c>
      <c r="S37" s="2">
        <f t="shared" si="6"/>
        <v>5</v>
      </c>
      <c r="T37" s="1">
        <f t="shared" si="7"/>
        <v>42863</v>
      </c>
      <c r="U37" s="2">
        <f t="shared" si="8"/>
        <v>21</v>
      </c>
      <c r="V37" s="2">
        <f t="shared" si="9"/>
        <v>5</v>
      </c>
      <c r="W37" s="1">
        <f t="shared" si="10"/>
        <v>42876</v>
      </c>
      <c r="X37" s="2">
        <f t="shared" si="11"/>
        <v>13</v>
      </c>
      <c r="Y37">
        <v>6409</v>
      </c>
      <c r="Z37">
        <v>81.73</v>
      </c>
      <c r="AA37">
        <v>56.67</v>
      </c>
      <c r="AB37">
        <v>523807.57</v>
      </c>
      <c r="AC37">
        <v>363198.03</v>
      </c>
      <c r="AD37">
        <v>160609.54</v>
      </c>
    </row>
    <row r="38" spans="1:30" x14ac:dyDescent="0.3">
      <c r="A38">
        <v>162052476</v>
      </c>
      <c r="B38" t="s">
        <v>117</v>
      </c>
      <c r="C38" t="s">
        <v>118</v>
      </c>
      <c r="D38" t="s">
        <v>34</v>
      </c>
      <c r="E38" t="s">
        <v>24</v>
      </c>
      <c r="F38" t="s">
        <v>31</v>
      </c>
      <c r="G38" s="1">
        <v>40869</v>
      </c>
      <c r="H38" s="1">
        <v>40614</v>
      </c>
      <c r="I38" s="2">
        <f t="shared" si="12"/>
        <v>-255</v>
      </c>
      <c r="J38" s="4">
        <v>22</v>
      </c>
      <c r="K38" s="4">
        <v>11</v>
      </c>
      <c r="L38" s="4" t="str">
        <f t="shared" si="1"/>
        <v>2011</v>
      </c>
      <c r="M38" s="4">
        <v>12</v>
      </c>
      <c r="N38" s="4">
        <v>3</v>
      </c>
      <c r="O38" s="4" t="str">
        <f t="shared" si="2"/>
        <v>2011</v>
      </c>
      <c r="P38" s="2">
        <f t="shared" si="3"/>
        <v>-8</v>
      </c>
      <c r="Q38" s="2">
        <f t="shared" si="4"/>
        <v>11</v>
      </c>
      <c r="R38" s="2">
        <f t="shared" si="5"/>
        <v>22</v>
      </c>
      <c r="S38" s="2">
        <f t="shared" si="6"/>
        <v>11</v>
      </c>
      <c r="T38" s="1">
        <f t="shared" si="7"/>
        <v>40869</v>
      </c>
      <c r="U38" s="2">
        <f t="shared" si="8"/>
        <v>3</v>
      </c>
      <c r="V38" s="2">
        <f t="shared" si="9"/>
        <v>12</v>
      </c>
      <c r="W38" s="1">
        <f t="shared" si="10"/>
        <v>40880</v>
      </c>
      <c r="X38" s="2">
        <f t="shared" si="11"/>
        <v>11</v>
      </c>
      <c r="Y38">
        <v>3784</v>
      </c>
      <c r="Z38">
        <v>9.33</v>
      </c>
      <c r="AA38">
        <v>6.92</v>
      </c>
      <c r="AB38">
        <v>35304.720000000001</v>
      </c>
      <c r="AC38">
        <v>26185.279999999999</v>
      </c>
      <c r="AD38">
        <v>9119.44</v>
      </c>
    </row>
    <row r="39" spans="1:30" x14ac:dyDescent="0.3">
      <c r="A39">
        <v>825304400</v>
      </c>
      <c r="B39" t="s">
        <v>32</v>
      </c>
      <c r="C39" t="s">
        <v>100</v>
      </c>
      <c r="D39" t="s">
        <v>81</v>
      </c>
      <c r="E39" t="s">
        <v>24</v>
      </c>
      <c r="F39" t="s">
        <v>41</v>
      </c>
      <c r="G39" s="1">
        <v>42749</v>
      </c>
      <c r="H39" s="1">
        <v>42758</v>
      </c>
      <c r="I39" s="2">
        <f t="shared" si="12"/>
        <v>9</v>
      </c>
      <c r="J39" s="4">
        <v>14</v>
      </c>
      <c r="K39" s="4">
        <v>1</v>
      </c>
      <c r="L39" s="4" t="str">
        <f t="shared" si="1"/>
        <v>2017</v>
      </c>
      <c r="M39" s="4">
        <v>23</v>
      </c>
      <c r="N39" s="4">
        <v>1</v>
      </c>
      <c r="O39" s="4" t="str">
        <f t="shared" si="2"/>
        <v>2017</v>
      </c>
      <c r="P39" s="2">
        <f t="shared" si="3"/>
        <v>0</v>
      </c>
      <c r="Q39" s="2">
        <f t="shared" si="4"/>
        <v>9</v>
      </c>
      <c r="R39" s="2">
        <f t="shared" si="5"/>
        <v>14</v>
      </c>
      <c r="S39" s="2">
        <f t="shared" si="6"/>
        <v>1</v>
      </c>
      <c r="T39" s="1">
        <f t="shared" si="7"/>
        <v>42749</v>
      </c>
      <c r="U39" s="2">
        <f t="shared" si="8"/>
        <v>23</v>
      </c>
      <c r="V39" s="2">
        <f t="shared" si="9"/>
        <v>1</v>
      </c>
      <c r="W39" s="1">
        <f t="shared" si="10"/>
        <v>42758</v>
      </c>
      <c r="X39" s="2">
        <f t="shared" si="11"/>
        <v>9</v>
      </c>
      <c r="Y39">
        <v>4767</v>
      </c>
      <c r="Z39">
        <v>421.89</v>
      </c>
      <c r="AA39">
        <v>364.69</v>
      </c>
      <c r="AB39">
        <v>2011149.63</v>
      </c>
      <c r="AC39">
        <v>1738477.23</v>
      </c>
      <c r="AD39">
        <v>272672.40000000002</v>
      </c>
    </row>
    <row r="40" spans="1:30" x14ac:dyDescent="0.3">
      <c r="A40">
        <v>320009267</v>
      </c>
      <c r="B40" t="s">
        <v>55</v>
      </c>
      <c r="C40" t="s">
        <v>122</v>
      </c>
      <c r="D40" t="s">
        <v>30</v>
      </c>
      <c r="E40" t="s">
        <v>24</v>
      </c>
      <c r="F40" t="s">
        <v>31</v>
      </c>
      <c r="G40" s="1">
        <v>40912</v>
      </c>
      <c r="H40" s="1">
        <v>41126</v>
      </c>
      <c r="I40" s="2">
        <f t="shared" si="12"/>
        <v>214</v>
      </c>
      <c r="J40" s="4">
        <v>4</v>
      </c>
      <c r="K40" s="4">
        <v>1</v>
      </c>
      <c r="L40" s="4" t="str">
        <f t="shared" si="1"/>
        <v>2012</v>
      </c>
      <c r="M40" s="4">
        <v>5</v>
      </c>
      <c r="N40" s="4">
        <v>8</v>
      </c>
      <c r="O40" s="4" t="str">
        <f t="shared" si="2"/>
        <v>2012</v>
      </c>
      <c r="P40" s="2">
        <f t="shared" si="3"/>
        <v>7</v>
      </c>
      <c r="Q40" s="2">
        <f t="shared" si="4"/>
        <v>214</v>
      </c>
      <c r="R40" s="2">
        <f t="shared" si="5"/>
        <v>4</v>
      </c>
      <c r="S40" s="2">
        <f t="shared" si="6"/>
        <v>1</v>
      </c>
      <c r="T40" s="1">
        <f t="shared" si="7"/>
        <v>40912</v>
      </c>
      <c r="U40" s="2">
        <f t="shared" si="8"/>
        <v>5</v>
      </c>
      <c r="V40" s="2">
        <f t="shared" si="9"/>
        <v>8</v>
      </c>
      <c r="W40" s="1">
        <f t="shared" si="10"/>
        <v>41126</v>
      </c>
      <c r="X40" s="2">
        <f t="shared" si="11"/>
        <v>214</v>
      </c>
      <c r="Y40">
        <v>6708</v>
      </c>
      <c r="Z40">
        <v>651.21</v>
      </c>
      <c r="AA40">
        <v>524.96</v>
      </c>
      <c r="AB40">
        <v>4368316.68</v>
      </c>
      <c r="AC40">
        <v>3521431.68</v>
      </c>
      <c r="AD40">
        <v>846885</v>
      </c>
    </row>
    <row r="41" spans="1:30" x14ac:dyDescent="0.3">
      <c r="A41">
        <v>189965903</v>
      </c>
      <c r="B41" t="s">
        <v>28</v>
      </c>
      <c r="C41" t="s">
        <v>68</v>
      </c>
      <c r="D41" t="s">
        <v>30</v>
      </c>
      <c r="E41" t="s">
        <v>24</v>
      </c>
      <c r="F41" t="s">
        <v>41</v>
      </c>
      <c r="G41" s="1">
        <v>40955</v>
      </c>
      <c r="H41" s="1">
        <v>40967</v>
      </c>
      <c r="I41" s="2">
        <f t="shared" si="12"/>
        <v>12</v>
      </c>
      <c r="J41" s="4">
        <v>16</v>
      </c>
      <c r="K41" s="4">
        <v>2</v>
      </c>
      <c r="L41" s="4" t="str">
        <f t="shared" si="1"/>
        <v>2012</v>
      </c>
      <c r="M41" s="4">
        <v>28</v>
      </c>
      <c r="N41" s="4">
        <v>2</v>
      </c>
      <c r="O41" s="4" t="str">
        <f t="shared" si="2"/>
        <v>2012</v>
      </c>
      <c r="P41" s="2">
        <f t="shared" si="3"/>
        <v>0</v>
      </c>
      <c r="Q41" s="2">
        <f t="shared" si="4"/>
        <v>12</v>
      </c>
      <c r="R41" s="2">
        <f t="shared" si="5"/>
        <v>16</v>
      </c>
      <c r="S41" s="2">
        <f t="shared" si="6"/>
        <v>2</v>
      </c>
      <c r="T41" s="1">
        <f t="shared" si="7"/>
        <v>40955</v>
      </c>
      <c r="U41" s="2">
        <f t="shared" si="8"/>
        <v>28</v>
      </c>
      <c r="V41" s="2">
        <f t="shared" si="9"/>
        <v>2</v>
      </c>
      <c r="W41" s="1">
        <f t="shared" si="10"/>
        <v>40967</v>
      </c>
      <c r="X41" s="2">
        <f t="shared" si="11"/>
        <v>12</v>
      </c>
      <c r="Y41">
        <v>3987</v>
      </c>
      <c r="Z41">
        <v>651.21</v>
      </c>
      <c r="AA41">
        <v>524.96</v>
      </c>
      <c r="AB41">
        <v>2596374.27</v>
      </c>
      <c r="AC41">
        <v>2093015.52</v>
      </c>
      <c r="AD41">
        <v>503358.75</v>
      </c>
    </row>
    <row r="42" spans="1:30" x14ac:dyDescent="0.3">
      <c r="A42">
        <v>699285638</v>
      </c>
      <c r="B42" t="s">
        <v>32</v>
      </c>
      <c r="C42" t="s">
        <v>125</v>
      </c>
      <c r="D42" t="s">
        <v>49</v>
      </c>
      <c r="E42" t="s">
        <v>24</v>
      </c>
      <c r="F42" t="s">
        <v>18</v>
      </c>
      <c r="G42" s="1">
        <v>43042</v>
      </c>
      <c r="H42" s="1">
        <v>42822</v>
      </c>
      <c r="I42" s="2">
        <f t="shared" si="12"/>
        <v>-220</v>
      </c>
      <c r="J42" s="4">
        <v>3</v>
      </c>
      <c r="K42" s="4">
        <v>11</v>
      </c>
      <c r="L42" s="4" t="str">
        <f t="shared" si="1"/>
        <v>2017</v>
      </c>
      <c r="M42" s="4">
        <v>28</v>
      </c>
      <c r="N42" s="4">
        <v>3</v>
      </c>
      <c r="O42" s="4" t="str">
        <f t="shared" si="2"/>
        <v>2017</v>
      </c>
      <c r="P42" s="2">
        <f t="shared" si="3"/>
        <v>-8</v>
      </c>
      <c r="Q42" s="2">
        <f t="shared" si="4"/>
        <v>-220</v>
      </c>
      <c r="R42" s="2">
        <f t="shared" si="5"/>
        <v>11</v>
      </c>
      <c r="S42" s="2">
        <f t="shared" si="6"/>
        <v>3</v>
      </c>
      <c r="T42" s="1">
        <f t="shared" si="7"/>
        <v>42805</v>
      </c>
      <c r="U42" s="2">
        <f t="shared" si="8"/>
        <v>28</v>
      </c>
      <c r="V42" s="2">
        <f t="shared" si="9"/>
        <v>3</v>
      </c>
      <c r="W42" s="1">
        <f t="shared" si="10"/>
        <v>42822</v>
      </c>
      <c r="X42" s="2">
        <f t="shared" si="11"/>
        <v>17</v>
      </c>
      <c r="Y42">
        <v>3015</v>
      </c>
      <c r="Z42">
        <v>81.73</v>
      </c>
      <c r="AA42">
        <v>56.67</v>
      </c>
      <c r="AB42">
        <v>246415.95</v>
      </c>
      <c r="AC42">
        <v>170860.05</v>
      </c>
      <c r="AD42">
        <v>75555.899999999994</v>
      </c>
    </row>
    <row r="43" spans="1:30" x14ac:dyDescent="0.3">
      <c r="A43">
        <v>382392299</v>
      </c>
      <c r="B43" t="s">
        <v>117</v>
      </c>
      <c r="C43" t="s">
        <v>127</v>
      </c>
      <c r="D43" t="s">
        <v>71</v>
      </c>
      <c r="E43" t="s">
        <v>24</v>
      </c>
      <c r="F43" t="s">
        <v>41</v>
      </c>
      <c r="G43" s="1">
        <v>40331</v>
      </c>
      <c r="H43" s="1">
        <v>40234</v>
      </c>
      <c r="I43" s="2">
        <f t="shared" si="12"/>
        <v>-97</v>
      </c>
      <c r="J43" s="4">
        <v>2</v>
      </c>
      <c r="K43" s="4">
        <v>6</v>
      </c>
      <c r="L43" s="4" t="str">
        <f t="shared" si="1"/>
        <v>2010</v>
      </c>
      <c r="M43" s="4">
        <v>25</v>
      </c>
      <c r="N43" s="4">
        <v>2</v>
      </c>
      <c r="O43" s="4" t="str">
        <f t="shared" si="2"/>
        <v>2010</v>
      </c>
      <c r="P43" s="2">
        <f t="shared" si="3"/>
        <v>-4</v>
      </c>
      <c r="Q43" s="2">
        <f t="shared" si="4"/>
        <v>-97</v>
      </c>
      <c r="R43" s="2">
        <f t="shared" si="5"/>
        <v>6</v>
      </c>
      <c r="S43" s="2">
        <f t="shared" si="6"/>
        <v>2</v>
      </c>
      <c r="T43" s="1">
        <f t="shared" si="7"/>
        <v>40215</v>
      </c>
      <c r="U43" s="2">
        <f t="shared" si="8"/>
        <v>25</v>
      </c>
      <c r="V43" s="2">
        <f t="shared" si="9"/>
        <v>2</v>
      </c>
      <c r="W43" s="1">
        <f t="shared" si="10"/>
        <v>40234</v>
      </c>
      <c r="X43" s="2">
        <f t="shared" si="11"/>
        <v>19</v>
      </c>
      <c r="Y43">
        <v>7234</v>
      </c>
      <c r="Z43">
        <v>437.2</v>
      </c>
      <c r="AA43">
        <v>263.33</v>
      </c>
      <c r="AB43">
        <v>3162704.8</v>
      </c>
      <c r="AC43">
        <v>1904929.22</v>
      </c>
      <c r="AD43">
        <v>1257775.58</v>
      </c>
    </row>
    <row r="44" spans="1:30" x14ac:dyDescent="0.3">
      <c r="A44">
        <v>994022214</v>
      </c>
      <c r="B44" t="s">
        <v>32</v>
      </c>
      <c r="C44" t="s">
        <v>100</v>
      </c>
      <c r="D44" t="s">
        <v>23</v>
      </c>
      <c r="E44" t="s">
        <v>17</v>
      </c>
      <c r="F44" t="s">
        <v>18</v>
      </c>
      <c r="G44" s="1">
        <v>41096</v>
      </c>
      <c r="H44" s="1">
        <v>41127</v>
      </c>
      <c r="I44" s="2">
        <f t="shared" si="12"/>
        <v>31</v>
      </c>
      <c r="J44" s="4">
        <v>6</v>
      </c>
      <c r="K44" s="4">
        <v>7</v>
      </c>
      <c r="L44" s="4" t="str">
        <f t="shared" si="1"/>
        <v>2012</v>
      </c>
      <c r="M44" s="4">
        <v>6</v>
      </c>
      <c r="N44" s="4">
        <v>8</v>
      </c>
      <c r="O44" s="4" t="str">
        <f t="shared" si="2"/>
        <v>2012</v>
      </c>
      <c r="P44" s="2">
        <f t="shared" si="3"/>
        <v>1</v>
      </c>
      <c r="Q44" s="2">
        <f t="shared" si="4"/>
        <v>31</v>
      </c>
      <c r="R44" s="2">
        <f t="shared" si="5"/>
        <v>6</v>
      </c>
      <c r="S44" s="2">
        <f t="shared" si="6"/>
        <v>7</v>
      </c>
      <c r="T44" s="1">
        <f t="shared" si="7"/>
        <v>41096</v>
      </c>
      <c r="U44" s="2">
        <f t="shared" si="8"/>
        <v>6</v>
      </c>
      <c r="V44" s="2">
        <f t="shared" si="9"/>
        <v>8</v>
      </c>
      <c r="W44" s="1">
        <f t="shared" si="10"/>
        <v>41127</v>
      </c>
      <c r="X44" s="2">
        <f t="shared" si="11"/>
        <v>31</v>
      </c>
      <c r="Y44">
        <v>2117</v>
      </c>
      <c r="Z44">
        <v>205.7</v>
      </c>
      <c r="AA44">
        <v>117.11</v>
      </c>
      <c r="AB44">
        <v>435466.9</v>
      </c>
      <c r="AC44">
        <v>247921.87</v>
      </c>
      <c r="AD44">
        <v>187545.03</v>
      </c>
    </row>
    <row r="45" spans="1:30" x14ac:dyDescent="0.3">
      <c r="A45">
        <v>759224212</v>
      </c>
      <c r="B45" t="s">
        <v>28</v>
      </c>
      <c r="C45" t="s">
        <v>129</v>
      </c>
      <c r="D45" t="s">
        <v>45</v>
      </c>
      <c r="E45" t="s">
        <v>24</v>
      </c>
      <c r="F45" t="s">
        <v>18</v>
      </c>
      <c r="G45" s="1">
        <v>41070</v>
      </c>
      <c r="H45" s="1">
        <v>41193</v>
      </c>
      <c r="I45" s="2">
        <f t="shared" si="12"/>
        <v>123</v>
      </c>
      <c r="J45" s="4">
        <v>10</v>
      </c>
      <c r="K45" s="4">
        <v>6</v>
      </c>
      <c r="L45" s="4" t="str">
        <f t="shared" si="1"/>
        <v>2012</v>
      </c>
      <c r="M45" s="4">
        <v>11</v>
      </c>
      <c r="N45" s="4">
        <v>10</v>
      </c>
      <c r="O45" s="4" t="str">
        <f t="shared" si="2"/>
        <v>2012</v>
      </c>
      <c r="P45" s="2">
        <f t="shared" si="3"/>
        <v>4</v>
      </c>
      <c r="Q45" s="2">
        <f t="shared" si="4"/>
        <v>123</v>
      </c>
      <c r="R45" s="2">
        <f t="shared" si="5"/>
        <v>10</v>
      </c>
      <c r="S45" s="2">
        <f t="shared" si="6"/>
        <v>6</v>
      </c>
      <c r="T45" s="1">
        <f t="shared" si="7"/>
        <v>41070</v>
      </c>
      <c r="U45" s="2">
        <f t="shared" si="8"/>
        <v>11</v>
      </c>
      <c r="V45" s="2">
        <f t="shared" si="9"/>
        <v>10</v>
      </c>
      <c r="W45" s="1">
        <f t="shared" si="10"/>
        <v>41193</v>
      </c>
      <c r="X45" s="2">
        <f t="shared" si="11"/>
        <v>123</v>
      </c>
      <c r="Y45">
        <v>171</v>
      </c>
      <c r="Z45">
        <v>154.06</v>
      </c>
      <c r="AA45">
        <v>90.93</v>
      </c>
      <c r="AB45">
        <v>26344.26</v>
      </c>
      <c r="AC45">
        <v>15549.03</v>
      </c>
      <c r="AD45">
        <v>10795.23</v>
      </c>
    </row>
    <row r="46" spans="1:30" x14ac:dyDescent="0.3">
      <c r="A46">
        <v>223359620</v>
      </c>
      <c r="B46" t="s">
        <v>55</v>
      </c>
      <c r="C46" t="s">
        <v>111</v>
      </c>
      <c r="D46" t="s">
        <v>59</v>
      </c>
      <c r="E46" t="s">
        <v>24</v>
      </c>
      <c r="F46" t="s">
        <v>18</v>
      </c>
      <c r="G46" s="1">
        <v>42322</v>
      </c>
      <c r="H46" s="1">
        <v>42326</v>
      </c>
      <c r="I46" s="2">
        <f t="shared" si="12"/>
        <v>4</v>
      </c>
      <c r="J46" s="4">
        <v>14</v>
      </c>
      <c r="K46" s="4">
        <v>11</v>
      </c>
      <c r="L46" s="4" t="str">
        <f t="shared" si="1"/>
        <v>2015</v>
      </c>
      <c r="M46" s="4">
        <v>18</v>
      </c>
      <c r="N46" s="4">
        <v>11</v>
      </c>
      <c r="O46" s="4" t="str">
        <f t="shared" si="2"/>
        <v>2015</v>
      </c>
      <c r="P46" s="2">
        <f t="shared" si="3"/>
        <v>0</v>
      </c>
      <c r="Q46" s="2">
        <f t="shared" si="4"/>
        <v>4</v>
      </c>
      <c r="R46" s="2">
        <f t="shared" si="5"/>
        <v>14</v>
      </c>
      <c r="S46" s="2">
        <f t="shared" si="6"/>
        <v>11</v>
      </c>
      <c r="T46" s="1">
        <f t="shared" si="7"/>
        <v>42322</v>
      </c>
      <c r="U46" s="2">
        <f t="shared" si="8"/>
        <v>18</v>
      </c>
      <c r="V46" s="2">
        <f t="shared" si="9"/>
        <v>11</v>
      </c>
      <c r="W46" s="1">
        <f t="shared" si="10"/>
        <v>42326</v>
      </c>
      <c r="X46" s="2">
        <f t="shared" si="11"/>
        <v>4</v>
      </c>
      <c r="Y46">
        <v>5930</v>
      </c>
      <c r="Z46">
        <v>109.28</v>
      </c>
      <c r="AA46">
        <v>35.840000000000003</v>
      </c>
      <c r="AB46">
        <v>648030.4</v>
      </c>
      <c r="AC46">
        <v>212531.20000000001</v>
      </c>
      <c r="AD46">
        <v>435499.2</v>
      </c>
    </row>
    <row r="47" spans="1:30" x14ac:dyDescent="0.3">
      <c r="A47">
        <v>902102267</v>
      </c>
      <c r="B47" t="s">
        <v>32</v>
      </c>
      <c r="C47" t="s">
        <v>132</v>
      </c>
      <c r="D47" t="s">
        <v>23</v>
      </c>
      <c r="E47" t="s">
        <v>17</v>
      </c>
      <c r="F47" t="s">
        <v>18</v>
      </c>
      <c r="G47" s="1">
        <v>42458</v>
      </c>
      <c r="H47" s="1">
        <v>42489</v>
      </c>
      <c r="I47" s="2">
        <f t="shared" si="12"/>
        <v>31</v>
      </c>
      <c r="J47" s="4">
        <v>29</v>
      </c>
      <c r="K47" s="4">
        <v>3</v>
      </c>
      <c r="L47" s="4" t="str">
        <f t="shared" si="1"/>
        <v>2016</v>
      </c>
      <c r="M47" s="4">
        <v>29</v>
      </c>
      <c r="N47" s="4">
        <v>4</v>
      </c>
      <c r="O47" s="4" t="str">
        <f t="shared" si="2"/>
        <v>2016</v>
      </c>
      <c r="P47" s="2">
        <f t="shared" si="3"/>
        <v>1</v>
      </c>
      <c r="Q47" s="2">
        <f t="shared" si="4"/>
        <v>31</v>
      </c>
      <c r="R47" s="2">
        <f t="shared" si="5"/>
        <v>29</v>
      </c>
      <c r="S47" s="2">
        <f t="shared" si="6"/>
        <v>3</v>
      </c>
      <c r="T47" s="1">
        <f t="shared" si="7"/>
        <v>42458</v>
      </c>
      <c r="U47" s="2">
        <f t="shared" si="8"/>
        <v>29</v>
      </c>
      <c r="V47" s="2">
        <f t="shared" si="9"/>
        <v>4</v>
      </c>
      <c r="W47" s="1">
        <f t="shared" si="10"/>
        <v>42489</v>
      </c>
      <c r="X47" s="2">
        <f t="shared" si="11"/>
        <v>31</v>
      </c>
      <c r="Y47">
        <v>962</v>
      </c>
      <c r="Z47">
        <v>205.7</v>
      </c>
      <c r="AA47">
        <v>117.11</v>
      </c>
      <c r="AB47">
        <v>197883.4</v>
      </c>
      <c r="AC47">
        <v>112659.82</v>
      </c>
      <c r="AD47">
        <v>85223.58</v>
      </c>
    </row>
    <row r="48" spans="1:30" x14ac:dyDescent="0.3">
      <c r="A48">
        <v>331438481</v>
      </c>
      <c r="B48" t="s">
        <v>28</v>
      </c>
      <c r="C48" t="s">
        <v>135</v>
      </c>
      <c r="D48" t="s">
        <v>71</v>
      </c>
      <c r="E48" t="s">
        <v>24</v>
      </c>
      <c r="F48" t="s">
        <v>25</v>
      </c>
      <c r="G48" s="1">
        <v>42735</v>
      </c>
      <c r="H48" s="1">
        <v>42735</v>
      </c>
      <c r="I48" s="2">
        <f t="shared" si="12"/>
        <v>0</v>
      </c>
      <c r="J48" s="4">
        <v>31</v>
      </c>
      <c r="K48" s="4">
        <v>12</v>
      </c>
      <c r="L48" s="4" t="str">
        <f t="shared" si="1"/>
        <v>2016</v>
      </c>
      <c r="M48" s="4">
        <v>31</v>
      </c>
      <c r="N48" s="4">
        <v>12</v>
      </c>
      <c r="O48" s="4" t="str">
        <f t="shared" si="2"/>
        <v>2016</v>
      </c>
      <c r="P48" s="2">
        <f t="shared" si="3"/>
        <v>0</v>
      </c>
      <c r="Q48" s="2">
        <f t="shared" si="4"/>
        <v>0</v>
      </c>
      <c r="R48" s="2">
        <f t="shared" si="5"/>
        <v>31</v>
      </c>
      <c r="S48" s="2">
        <f t="shared" si="6"/>
        <v>12</v>
      </c>
      <c r="T48" s="1">
        <f t="shared" si="7"/>
        <v>42735</v>
      </c>
      <c r="U48" s="2">
        <f t="shared" si="8"/>
        <v>31</v>
      </c>
      <c r="V48" s="2">
        <f t="shared" si="9"/>
        <v>12</v>
      </c>
      <c r="W48" s="1">
        <f t="shared" si="10"/>
        <v>42735</v>
      </c>
      <c r="X48" s="2">
        <f t="shared" si="11"/>
        <v>0</v>
      </c>
      <c r="Y48">
        <v>8867</v>
      </c>
      <c r="Z48">
        <v>437.2</v>
      </c>
      <c r="AA48">
        <v>263.33</v>
      </c>
      <c r="AB48">
        <v>3876652.4</v>
      </c>
      <c r="AC48">
        <v>2334947.11</v>
      </c>
      <c r="AD48">
        <v>1541705.29</v>
      </c>
    </row>
    <row r="49" spans="1:30" x14ac:dyDescent="0.3">
      <c r="A49">
        <v>617667090</v>
      </c>
      <c r="B49" t="s">
        <v>28</v>
      </c>
      <c r="C49" t="s">
        <v>102</v>
      </c>
      <c r="D49" t="s">
        <v>49</v>
      </c>
      <c r="E49" t="s">
        <v>24</v>
      </c>
      <c r="F49" t="s">
        <v>41</v>
      </c>
      <c r="G49" s="1">
        <v>40535</v>
      </c>
      <c r="H49" s="1">
        <v>40574</v>
      </c>
      <c r="I49" s="2">
        <f t="shared" si="12"/>
        <v>39</v>
      </c>
      <c r="J49" s="4">
        <v>23</v>
      </c>
      <c r="K49" s="4">
        <v>12</v>
      </c>
      <c r="L49" s="4" t="str">
        <f t="shared" si="1"/>
        <v>2010</v>
      </c>
      <c r="M49" s="4">
        <v>31</v>
      </c>
      <c r="N49" s="4">
        <v>1</v>
      </c>
      <c r="O49" s="4" t="str">
        <f t="shared" si="2"/>
        <v>2011</v>
      </c>
      <c r="P49" s="2">
        <f t="shared" si="3"/>
        <v>-11</v>
      </c>
      <c r="Q49" s="2">
        <f t="shared" si="4"/>
        <v>39</v>
      </c>
      <c r="R49" s="2">
        <f t="shared" si="5"/>
        <v>23</v>
      </c>
      <c r="S49" s="2">
        <f t="shared" si="6"/>
        <v>12</v>
      </c>
      <c r="T49" s="1">
        <f t="shared" si="7"/>
        <v>40535</v>
      </c>
      <c r="U49" s="2">
        <f t="shared" si="8"/>
        <v>31</v>
      </c>
      <c r="V49" s="2">
        <f t="shared" si="9"/>
        <v>1</v>
      </c>
      <c r="W49" s="1">
        <f t="shared" si="10"/>
        <v>40574</v>
      </c>
      <c r="X49" s="2">
        <f t="shared" si="11"/>
        <v>39</v>
      </c>
      <c r="Y49">
        <v>273</v>
      </c>
      <c r="Z49">
        <v>81.73</v>
      </c>
      <c r="AA49">
        <v>56.67</v>
      </c>
      <c r="AB49">
        <v>22312.29</v>
      </c>
      <c r="AC49">
        <v>15470.91</v>
      </c>
      <c r="AD49">
        <v>6841.38</v>
      </c>
    </row>
    <row r="50" spans="1:30" x14ac:dyDescent="0.3">
      <c r="A50">
        <v>787399423</v>
      </c>
      <c r="B50" t="s">
        <v>28</v>
      </c>
      <c r="C50" t="s">
        <v>139</v>
      </c>
      <c r="D50" t="s">
        <v>59</v>
      </c>
      <c r="E50" t="s">
        <v>17</v>
      </c>
      <c r="F50" t="s">
        <v>25</v>
      </c>
      <c r="G50" s="1">
        <v>41926</v>
      </c>
      <c r="H50" s="1">
        <v>41957</v>
      </c>
      <c r="I50" s="2">
        <f t="shared" si="12"/>
        <v>31</v>
      </c>
      <c r="J50" s="4">
        <v>14</v>
      </c>
      <c r="K50" s="4">
        <v>10</v>
      </c>
      <c r="L50" s="4" t="str">
        <f t="shared" si="1"/>
        <v>2014</v>
      </c>
      <c r="M50" s="4">
        <v>14</v>
      </c>
      <c r="N50" s="4">
        <v>11</v>
      </c>
      <c r="O50" s="4" t="str">
        <f t="shared" si="2"/>
        <v>2014</v>
      </c>
      <c r="P50" s="2">
        <f t="shared" si="3"/>
        <v>1</v>
      </c>
      <c r="Q50" s="2">
        <f t="shared" si="4"/>
        <v>31</v>
      </c>
      <c r="R50" s="2">
        <f t="shared" si="5"/>
        <v>14</v>
      </c>
      <c r="S50" s="2">
        <f t="shared" si="6"/>
        <v>10</v>
      </c>
      <c r="T50" s="1">
        <f t="shared" si="7"/>
        <v>41926</v>
      </c>
      <c r="U50" s="2">
        <f t="shared" si="8"/>
        <v>14</v>
      </c>
      <c r="V50" s="2">
        <f t="shared" si="9"/>
        <v>11</v>
      </c>
      <c r="W50" s="1">
        <f t="shared" si="10"/>
        <v>41957</v>
      </c>
      <c r="X50" s="2">
        <f t="shared" si="11"/>
        <v>31</v>
      </c>
      <c r="Y50">
        <v>7842</v>
      </c>
      <c r="Z50">
        <v>109.28</v>
      </c>
      <c r="AA50">
        <v>35.840000000000003</v>
      </c>
      <c r="AB50">
        <v>856973.76</v>
      </c>
      <c r="AC50">
        <v>281057.28000000003</v>
      </c>
      <c r="AD50">
        <v>575916.48</v>
      </c>
    </row>
    <row r="51" spans="1:30" x14ac:dyDescent="0.3">
      <c r="A51">
        <v>837559306</v>
      </c>
      <c r="B51" t="s">
        <v>32</v>
      </c>
      <c r="C51" t="s">
        <v>142</v>
      </c>
      <c r="D51" t="s">
        <v>30</v>
      </c>
      <c r="E51" t="s">
        <v>17</v>
      </c>
      <c r="F51" t="s">
        <v>25</v>
      </c>
      <c r="G51" s="1">
        <v>41214</v>
      </c>
      <c r="H51" s="1">
        <v>40921</v>
      </c>
      <c r="I51" s="2">
        <f t="shared" si="12"/>
        <v>-293</v>
      </c>
      <c r="J51" s="4">
        <v>1</v>
      </c>
      <c r="K51" s="4">
        <v>11</v>
      </c>
      <c r="L51" s="4" t="str">
        <f t="shared" si="1"/>
        <v>2012</v>
      </c>
      <c r="M51" s="4">
        <v>13</v>
      </c>
      <c r="N51" s="4">
        <v>1</v>
      </c>
      <c r="O51" s="4" t="str">
        <f t="shared" si="2"/>
        <v>2012</v>
      </c>
      <c r="P51" s="2">
        <f t="shared" si="3"/>
        <v>-10</v>
      </c>
      <c r="Q51" s="2">
        <f t="shared" si="4"/>
        <v>-293</v>
      </c>
      <c r="R51" s="2">
        <f t="shared" si="5"/>
        <v>11</v>
      </c>
      <c r="S51" s="2">
        <f t="shared" si="6"/>
        <v>1</v>
      </c>
      <c r="T51" s="1">
        <f t="shared" si="7"/>
        <v>40919</v>
      </c>
      <c r="U51" s="2">
        <f t="shared" si="8"/>
        <v>13</v>
      </c>
      <c r="V51" s="2">
        <f t="shared" si="9"/>
        <v>1</v>
      </c>
      <c r="W51" s="1">
        <f t="shared" si="10"/>
        <v>40921</v>
      </c>
      <c r="X51" s="2">
        <f t="shared" si="11"/>
        <v>2</v>
      </c>
      <c r="Y51">
        <v>1266</v>
      </c>
      <c r="Z51">
        <v>651.21</v>
      </c>
      <c r="AA51">
        <v>524.96</v>
      </c>
      <c r="AB51">
        <v>824431.86</v>
      </c>
      <c r="AC51">
        <v>664599.36</v>
      </c>
      <c r="AD51">
        <v>159832.5</v>
      </c>
    </row>
    <row r="52" spans="1:30" x14ac:dyDescent="0.3">
      <c r="A52">
        <v>385383069</v>
      </c>
      <c r="B52" t="s">
        <v>28</v>
      </c>
      <c r="C52" t="s">
        <v>144</v>
      </c>
      <c r="D52" t="s">
        <v>59</v>
      </c>
      <c r="E52" t="s">
        <v>24</v>
      </c>
      <c r="F52" t="s">
        <v>25</v>
      </c>
      <c r="G52" s="1">
        <v>40211</v>
      </c>
      <c r="H52" s="1">
        <v>40255</v>
      </c>
      <c r="I52" s="2">
        <f t="shared" si="12"/>
        <v>44</v>
      </c>
      <c r="J52" s="4">
        <v>2</v>
      </c>
      <c r="K52" s="4">
        <v>2</v>
      </c>
      <c r="L52" s="4" t="str">
        <f t="shared" si="1"/>
        <v>2010</v>
      </c>
      <c r="M52" s="4">
        <v>18</v>
      </c>
      <c r="N52" s="4">
        <v>3</v>
      </c>
      <c r="O52" s="4" t="str">
        <f t="shared" si="2"/>
        <v>2010</v>
      </c>
      <c r="P52" s="2">
        <f t="shared" si="3"/>
        <v>1</v>
      </c>
      <c r="Q52" s="2">
        <f t="shared" si="4"/>
        <v>44</v>
      </c>
      <c r="R52" s="2">
        <f t="shared" si="5"/>
        <v>2</v>
      </c>
      <c r="S52" s="2">
        <f t="shared" si="6"/>
        <v>2</v>
      </c>
      <c r="T52" s="1">
        <f t="shared" si="7"/>
        <v>40211</v>
      </c>
      <c r="U52" s="2">
        <f t="shared" si="8"/>
        <v>18</v>
      </c>
      <c r="V52" s="2">
        <f t="shared" si="9"/>
        <v>3</v>
      </c>
      <c r="W52" s="1">
        <f t="shared" si="10"/>
        <v>40255</v>
      </c>
      <c r="X52" s="2">
        <f t="shared" si="11"/>
        <v>44</v>
      </c>
      <c r="Y52">
        <v>2269</v>
      </c>
      <c r="Z52">
        <v>109.28</v>
      </c>
      <c r="AA52">
        <v>35.840000000000003</v>
      </c>
      <c r="AB52">
        <v>247956.32</v>
      </c>
      <c r="AC52">
        <v>81320.960000000006</v>
      </c>
      <c r="AD52">
        <v>166635.35999999999</v>
      </c>
    </row>
    <row r="53" spans="1:30" x14ac:dyDescent="0.3">
      <c r="A53">
        <v>918419539</v>
      </c>
      <c r="B53" t="s">
        <v>32</v>
      </c>
      <c r="C53" t="s">
        <v>146</v>
      </c>
      <c r="D53" t="s">
        <v>34</v>
      </c>
      <c r="E53" t="s">
        <v>24</v>
      </c>
      <c r="F53" t="s">
        <v>31</v>
      </c>
      <c r="G53" s="1">
        <v>41504</v>
      </c>
      <c r="H53" s="1">
        <v>41535</v>
      </c>
      <c r="I53" s="2">
        <f t="shared" si="12"/>
        <v>31</v>
      </c>
      <c r="J53" s="4">
        <v>18</v>
      </c>
      <c r="K53" s="4">
        <v>8</v>
      </c>
      <c r="L53" s="4" t="str">
        <f t="shared" si="1"/>
        <v>2013</v>
      </c>
      <c r="M53" s="4">
        <v>18</v>
      </c>
      <c r="N53" s="4">
        <v>9</v>
      </c>
      <c r="O53" s="4" t="str">
        <f t="shared" si="2"/>
        <v>2013</v>
      </c>
      <c r="P53" s="2">
        <f t="shared" si="3"/>
        <v>1</v>
      </c>
      <c r="Q53" s="2">
        <f t="shared" si="4"/>
        <v>31</v>
      </c>
      <c r="R53" s="2">
        <f t="shared" si="5"/>
        <v>18</v>
      </c>
      <c r="S53" s="2">
        <f t="shared" si="6"/>
        <v>8</v>
      </c>
      <c r="T53" s="1">
        <f t="shared" si="7"/>
        <v>41504</v>
      </c>
      <c r="U53" s="2">
        <f t="shared" si="8"/>
        <v>18</v>
      </c>
      <c r="V53" s="2">
        <f t="shared" si="9"/>
        <v>9</v>
      </c>
      <c r="W53" s="1">
        <f t="shared" si="10"/>
        <v>41535</v>
      </c>
      <c r="X53" s="2">
        <f t="shared" si="11"/>
        <v>31</v>
      </c>
      <c r="Y53">
        <v>9606</v>
      </c>
      <c r="Z53">
        <v>9.33</v>
      </c>
      <c r="AA53">
        <v>6.92</v>
      </c>
      <c r="AB53">
        <v>89623.98</v>
      </c>
      <c r="AC53">
        <v>66473.52</v>
      </c>
      <c r="AD53">
        <v>23150.46</v>
      </c>
    </row>
    <row r="54" spans="1:30" x14ac:dyDescent="0.3">
      <c r="A54">
        <v>844530045</v>
      </c>
      <c r="B54" t="s">
        <v>117</v>
      </c>
      <c r="C54" t="s">
        <v>149</v>
      </c>
      <c r="D54" t="s">
        <v>23</v>
      </c>
      <c r="E54" t="s">
        <v>24</v>
      </c>
      <c r="F54" t="s">
        <v>41</v>
      </c>
      <c r="G54" s="1">
        <v>41358</v>
      </c>
      <c r="H54" s="1">
        <v>41361</v>
      </c>
      <c r="I54" s="2">
        <f t="shared" si="12"/>
        <v>3</v>
      </c>
      <c r="J54" s="4">
        <v>25</v>
      </c>
      <c r="K54" s="4">
        <v>3</v>
      </c>
      <c r="L54" s="4" t="str">
        <f t="shared" si="1"/>
        <v>2013</v>
      </c>
      <c r="M54" s="4">
        <v>28</v>
      </c>
      <c r="N54" s="4">
        <v>3</v>
      </c>
      <c r="O54" s="4" t="str">
        <f t="shared" si="2"/>
        <v>2013</v>
      </c>
      <c r="P54" s="2">
        <f t="shared" si="3"/>
        <v>0</v>
      </c>
      <c r="Q54" s="2">
        <f t="shared" si="4"/>
        <v>3</v>
      </c>
      <c r="R54" s="2">
        <f t="shared" si="5"/>
        <v>25</v>
      </c>
      <c r="S54" s="2">
        <f t="shared" si="6"/>
        <v>3</v>
      </c>
      <c r="T54" s="1">
        <f t="shared" si="7"/>
        <v>41358</v>
      </c>
      <c r="U54" s="2">
        <f t="shared" si="8"/>
        <v>28</v>
      </c>
      <c r="V54" s="2">
        <f t="shared" si="9"/>
        <v>3</v>
      </c>
      <c r="W54" s="1">
        <f t="shared" si="10"/>
        <v>41361</v>
      </c>
      <c r="X54" s="2">
        <f t="shared" si="11"/>
        <v>3</v>
      </c>
      <c r="Y54">
        <v>4063</v>
      </c>
      <c r="Z54">
        <v>205.7</v>
      </c>
      <c r="AA54">
        <v>117.11</v>
      </c>
      <c r="AB54">
        <v>835759.1</v>
      </c>
      <c r="AC54">
        <v>475817.93</v>
      </c>
      <c r="AD54">
        <v>359941.17</v>
      </c>
    </row>
    <row r="55" spans="1:30" x14ac:dyDescent="0.3">
      <c r="A55">
        <v>441888415</v>
      </c>
      <c r="B55" t="s">
        <v>32</v>
      </c>
      <c r="C55" t="s">
        <v>152</v>
      </c>
      <c r="D55" t="s">
        <v>30</v>
      </c>
      <c r="E55" t="s">
        <v>17</v>
      </c>
      <c r="F55" t="s">
        <v>41</v>
      </c>
      <c r="G55" s="1">
        <v>40873</v>
      </c>
      <c r="H55" s="1">
        <v>41091</v>
      </c>
      <c r="I55" s="2">
        <f t="shared" si="12"/>
        <v>218</v>
      </c>
      <c r="J55" s="4">
        <v>26</v>
      </c>
      <c r="K55" s="4">
        <v>11</v>
      </c>
      <c r="L55" s="4" t="str">
        <f t="shared" si="1"/>
        <v>2011</v>
      </c>
      <c r="M55" s="4">
        <v>1</v>
      </c>
      <c r="N55" s="4">
        <v>7</v>
      </c>
      <c r="O55" s="4" t="str">
        <f t="shared" si="2"/>
        <v>2012</v>
      </c>
      <c r="P55" s="2">
        <f t="shared" si="3"/>
        <v>-4</v>
      </c>
      <c r="Q55" s="2">
        <f t="shared" si="4"/>
        <v>218</v>
      </c>
      <c r="R55" s="2">
        <f t="shared" si="5"/>
        <v>26</v>
      </c>
      <c r="S55" s="2">
        <f t="shared" si="6"/>
        <v>11</v>
      </c>
      <c r="T55" s="1">
        <f t="shared" si="7"/>
        <v>40873</v>
      </c>
      <c r="U55" s="2">
        <f t="shared" si="8"/>
        <v>1</v>
      </c>
      <c r="V55" s="2">
        <f t="shared" si="9"/>
        <v>7</v>
      </c>
      <c r="W55" s="1">
        <f t="shared" si="10"/>
        <v>41091</v>
      </c>
      <c r="X55" s="2">
        <f t="shared" si="11"/>
        <v>218</v>
      </c>
      <c r="Y55">
        <v>3457</v>
      </c>
      <c r="Z55">
        <v>651.21</v>
      </c>
      <c r="AA55">
        <v>524.96</v>
      </c>
      <c r="AB55">
        <v>2251232.9700000002</v>
      </c>
      <c r="AC55">
        <v>1814786.72</v>
      </c>
      <c r="AD55">
        <v>436446.25</v>
      </c>
    </row>
    <row r="56" spans="1:30" x14ac:dyDescent="0.3">
      <c r="A56">
        <v>508980977</v>
      </c>
      <c r="B56" t="s">
        <v>32</v>
      </c>
      <c r="C56" t="s">
        <v>33</v>
      </c>
      <c r="D56" t="s">
        <v>34</v>
      </c>
      <c r="E56" t="s">
        <v>17</v>
      </c>
      <c r="F56" t="s">
        <v>18</v>
      </c>
      <c r="G56" s="1">
        <v>41534</v>
      </c>
      <c r="H56" s="1">
        <v>41571</v>
      </c>
      <c r="I56" s="2">
        <f t="shared" si="12"/>
        <v>37</v>
      </c>
      <c r="J56" s="4">
        <v>17</v>
      </c>
      <c r="K56" s="4">
        <v>9</v>
      </c>
      <c r="L56" s="4" t="str">
        <f t="shared" si="1"/>
        <v>2013</v>
      </c>
      <c r="M56" s="4">
        <v>24</v>
      </c>
      <c r="N56" s="4">
        <v>10</v>
      </c>
      <c r="O56" s="4" t="str">
        <f t="shared" si="2"/>
        <v>2013</v>
      </c>
      <c r="P56" s="2">
        <f t="shared" si="3"/>
        <v>1</v>
      </c>
      <c r="Q56" s="2">
        <f t="shared" si="4"/>
        <v>37</v>
      </c>
      <c r="R56" s="2">
        <f t="shared" si="5"/>
        <v>17</v>
      </c>
      <c r="S56" s="2">
        <f t="shared" si="6"/>
        <v>9</v>
      </c>
      <c r="T56" s="1">
        <f t="shared" si="7"/>
        <v>41534</v>
      </c>
      <c r="U56" s="2">
        <f t="shared" si="8"/>
        <v>24</v>
      </c>
      <c r="V56" s="2">
        <f t="shared" si="9"/>
        <v>10</v>
      </c>
      <c r="W56" s="1">
        <f t="shared" si="10"/>
        <v>41571</v>
      </c>
      <c r="X56" s="2">
        <f t="shared" si="11"/>
        <v>37</v>
      </c>
      <c r="Y56">
        <v>7637</v>
      </c>
      <c r="Z56">
        <v>9.33</v>
      </c>
      <c r="AA56">
        <v>6.92</v>
      </c>
      <c r="AB56">
        <v>71253.210000000006</v>
      </c>
      <c r="AC56">
        <v>52848.04</v>
      </c>
      <c r="AD56">
        <v>18405.169999999998</v>
      </c>
    </row>
    <row r="57" spans="1:30" x14ac:dyDescent="0.3">
      <c r="A57">
        <v>114606559</v>
      </c>
      <c r="B57" t="s">
        <v>32</v>
      </c>
      <c r="C57" t="s">
        <v>156</v>
      </c>
      <c r="D57" t="s">
        <v>59</v>
      </c>
      <c r="E57" t="s">
        <v>24</v>
      </c>
      <c r="F57" t="s">
        <v>25</v>
      </c>
      <c r="G57" s="1">
        <v>41127</v>
      </c>
      <c r="H57" s="1">
        <v>41087</v>
      </c>
      <c r="I57" s="2">
        <f t="shared" si="12"/>
        <v>-40</v>
      </c>
      <c r="J57" s="4">
        <v>6</v>
      </c>
      <c r="K57" s="4">
        <v>8</v>
      </c>
      <c r="L57" s="4" t="str">
        <f t="shared" si="1"/>
        <v>2012</v>
      </c>
      <c r="M57" s="4">
        <v>27</v>
      </c>
      <c r="N57" s="4">
        <v>6</v>
      </c>
      <c r="O57" s="4" t="str">
        <f t="shared" si="2"/>
        <v>2012</v>
      </c>
      <c r="P57" s="2">
        <f t="shared" si="3"/>
        <v>-2</v>
      </c>
      <c r="Q57" s="2">
        <f t="shared" si="4"/>
        <v>-40</v>
      </c>
      <c r="R57" s="2">
        <f t="shared" si="5"/>
        <v>8</v>
      </c>
      <c r="S57" s="2">
        <f t="shared" si="6"/>
        <v>6</v>
      </c>
      <c r="T57" s="1">
        <f t="shared" si="7"/>
        <v>41068</v>
      </c>
      <c r="U57" s="2">
        <f t="shared" si="8"/>
        <v>27</v>
      </c>
      <c r="V57" s="2">
        <f t="shared" si="9"/>
        <v>6</v>
      </c>
      <c r="W57" s="1">
        <f t="shared" si="10"/>
        <v>41087</v>
      </c>
      <c r="X57" s="2">
        <f t="shared" si="11"/>
        <v>19</v>
      </c>
      <c r="Y57">
        <v>3482</v>
      </c>
      <c r="Z57">
        <v>109.28</v>
      </c>
      <c r="AA57">
        <v>35.840000000000003</v>
      </c>
      <c r="AB57">
        <v>380512.96</v>
      </c>
      <c r="AC57">
        <v>124794.88</v>
      </c>
      <c r="AD57">
        <v>255718.08</v>
      </c>
    </row>
    <row r="58" spans="1:30" x14ac:dyDescent="0.3">
      <c r="A58">
        <v>647876489</v>
      </c>
      <c r="B58" t="s">
        <v>14</v>
      </c>
      <c r="C58" t="s">
        <v>158</v>
      </c>
      <c r="D58" t="s">
        <v>59</v>
      </c>
      <c r="E58" t="s">
        <v>17</v>
      </c>
      <c r="F58" t="s">
        <v>25</v>
      </c>
      <c r="G58" s="1">
        <v>40359</v>
      </c>
      <c r="H58" s="1">
        <v>40186</v>
      </c>
      <c r="I58" s="2">
        <f t="shared" si="12"/>
        <v>-173</v>
      </c>
      <c r="J58" s="4">
        <v>30</v>
      </c>
      <c r="K58" s="4">
        <v>6</v>
      </c>
      <c r="L58" s="4" t="str">
        <f t="shared" si="1"/>
        <v>2010</v>
      </c>
      <c r="M58" s="4">
        <v>8</v>
      </c>
      <c r="N58" s="4">
        <v>1</v>
      </c>
      <c r="O58" s="4" t="str">
        <f t="shared" si="2"/>
        <v>2010</v>
      </c>
      <c r="P58" s="2">
        <f t="shared" si="3"/>
        <v>-5</v>
      </c>
      <c r="Q58" s="2">
        <f t="shared" si="4"/>
        <v>32</v>
      </c>
      <c r="R58" s="2">
        <f t="shared" si="5"/>
        <v>30</v>
      </c>
      <c r="S58" s="2">
        <f t="shared" si="6"/>
        <v>6</v>
      </c>
      <c r="T58" s="1">
        <f t="shared" si="7"/>
        <v>40359</v>
      </c>
      <c r="U58" s="2">
        <f t="shared" si="8"/>
        <v>1</v>
      </c>
      <c r="V58" s="2">
        <f t="shared" si="9"/>
        <v>8</v>
      </c>
      <c r="W58" s="1">
        <f t="shared" si="10"/>
        <v>40391</v>
      </c>
      <c r="X58" s="2">
        <f t="shared" si="11"/>
        <v>32</v>
      </c>
      <c r="Y58">
        <v>9905</v>
      </c>
      <c r="Z58">
        <v>109.28</v>
      </c>
      <c r="AA58">
        <v>35.840000000000003</v>
      </c>
      <c r="AB58">
        <v>1082418.3999999999</v>
      </c>
      <c r="AC58">
        <v>354995.20000000001</v>
      </c>
      <c r="AD58">
        <v>727423.2</v>
      </c>
    </row>
    <row r="59" spans="1:30" x14ac:dyDescent="0.3">
      <c r="A59">
        <v>868214595</v>
      </c>
      <c r="B59" t="s">
        <v>28</v>
      </c>
      <c r="C59" t="s">
        <v>160</v>
      </c>
      <c r="D59" t="s">
        <v>71</v>
      </c>
      <c r="E59" t="s">
        <v>17</v>
      </c>
      <c r="F59" t="s">
        <v>18</v>
      </c>
      <c r="G59" s="1">
        <v>42058</v>
      </c>
      <c r="H59" s="1">
        <v>42038</v>
      </c>
      <c r="I59" s="2">
        <f t="shared" si="12"/>
        <v>-20</v>
      </c>
      <c r="J59" s="4">
        <v>23</v>
      </c>
      <c r="K59" s="4">
        <v>2</v>
      </c>
      <c r="L59" s="4" t="str">
        <f t="shared" si="1"/>
        <v>2015</v>
      </c>
      <c r="M59" s="4">
        <v>3</v>
      </c>
      <c r="N59" s="4">
        <v>2</v>
      </c>
      <c r="O59" s="4" t="str">
        <f t="shared" si="2"/>
        <v>2015</v>
      </c>
      <c r="P59" s="2">
        <f t="shared" si="3"/>
        <v>0</v>
      </c>
      <c r="Q59" s="2">
        <f t="shared" si="4"/>
        <v>7</v>
      </c>
      <c r="R59" s="2">
        <f t="shared" si="5"/>
        <v>23</v>
      </c>
      <c r="S59" s="2">
        <f t="shared" si="6"/>
        <v>2</v>
      </c>
      <c r="T59" s="1">
        <f t="shared" si="7"/>
        <v>42058</v>
      </c>
      <c r="U59" s="2">
        <f t="shared" si="8"/>
        <v>2</v>
      </c>
      <c r="V59" s="2">
        <f t="shared" si="9"/>
        <v>3</v>
      </c>
      <c r="W59" s="1">
        <f t="shared" si="10"/>
        <v>42065</v>
      </c>
      <c r="X59" s="2">
        <f t="shared" si="11"/>
        <v>7</v>
      </c>
      <c r="Y59">
        <v>2847</v>
      </c>
      <c r="Z59">
        <v>437.2</v>
      </c>
      <c r="AA59">
        <v>263.33</v>
      </c>
      <c r="AB59">
        <v>1244708.3999999999</v>
      </c>
      <c r="AC59">
        <v>749700.51</v>
      </c>
      <c r="AD59">
        <v>495007.89</v>
      </c>
    </row>
    <row r="60" spans="1:30" x14ac:dyDescent="0.3">
      <c r="A60">
        <v>955357205</v>
      </c>
      <c r="B60" t="s">
        <v>28</v>
      </c>
      <c r="C60" t="s">
        <v>162</v>
      </c>
      <c r="D60" t="s">
        <v>40</v>
      </c>
      <c r="E60" t="s">
        <v>24</v>
      </c>
      <c r="F60" t="s">
        <v>31</v>
      </c>
      <c r="G60" s="1">
        <v>41030</v>
      </c>
      <c r="H60" s="1">
        <v>40953</v>
      </c>
      <c r="I60" s="2">
        <f t="shared" si="12"/>
        <v>-77</v>
      </c>
      <c r="J60" s="4">
        <v>1</v>
      </c>
      <c r="K60" s="4">
        <v>5</v>
      </c>
      <c r="L60" s="4" t="str">
        <f t="shared" si="1"/>
        <v>2012</v>
      </c>
      <c r="M60" s="4">
        <v>14</v>
      </c>
      <c r="N60" s="4">
        <v>2</v>
      </c>
      <c r="O60" s="4" t="str">
        <f t="shared" si="2"/>
        <v>2012</v>
      </c>
      <c r="P60" s="2">
        <f t="shared" si="3"/>
        <v>-3</v>
      </c>
      <c r="Q60" s="2">
        <f t="shared" si="4"/>
        <v>-77</v>
      </c>
      <c r="R60" s="2">
        <f t="shared" si="5"/>
        <v>5</v>
      </c>
      <c r="S60" s="2">
        <f t="shared" si="6"/>
        <v>1</v>
      </c>
      <c r="T60" s="1">
        <f t="shared" si="7"/>
        <v>40913</v>
      </c>
      <c r="U60" s="2">
        <f t="shared" si="8"/>
        <v>14</v>
      </c>
      <c r="V60" s="2">
        <f t="shared" si="9"/>
        <v>2</v>
      </c>
      <c r="W60" s="1">
        <f t="shared" si="10"/>
        <v>40953</v>
      </c>
      <c r="X60" s="2">
        <f t="shared" si="11"/>
        <v>40</v>
      </c>
      <c r="Y60">
        <v>282</v>
      </c>
      <c r="Z60">
        <v>668.27</v>
      </c>
      <c r="AA60">
        <v>502.54</v>
      </c>
      <c r="AB60">
        <v>188452.14</v>
      </c>
      <c r="AC60">
        <v>141716.28</v>
      </c>
      <c r="AD60">
        <v>46735.86</v>
      </c>
    </row>
    <row r="61" spans="1:30" x14ac:dyDescent="0.3">
      <c r="A61">
        <v>259353148</v>
      </c>
      <c r="B61" t="s">
        <v>32</v>
      </c>
      <c r="C61" t="s">
        <v>113</v>
      </c>
      <c r="D61" t="s">
        <v>71</v>
      </c>
      <c r="E61" t="s">
        <v>17</v>
      </c>
      <c r="F61" t="s">
        <v>18</v>
      </c>
      <c r="G61" s="1">
        <v>41824</v>
      </c>
      <c r="H61" s="1">
        <v>41748</v>
      </c>
      <c r="I61" s="2">
        <f t="shared" si="12"/>
        <v>-76</v>
      </c>
      <c r="J61" s="4">
        <v>4</v>
      </c>
      <c r="K61" s="4">
        <v>7</v>
      </c>
      <c r="L61" s="4" t="str">
        <f t="shared" si="1"/>
        <v>2014</v>
      </c>
      <c r="M61" s="4">
        <v>19</v>
      </c>
      <c r="N61" s="4">
        <v>4</v>
      </c>
      <c r="O61" s="4" t="str">
        <f t="shared" si="2"/>
        <v>2014</v>
      </c>
      <c r="P61" s="2">
        <f t="shared" si="3"/>
        <v>-3</v>
      </c>
      <c r="Q61" s="2">
        <f t="shared" si="4"/>
        <v>-76</v>
      </c>
      <c r="R61" s="2">
        <f t="shared" si="5"/>
        <v>7</v>
      </c>
      <c r="S61" s="2">
        <f t="shared" si="6"/>
        <v>4</v>
      </c>
      <c r="T61" s="1">
        <f t="shared" si="7"/>
        <v>41736</v>
      </c>
      <c r="U61" s="2">
        <f t="shared" si="8"/>
        <v>19</v>
      </c>
      <c r="V61" s="2">
        <f t="shared" si="9"/>
        <v>4</v>
      </c>
      <c r="W61" s="1">
        <f t="shared" si="10"/>
        <v>41748</v>
      </c>
      <c r="X61" s="2">
        <f t="shared" si="11"/>
        <v>12</v>
      </c>
      <c r="Y61">
        <v>7215</v>
      </c>
      <c r="Z61">
        <v>437.2</v>
      </c>
      <c r="AA61">
        <v>263.33</v>
      </c>
      <c r="AB61">
        <v>3154398</v>
      </c>
      <c r="AC61">
        <v>1899925.95</v>
      </c>
      <c r="AD61">
        <v>1254472.05</v>
      </c>
    </row>
    <row r="62" spans="1:30" x14ac:dyDescent="0.3">
      <c r="A62">
        <v>450563752</v>
      </c>
      <c r="B62" t="s">
        <v>14</v>
      </c>
      <c r="C62" t="s">
        <v>108</v>
      </c>
      <c r="D62" t="s">
        <v>23</v>
      </c>
      <c r="E62" t="s">
        <v>17</v>
      </c>
      <c r="F62" t="s">
        <v>18</v>
      </c>
      <c r="G62" s="1">
        <v>41523</v>
      </c>
      <c r="H62" s="1">
        <v>41312</v>
      </c>
      <c r="I62" s="2">
        <f t="shared" si="12"/>
        <v>-211</v>
      </c>
      <c r="J62" s="4">
        <v>6</v>
      </c>
      <c r="K62" s="4">
        <v>9</v>
      </c>
      <c r="L62" s="4" t="str">
        <f t="shared" si="1"/>
        <v>2013</v>
      </c>
      <c r="M62" s="4">
        <v>7</v>
      </c>
      <c r="N62" s="4">
        <v>2</v>
      </c>
      <c r="O62" s="4" t="str">
        <f t="shared" si="2"/>
        <v>2013</v>
      </c>
      <c r="P62" s="2">
        <f t="shared" si="3"/>
        <v>-7</v>
      </c>
      <c r="Q62" s="2">
        <f t="shared" si="4"/>
        <v>-66</v>
      </c>
      <c r="R62" s="2">
        <f t="shared" si="5"/>
        <v>9</v>
      </c>
      <c r="S62" s="2">
        <f t="shared" si="6"/>
        <v>6</v>
      </c>
      <c r="T62" s="1">
        <f t="shared" si="7"/>
        <v>41434</v>
      </c>
      <c r="U62" s="2">
        <f t="shared" si="8"/>
        <v>2</v>
      </c>
      <c r="V62" s="2">
        <f t="shared" si="9"/>
        <v>7</v>
      </c>
      <c r="W62" s="1">
        <f t="shared" si="10"/>
        <v>41457</v>
      </c>
      <c r="X62" s="2">
        <f t="shared" si="11"/>
        <v>23</v>
      </c>
      <c r="Y62">
        <v>682</v>
      </c>
      <c r="Z62">
        <v>205.7</v>
      </c>
      <c r="AA62">
        <v>117.11</v>
      </c>
      <c r="AB62">
        <v>140287.4</v>
      </c>
      <c r="AC62">
        <v>79869.02</v>
      </c>
      <c r="AD62">
        <v>60418.38</v>
      </c>
    </row>
    <row r="63" spans="1:30" x14ac:dyDescent="0.3">
      <c r="A63">
        <v>569662845</v>
      </c>
      <c r="B63" t="s">
        <v>28</v>
      </c>
      <c r="C63" t="s">
        <v>165</v>
      </c>
      <c r="D63" t="s">
        <v>16</v>
      </c>
      <c r="E63" t="s">
        <v>24</v>
      </c>
      <c r="F63" t="s">
        <v>31</v>
      </c>
      <c r="G63" s="1">
        <v>41451</v>
      </c>
      <c r="H63" s="1">
        <v>41281</v>
      </c>
      <c r="I63" s="2">
        <f t="shared" si="12"/>
        <v>-170</v>
      </c>
      <c r="J63" s="4">
        <v>26</v>
      </c>
      <c r="K63" s="4">
        <v>6</v>
      </c>
      <c r="L63" s="4" t="str">
        <f t="shared" si="1"/>
        <v>2013</v>
      </c>
      <c r="M63" s="4">
        <v>7</v>
      </c>
      <c r="N63" s="4">
        <v>1</v>
      </c>
      <c r="O63" s="4" t="str">
        <f t="shared" si="2"/>
        <v>2013</v>
      </c>
      <c r="P63" s="2">
        <f t="shared" si="3"/>
        <v>-5</v>
      </c>
      <c r="Q63" s="2">
        <f t="shared" si="4"/>
        <v>5</v>
      </c>
      <c r="R63" s="2">
        <f t="shared" si="5"/>
        <v>26</v>
      </c>
      <c r="S63" s="2">
        <f t="shared" si="6"/>
        <v>6</v>
      </c>
      <c r="T63" s="1">
        <f t="shared" si="7"/>
        <v>41451</v>
      </c>
      <c r="U63" s="2">
        <f t="shared" si="8"/>
        <v>1</v>
      </c>
      <c r="V63" s="2">
        <f t="shared" si="9"/>
        <v>7</v>
      </c>
      <c r="W63" s="1">
        <f t="shared" si="10"/>
        <v>41456</v>
      </c>
      <c r="X63" s="2">
        <f t="shared" si="11"/>
        <v>5</v>
      </c>
      <c r="Y63">
        <v>4750</v>
      </c>
      <c r="Z63">
        <v>255.28</v>
      </c>
      <c r="AA63">
        <v>159.41999999999999</v>
      </c>
      <c r="AB63">
        <v>1212580</v>
      </c>
      <c r="AC63">
        <v>757245</v>
      </c>
      <c r="AD63">
        <v>455335</v>
      </c>
    </row>
    <row r="64" spans="1:30" x14ac:dyDescent="0.3">
      <c r="A64">
        <v>177636754</v>
      </c>
      <c r="B64" t="s">
        <v>32</v>
      </c>
      <c r="C64" t="s">
        <v>74</v>
      </c>
      <c r="D64" t="s">
        <v>30</v>
      </c>
      <c r="E64" t="s">
        <v>24</v>
      </c>
      <c r="F64" t="s">
        <v>41</v>
      </c>
      <c r="G64" s="1">
        <v>40735</v>
      </c>
      <c r="H64" s="1">
        <v>40862</v>
      </c>
      <c r="I64" s="2">
        <f t="shared" si="12"/>
        <v>127</v>
      </c>
      <c r="J64" s="4">
        <v>11</v>
      </c>
      <c r="K64" s="4">
        <v>7</v>
      </c>
      <c r="L64" s="4" t="str">
        <f t="shared" si="1"/>
        <v>2011</v>
      </c>
      <c r="M64" s="4">
        <v>15</v>
      </c>
      <c r="N64" s="4">
        <v>11</v>
      </c>
      <c r="O64" s="4" t="str">
        <f t="shared" si="2"/>
        <v>2011</v>
      </c>
      <c r="P64" s="2">
        <f t="shared" si="3"/>
        <v>4</v>
      </c>
      <c r="Q64" s="2">
        <f t="shared" si="4"/>
        <v>127</v>
      </c>
      <c r="R64" s="2">
        <f t="shared" si="5"/>
        <v>11</v>
      </c>
      <c r="S64" s="2">
        <f t="shared" si="6"/>
        <v>7</v>
      </c>
      <c r="T64" s="1">
        <f t="shared" si="7"/>
        <v>40735</v>
      </c>
      <c r="U64" s="2">
        <f t="shared" si="8"/>
        <v>15</v>
      </c>
      <c r="V64" s="2">
        <f t="shared" si="9"/>
        <v>11</v>
      </c>
      <c r="W64" s="1">
        <f t="shared" si="10"/>
        <v>40862</v>
      </c>
      <c r="X64" s="2">
        <f t="shared" si="11"/>
        <v>127</v>
      </c>
      <c r="Y64">
        <v>5518</v>
      </c>
      <c r="Z64">
        <v>651.21</v>
      </c>
      <c r="AA64">
        <v>524.96</v>
      </c>
      <c r="AB64">
        <v>3593376.78</v>
      </c>
      <c r="AC64">
        <v>2896729.28</v>
      </c>
      <c r="AD64">
        <v>696647.5</v>
      </c>
    </row>
    <row r="65" spans="1:30" x14ac:dyDescent="0.3">
      <c r="A65">
        <v>705784308</v>
      </c>
      <c r="B65" t="s">
        <v>117</v>
      </c>
      <c r="C65" t="s">
        <v>168</v>
      </c>
      <c r="D65" t="s">
        <v>59</v>
      </c>
      <c r="E65" t="s">
        <v>17</v>
      </c>
      <c r="F65" t="s">
        <v>18</v>
      </c>
      <c r="G65" s="1">
        <v>40481</v>
      </c>
      <c r="H65" s="1">
        <v>40499</v>
      </c>
      <c r="I65" s="2">
        <f t="shared" si="12"/>
        <v>18</v>
      </c>
      <c r="J65" s="4">
        <v>30</v>
      </c>
      <c r="K65" s="4">
        <v>10</v>
      </c>
      <c r="L65" s="4" t="str">
        <f t="shared" si="1"/>
        <v>2010</v>
      </c>
      <c r="M65" s="4">
        <v>17</v>
      </c>
      <c r="N65" s="4">
        <v>11</v>
      </c>
      <c r="O65" s="4" t="str">
        <f t="shared" si="2"/>
        <v>2010</v>
      </c>
      <c r="P65" s="2">
        <f t="shared" si="3"/>
        <v>1</v>
      </c>
      <c r="Q65" s="2">
        <f t="shared" si="4"/>
        <v>18</v>
      </c>
      <c r="R65" s="2">
        <f t="shared" si="5"/>
        <v>30</v>
      </c>
      <c r="S65" s="2">
        <f t="shared" si="6"/>
        <v>10</v>
      </c>
      <c r="T65" s="1">
        <f t="shared" si="7"/>
        <v>40481</v>
      </c>
      <c r="U65" s="2">
        <f t="shared" si="8"/>
        <v>17</v>
      </c>
      <c r="V65" s="2">
        <f t="shared" si="9"/>
        <v>11</v>
      </c>
      <c r="W65" s="1">
        <f t="shared" si="10"/>
        <v>40499</v>
      </c>
      <c r="X65" s="2">
        <f t="shared" si="11"/>
        <v>18</v>
      </c>
      <c r="Y65">
        <v>6116</v>
      </c>
      <c r="Z65">
        <v>109.28</v>
      </c>
      <c r="AA65">
        <v>35.840000000000003</v>
      </c>
      <c r="AB65">
        <v>668356.48</v>
      </c>
      <c r="AC65">
        <v>219197.44</v>
      </c>
      <c r="AD65">
        <v>449159.04</v>
      </c>
    </row>
    <row r="66" spans="1:30" x14ac:dyDescent="0.3">
      <c r="A66">
        <v>505716836</v>
      </c>
      <c r="B66" t="s">
        <v>21</v>
      </c>
      <c r="C66" t="s">
        <v>171</v>
      </c>
      <c r="D66" t="s">
        <v>71</v>
      </c>
      <c r="E66" t="s">
        <v>17</v>
      </c>
      <c r="F66" t="s">
        <v>18</v>
      </c>
      <c r="G66" s="1">
        <v>41560</v>
      </c>
      <c r="H66" s="1">
        <v>41594</v>
      </c>
      <c r="I66" s="2">
        <f t="shared" ref="I66:I97" si="13">_xlfn.DAYS(H66,G66)</f>
        <v>34</v>
      </c>
      <c r="J66" s="4">
        <v>13</v>
      </c>
      <c r="K66" s="4">
        <v>10</v>
      </c>
      <c r="L66" s="4" t="str">
        <f t="shared" si="1"/>
        <v>2013</v>
      </c>
      <c r="M66" s="4">
        <v>16</v>
      </c>
      <c r="N66" s="4">
        <v>11</v>
      </c>
      <c r="O66" s="4" t="str">
        <f t="shared" si="2"/>
        <v>2013</v>
      </c>
      <c r="P66" s="2">
        <f t="shared" si="3"/>
        <v>1</v>
      </c>
      <c r="Q66" s="2">
        <f t="shared" si="4"/>
        <v>34</v>
      </c>
      <c r="R66" s="2">
        <f t="shared" si="5"/>
        <v>13</v>
      </c>
      <c r="S66" s="2">
        <f t="shared" si="6"/>
        <v>10</v>
      </c>
      <c r="T66" s="1">
        <f t="shared" si="7"/>
        <v>41560</v>
      </c>
      <c r="U66" s="2">
        <f t="shared" si="8"/>
        <v>16</v>
      </c>
      <c r="V66" s="2">
        <f t="shared" si="9"/>
        <v>11</v>
      </c>
      <c r="W66" s="1">
        <f t="shared" si="10"/>
        <v>41594</v>
      </c>
      <c r="X66" s="2">
        <f t="shared" si="11"/>
        <v>34</v>
      </c>
      <c r="Y66">
        <v>1705</v>
      </c>
      <c r="Z66">
        <v>437.2</v>
      </c>
      <c r="AA66">
        <v>263.33</v>
      </c>
      <c r="AB66">
        <v>745426</v>
      </c>
      <c r="AC66">
        <v>448977.65</v>
      </c>
      <c r="AD66">
        <v>296448.34999999998</v>
      </c>
    </row>
    <row r="67" spans="1:30" x14ac:dyDescent="0.3">
      <c r="A67">
        <v>699358165</v>
      </c>
      <c r="B67" t="s">
        <v>32</v>
      </c>
      <c r="C67" t="s">
        <v>36</v>
      </c>
      <c r="D67" t="s">
        <v>71</v>
      </c>
      <c r="E67" t="s">
        <v>17</v>
      </c>
      <c r="F67" t="s">
        <v>18</v>
      </c>
      <c r="G67" s="1">
        <v>41588</v>
      </c>
      <c r="H67" s="1">
        <v>41603</v>
      </c>
      <c r="I67" s="2">
        <f t="shared" si="13"/>
        <v>15</v>
      </c>
      <c r="J67" s="4">
        <v>10</v>
      </c>
      <c r="K67" s="4">
        <v>11</v>
      </c>
      <c r="L67" s="4" t="str">
        <f t="shared" ref="L67:L101" si="14">TEXT(G67,"yyyy")</f>
        <v>2013</v>
      </c>
      <c r="M67" s="4">
        <v>25</v>
      </c>
      <c r="N67" s="4">
        <v>11</v>
      </c>
      <c r="O67" s="4" t="str">
        <f t="shared" ref="O67:O101" si="15">TEXT(H67,"yyyy")</f>
        <v>2013</v>
      </c>
      <c r="P67" s="2">
        <f t="shared" ref="P67:P101" si="16">N67-K67</f>
        <v>0</v>
      </c>
      <c r="Q67" s="2">
        <f t="shared" ref="Q67:Q101" si="17">_xlfn.DAYS(W67,G67)</f>
        <v>15</v>
      </c>
      <c r="R67" s="2">
        <f t="shared" ref="R67:R101" si="18">IF(Q67&lt;0,K67,J67)</f>
        <v>10</v>
      </c>
      <c r="S67" s="2">
        <f t="shared" ref="S67:S101" si="19">IF(R67=J67,K67,J67)</f>
        <v>11</v>
      </c>
      <c r="T67" s="1">
        <f t="shared" ref="T67:T101" si="20">DATE(L67,S67,R67)</f>
        <v>41588</v>
      </c>
      <c r="U67" s="2">
        <f t="shared" ref="U67:U101" si="21">IF(AND(I67&lt;0,M67&lt;=12),N67,M67)</f>
        <v>25</v>
      </c>
      <c r="V67" s="2">
        <f t="shared" ref="V67:V101" si="22">IF(U67=M67,N67,M67)</f>
        <v>11</v>
      </c>
      <c r="W67" s="1">
        <f t="shared" ref="W67:W101" si="23">DATE(O67,V67,U67)</f>
        <v>41603</v>
      </c>
      <c r="X67" s="2">
        <f t="shared" ref="X67:X101" si="24">_xlfn.DAYS(W67,T67)</f>
        <v>15</v>
      </c>
      <c r="Y67">
        <v>4477</v>
      </c>
      <c r="Z67">
        <v>437.2</v>
      </c>
      <c r="AA67">
        <v>263.33</v>
      </c>
      <c r="AB67">
        <v>1957344.4</v>
      </c>
      <c r="AC67">
        <v>1178928.4099999999</v>
      </c>
      <c r="AD67">
        <v>778415.99</v>
      </c>
    </row>
    <row r="68" spans="1:30" x14ac:dyDescent="0.3">
      <c r="A68">
        <v>228944623</v>
      </c>
      <c r="B68" t="s">
        <v>32</v>
      </c>
      <c r="C68" t="s">
        <v>175</v>
      </c>
      <c r="D68" t="s">
        <v>49</v>
      </c>
      <c r="E68" t="s">
        <v>17</v>
      </c>
      <c r="F68" t="s">
        <v>31</v>
      </c>
      <c r="G68" s="1">
        <v>41128</v>
      </c>
      <c r="H68" s="1">
        <v>41159</v>
      </c>
      <c r="I68" s="2">
        <f t="shared" si="13"/>
        <v>31</v>
      </c>
      <c r="J68" s="4">
        <v>7</v>
      </c>
      <c r="K68" s="4">
        <v>8</v>
      </c>
      <c r="L68" s="4" t="str">
        <f t="shared" si="14"/>
        <v>2012</v>
      </c>
      <c r="M68" s="4">
        <v>7</v>
      </c>
      <c r="N68" s="4">
        <v>9</v>
      </c>
      <c r="O68" s="4" t="str">
        <f t="shared" si="15"/>
        <v>2012</v>
      </c>
      <c r="P68" s="2">
        <f t="shared" si="16"/>
        <v>1</v>
      </c>
      <c r="Q68" s="2">
        <f t="shared" si="17"/>
        <v>31</v>
      </c>
      <c r="R68" s="2">
        <f t="shared" si="18"/>
        <v>7</v>
      </c>
      <c r="S68" s="2">
        <f t="shared" si="19"/>
        <v>8</v>
      </c>
      <c r="T68" s="1">
        <f t="shared" si="20"/>
        <v>41128</v>
      </c>
      <c r="U68" s="2">
        <f t="shared" si="21"/>
        <v>7</v>
      </c>
      <c r="V68" s="2">
        <f t="shared" si="22"/>
        <v>9</v>
      </c>
      <c r="W68" s="1">
        <f t="shared" si="23"/>
        <v>41159</v>
      </c>
      <c r="X68" s="2">
        <f t="shared" si="24"/>
        <v>31</v>
      </c>
      <c r="Y68">
        <v>8656</v>
      </c>
      <c r="Z68">
        <v>81.73</v>
      </c>
      <c r="AA68">
        <v>56.67</v>
      </c>
      <c r="AB68">
        <v>707454.88</v>
      </c>
      <c r="AC68">
        <v>490535.52</v>
      </c>
      <c r="AD68">
        <v>216919.36</v>
      </c>
    </row>
    <row r="69" spans="1:30" x14ac:dyDescent="0.3">
      <c r="A69">
        <v>807025039</v>
      </c>
      <c r="B69" t="s">
        <v>21</v>
      </c>
      <c r="C69" t="s">
        <v>176</v>
      </c>
      <c r="D69" t="s">
        <v>59</v>
      </c>
      <c r="E69" t="s">
        <v>17</v>
      </c>
      <c r="F69" t="s">
        <v>41</v>
      </c>
      <c r="G69" s="1">
        <v>42576</v>
      </c>
      <c r="H69" s="1">
        <v>42560</v>
      </c>
      <c r="I69" s="2">
        <f t="shared" si="13"/>
        <v>-16</v>
      </c>
      <c r="J69" s="4">
        <v>25</v>
      </c>
      <c r="K69" s="4">
        <v>7</v>
      </c>
      <c r="L69" s="4" t="str">
        <f t="shared" si="14"/>
        <v>2016</v>
      </c>
      <c r="M69" s="4">
        <v>9</v>
      </c>
      <c r="N69" s="4">
        <v>7</v>
      </c>
      <c r="O69" s="4" t="str">
        <f t="shared" si="15"/>
        <v>2016</v>
      </c>
      <c r="P69" s="2">
        <f t="shared" si="16"/>
        <v>0</v>
      </c>
      <c r="Q69" s="2">
        <f t="shared" si="17"/>
        <v>44</v>
      </c>
      <c r="R69" s="2">
        <f t="shared" si="18"/>
        <v>25</v>
      </c>
      <c r="S69" s="2">
        <f t="shared" si="19"/>
        <v>7</v>
      </c>
      <c r="T69" s="1">
        <f t="shared" si="20"/>
        <v>42576</v>
      </c>
      <c r="U69" s="2">
        <f t="shared" si="21"/>
        <v>7</v>
      </c>
      <c r="V69" s="2">
        <f t="shared" si="22"/>
        <v>9</v>
      </c>
      <c r="W69" s="1">
        <f t="shared" si="23"/>
        <v>42620</v>
      </c>
      <c r="X69" s="2">
        <f t="shared" si="24"/>
        <v>44</v>
      </c>
      <c r="Y69">
        <v>5498</v>
      </c>
      <c r="Z69">
        <v>109.28</v>
      </c>
      <c r="AA69">
        <v>35.840000000000003</v>
      </c>
      <c r="AB69">
        <v>600821.43999999994</v>
      </c>
      <c r="AC69">
        <v>197048.32000000001</v>
      </c>
      <c r="AD69">
        <v>403773.12</v>
      </c>
    </row>
    <row r="70" spans="1:30" x14ac:dyDescent="0.3">
      <c r="A70">
        <v>166460740</v>
      </c>
      <c r="B70" t="s">
        <v>28</v>
      </c>
      <c r="C70" t="s">
        <v>178</v>
      </c>
      <c r="D70" t="s">
        <v>30</v>
      </c>
      <c r="E70" t="s">
        <v>17</v>
      </c>
      <c r="F70" t="s">
        <v>18</v>
      </c>
      <c r="G70" s="1">
        <v>40475</v>
      </c>
      <c r="H70" s="1">
        <v>40499</v>
      </c>
      <c r="I70" s="2">
        <f t="shared" si="13"/>
        <v>24</v>
      </c>
      <c r="J70" s="4">
        <v>24</v>
      </c>
      <c r="K70" s="4">
        <v>10</v>
      </c>
      <c r="L70" s="4" t="str">
        <f t="shared" si="14"/>
        <v>2010</v>
      </c>
      <c r="M70" s="4">
        <v>17</v>
      </c>
      <c r="N70" s="4">
        <v>11</v>
      </c>
      <c r="O70" s="4" t="str">
        <f t="shared" si="15"/>
        <v>2010</v>
      </c>
      <c r="P70" s="2">
        <f t="shared" si="16"/>
        <v>1</v>
      </c>
      <c r="Q70" s="2">
        <f t="shared" si="17"/>
        <v>24</v>
      </c>
      <c r="R70" s="2">
        <f t="shared" si="18"/>
        <v>24</v>
      </c>
      <c r="S70" s="2">
        <f t="shared" si="19"/>
        <v>10</v>
      </c>
      <c r="T70" s="1">
        <f t="shared" si="20"/>
        <v>40475</v>
      </c>
      <c r="U70" s="2">
        <f t="shared" si="21"/>
        <v>17</v>
      </c>
      <c r="V70" s="2">
        <f t="shared" si="22"/>
        <v>11</v>
      </c>
      <c r="W70" s="1">
        <f t="shared" si="23"/>
        <v>40499</v>
      </c>
      <c r="X70" s="2">
        <f t="shared" si="24"/>
        <v>24</v>
      </c>
      <c r="Y70">
        <v>8287</v>
      </c>
      <c r="Z70">
        <v>651.21</v>
      </c>
      <c r="AA70">
        <v>524.96</v>
      </c>
      <c r="AB70">
        <v>5396577.2699999996</v>
      </c>
      <c r="AC70">
        <v>4350343.5199999996</v>
      </c>
      <c r="AD70">
        <v>1046233.75</v>
      </c>
    </row>
    <row r="71" spans="1:30" x14ac:dyDescent="0.3">
      <c r="A71">
        <v>610425555</v>
      </c>
      <c r="B71" t="s">
        <v>32</v>
      </c>
      <c r="C71" t="s">
        <v>180</v>
      </c>
      <c r="D71" t="s">
        <v>59</v>
      </c>
      <c r="E71" t="s">
        <v>17</v>
      </c>
      <c r="F71" t="s">
        <v>31</v>
      </c>
      <c r="G71" s="1">
        <v>42119</v>
      </c>
      <c r="H71" s="1">
        <v>42152</v>
      </c>
      <c r="I71" s="2">
        <f t="shared" si="13"/>
        <v>33</v>
      </c>
      <c r="J71" s="4">
        <v>25</v>
      </c>
      <c r="K71" s="4">
        <v>4</v>
      </c>
      <c r="L71" s="4" t="str">
        <f t="shared" si="14"/>
        <v>2015</v>
      </c>
      <c r="M71" s="4">
        <v>28</v>
      </c>
      <c r="N71" s="4">
        <v>5</v>
      </c>
      <c r="O71" s="4" t="str">
        <f t="shared" si="15"/>
        <v>2015</v>
      </c>
      <c r="P71" s="2">
        <f t="shared" si="16"/>
        <v>1</v>
      </c>
      <c r="Q71" s="2">
        <f t="shared" si="17"/>
        <v>33</v>
      </c>
      <c r="R71" s="2">
        <f t="shared" si="18"/>
        <v>25</v>
      </c>
      <c r="S71" s="2">
        <f t="shared" si="19"/>
        <v>4</v>
      </c>
      <c r="T71" s="1">
        <f t="shared" si="20"/>
        <v>42119</v>
      </c>
      <c r="U71" s="2">
        <f t="shared" si="21"/>
        <v>28</v>
      </c>
      <c r="V71" s="2">
        <f t="shared" si="22"/>
        <v>5</v>
      </c>
      <c r="W71" s="1">
        <f t="shared" si="23"/>
        <v>42152</v>
      </c>
      <c r="X71" s="2">
        <f t="shared" si="24"/>
        <v>33</v>
      </c>
      <c r="Y71">
        <v>7342</v>
      </c>
      <c r="Z71">
        <v>109.28</v>
      </c>
      <c r="AA71">
        <v>35.840000000000003</v>
      </c>
      <c r="AB71">
        <v>802333.76</v>
      </c>
      <c r="AC71">
        <v>263137.28000000003</v>
      </c>
      <c r="AD71">
        <v>539196.48</v>
      </c>
    </row>
    <row r="72" spans="1:30" x14ac:dyDescent="0.3">
      <c r="A72">
        <v>462405812</v>
      </c>
      <c r="B72" t="s">
        <v>55</v>
      </c>
      <c r="C72" t="s">
        <v>77</v>
      </c>
      <c r="D72" t="s">
        <v>30</v>
      </c>
      <c r="E72" t="s">
        <v>24</v>
      </c>
      <c r="F72" t="s">
        <v>41</v>
      </c>
      <c r="G72" s="1">
        <v>41387</v>
      </c>
      <c r="H72" s="1">
        <v>41414</v>
      </c>
      <c r="I72" s="2">
        <f t="shared" si="13"/>
        <v>27</v>
      </c>
      <c r="J72" s="4">
        <v>23</v>
      </c>
      <c r="K72" s="4">
        <v>4</v>
      </c>
      <c r="L72" s="4" t="str">
        <f t="shared" si="14"/>
        <v>2013</v>
      </c>
      <c r="M72" s="4">
        <v>20</v>
      </c>
      <c r="N72" s="4">
        <v>5</v>
      </c>
      <c r="O72" s="4" t="str">
        <f t="shared" si="15"/>
        <v>2013</v>
      </c>
      <c r="P72" s="2">
        <f t="shared" si="16"/>
        <v>1</v>
      </c>
      <c r="Q72" s="2">
        <f t="shared" si="17"/>
        <v>27</v>
      </c>
      <c r="R72" s="2">
        <f t="shared" si="18"/>
        <v>23</v>
      </c>
      <c r="S72" s="2">
        <f t="shared" si="19"/>
        <v>4</v>
      </c>
      <c r="T72" s="1">
        <f t="shared" si="20"/>
        <v>41387</v>
      </c>
      <c r="U72" s="2">
        <f t="shared" si="21"/>
        <v>20</v>
      </c>
      <c r="V72" s="2">
        <f t="shared" si="22"/>
        <v>5</v>
      </c>
      <c r="W72" s="1">
        <f t="shared" si="23"/>
        <v>41414</v>
      </c>
      <c r="X72" s="2">
        <f t="shared" si="24"/>
        <v>27</v>
      </c>
      <c r="Y72">
        <v>5010</v>
      </c>
      <c r="Z72">
        <v>651.21</v>
      </c>
      <c r="AA72">
        <v>524.96</v>
      </c>
      <c r="AB72">
        <v>3262562.1</v>
      </c>
      <c r="AC72">
        <v>2630049.6</v>
      </c>
      <c r="AD72">
        <v>632512.5</v>
      </c>
    </row>
    <row r="73" spans="1:30" x14ac:dyDescent="0.3">
      <c r="A73">
        <v>816200339</v>
      </c>
      <c r="B73" t="s">
        <v>117</v>
      </c>
      <c r="C73" t="s">
        <v>168</v>
      </c>
      <c r="D73" t="s">
        <v>34</v>
      </c>
      <c r="E73" t="s">
        <v>24</v>
      </c>
      <c r="F73" t="s">
        <v>31</v>
      </c>
      <c r="G73" s="1">
        <v>42230</v>
      </c>
      <c r="H73" s="1">
        <v>42277</v>
      </c>
      <c r="I73" s="2">
        <f t="shared" si="13"/>
        <v>47</v>
      </c>
      <c r="J73" s="4">
        <v>14</v>
      </c>
      <c r="K73" s="4">
        <v>8</v>
      </c>
      <c r="L73" s="4" t="str">
        <f t="shared" si="14"/>
        <v>2015</v>
      </c>
      <c r="M73" s="4">
        <v>30</v>
      </c>
      <c r="N73" s="4">
        <v>9</v>
      </c>
      <c r="O73" s="4" t="str">
        <f t="shared" si="15"/>
        <v>2015</v>
      </c>
      <c r="P73" s="2">
        <f t="shared" si="16"/>
        <v>1</v>
      </c>
      <c r="Q73" s="2">
        <f t="shared" si="17"/>
        <v>47</v>
      </c>
      <c r="R73" s="2">
        <f t="shared" si="18"/>
        <v>14</v>
      </c>
      <c r="S73" s="2">
        <f t="shared" si="19"/>
        <v>8</v>
      </c>
      <c r="T73" s="1">
        <f t="shared" si="20"/>
        <v>42230</v>
      </c>
      <c r="U73" s="2">
        <f t="shared" si="21"/>
        <v>30</v>
      </c>
      <c r="V73" s="2">
        <f t="shared" si="22"/>
        <v>9</v>
      </c>
      <c r="W73" s="1">
        <f t="shared" si="23"/>
        <v>42277</v>
      </c>
      <c r="X73" s="2">
        <f t="shared" si="24"/>
        <v>47</v>
      </c>
      <c r="Y73">
        <v>673</v>
      </c>
      <c r="Z73">
        <v>9.33</v>
      </c>
      <c r="AA73">
        <v>6.92</v>
      </c>
      <c r="AB73">
        <v>6279.09</v>
      </c>
      <c r="AC73">
        <v>4657.16</v>
      </c>
      <c r="AD73">
        <v>1621.93</v>
      </c>
    </row>
    <row r="74" spans="1:30" x14ac:dyDescent="0.3">
      <c r="A74">
        <v>585920464</v>
      </c>
      <c r="B74" t="s">
        <v>32</v>
      </c>
      <c r="C74" t="s">
        <v>187</v>
      </c>
      <c r="D74" t="s">
        <v>75</v>
      </c>
      <c r="E74" t="s">
        <v>24</v>
      </c>
      <c r="F74" t="s">
        <v>25</v>
      </c>
      <c r="G74" s="1">
        <v>40689</v>
      </c>
      <c r="H74" s="1">
        <v>40739</v>
      </c>
      <c r="I74" s="2">
        <f t="shared" si="13"/>
        <v>50</v>
      </c>
      <c r="J74" s="4">
        <v>26</v>
      </c>
      <c r="K74" s="4">
        <v>5</v>
      </c>
      <c r="L74" s="4" t="str">
        <f t="shared" si="14"/>
        <v>2011</v>
      </c>
      <c r="M74" s="4">
        <v>15</v>
      </c>
      <c r="N74" s="4">
        <v>7</v>
      </c>
      <c r="O74" s="4" t="str">
        <f t="shared" si="15"/>
        <v>2011</v>
      </c>
      <c r="P74" s="2">
        <f t="shared" si="16"/>
        <v>2</v>
      </c>
      <c r="Q74" s="2">
        <f t="shared" si="17"/>
        <v>50</v>
      </c>
      <c r="R74" s="2">
        <f t="shared" si="18"/>
        <v>26</v>
      </c>
      <c r="S74" s="2">
        <f t="shared" si="19"/>
        <v>5</v>
      </c>
      <c r="T74" s="1">
        <f t="shared" si="20"/>
        <v>40689</v>
      </c>
      <c r="U74" s="2">
        <f t="shared" si="21"/>
        <v>15</v>
      </c>
      <c r="V74" s="2">
        <f t="shared" si="22"/>
        <v>7</v>
      </c>
      <c r="W74" s="1">
        <f t="shared" si="23"/>
        <v>40739</v>
      </c>
      <c r="X74" s="2">
        <f t="shared" si="24"/>
        <v>50</v>
      </c>
      <c r="Y74">
        <v>5741</v>
      </c>
      <c r="Z74">
        <v>47.45</v>
      </c>
      <c r="AA74">
        <v>31.79</v>
      </c>
      <c r="AB74">
        <v>272410.45</v>
      </c>
      <c r="AC74">
        <v>182506.39</v>
      </c>
      <c r="AD74">
        <v>89904.06</v>
      </c>
    </row>
    <row r="75" spans="1:30" x14ac:dyDescent="0.3">
      <c r="A75">
        <v>555990016</v>
      </c>
      <c r="B75" t="s">
        <v>32</v>
      </c>
      <c r="C75" t="s">
        <v>113</v>
      </c>
      <c r="D75" t="s">
        <v>23</v>
      </c>
      <c r="E75" t="s">
        <v>24</v>
      </c>
      <c r="F75" t="s">
        <v>18</v>
      </c>
      <c r="G75" s="1">
        <v>42875</v>
      </c>
      <c r="H75" s="1">
        <v>42903</v>
      </c>
      <c r="I75" s="2">
        <f t="shared" si="13"/>
        <v>28</v>
      </c>
      <c r="J75" s="4">
        <v>20</v>
      </c>
      <c r="K75" s="4">
        <v>5</v>
      </c>
      <c r="L75" s="4" t="str">
        <f t="shared" si="14"/>
        <v>2017</v>
      </c>
      <c r="M75" s="4">
        <v>17</v>
      </c>
      <c r="N75" s="4">
        <v>6</v>
      </c>
      <c r="O75" s="4" t="str">
        <f t="shared" si="15"/>
        <v>2017</v>
      </c>
      <c r="P75" s="2">
        <f t="shared" si="16"/>
        <v>1</v>
      </c>
      <c r="Q75" s="2">
        <f t="shared" si="17"/>
        <v>28</v>
      </c>
      <c r="R75" s="2">
        <f t="shared" si="18"/>
        <v>20</v>
      </c>
      <c r="S75" s="2">
        <f t="shared" si="19"/>
        <v>5</v>
      </c>
      <c r="T75" s="1">
        <f t="shared" si="20"/>
        <v>42875</v>
      </c>
      <c r="U75" s="2">
        <f t="shared" si="21"/>
        <v>17</v>
      </c>
      <c r="V75" s="2">
        <f t="shared" si="22"/>
        <v>6</v>
      </c>
      <c r="W75" s="1">
        <f t="shared" si="23"/>
        <v>42903</v>
      </c>
      <c r="X75" s="2">
        <f t="shared" si="24"/>
        <v>28</v>
      </c>
      <c r="Y75">
        <v>8656</v>
      </c>
      <c r="Z75">
        <v>205.7</v>
      </c>
      <c r="AA75">
        <v>117.11</v>
      </c>
      <c r="AB75">
        <v>1780539.2</v>
      </c>
      <c r="AC75">
        <v>1013704.16</v>
      </c>
      <c r="AD75">
        <v>766835.04</v>
      </c>
    </row>
    <row r="76" spans="1:30" x14ac:dyDescent="0.3">
      <c r="A76">
        <v>231145322</v>
      </c>
      <c r="B76" t="s">
        <v>117</v>
      </c>
      <c r="C76" t="s">
        <v>192</v>
      </c>
      <c r="D76" t="s">
        <v>71</v>
      </c>
      <c r="E76" t="s">
        <v>17</v>
      </c>
      <c r="F76" t="s">
        <v>31</v>
      </c>
      <c r="G76" s="1">
        <v>41401</v>
      </c>
      <c r="H76" s="1">
        <v>41502</v>
      </c>
      <c r="I76" s="2">
        <f t="shared" si="13"/>
        <v>101</v>
      </c>
      <c r="J76" s="4">
        <v>7</v>
      </c>
      <c r="K76" s="4">
        <v>5</v>
      </c>
      <c r="L76" s="4" t="str">
        <f t="shared" si="14"/>
        <v>2013</v>
      </c>
      <c r="M76" s="4">
        <v>16</v>
      </c>
      <c r="N76" s="4">
        <v>8</v>
      </c>
      <c r="O76" s="4" t="str">
        <f t="shared" si="15"/>
        <v>2013</v>
      </c>
      <c r="P76" s="2">
        <f t="shared" si="16"/>
        <v>3</v>
      </c>
      <c r="Q76" s="2">
        <f t="shared" si="17"/>
        <v>101</v>
      </c>
      <c r="R76" s="2">
        <f t="shared" si="18"/>
        <v>7</v>
      </c>
      <c r="S76" s="2">
        <f t="shared" si="19"/>
        <v>5</v>
      </c>
      <c r="T76" s="1">
        <f t="shared" si="20"/>
        <v>41401</v>
      </c>
      <c r="U76" s="2">
        <f t="shared" si="21"/>
        <v>16</v>
      </c>
      <c r="V76" s="2">
        <f t="shared" si="22"/>
        <v>8</v>
      </c>
      <c r="W76" s="1">
        <f t="shared" si="23"/>
        <v>41502</v>
      </c>
      <c r="X76" s="2">
        <f t="shared" si="24"/>
        <v>101</v>
      </c>
      <c r="Y76">
        <v>9892</v>
      </c>
      <c r="Z76">
        <v>437.2</v>
      </c>
      <c r="AA76">
        <v>263.33</v>
      </c>
      <c r="AB76">
        <v>4324782.4000000004</v>
      </c>
      <c r="AC76">
        <v>2604860.36</v>
      </c>
      <c r="AD76">
        <v>1719922.04</v>
      </c>
    </row>
    <row r="77" spans="1:30" x14ac:dyDescent="0.3">
      <c r="A77">
        <v>986435210</v>
      </c>
      <c r="B77" t="s">
        <v>194</v>
      </c>
      <c r="C77" t="s">
        <v>195</v>
      </c>
      <c r="D77" t="s">
        <v>40</v>
      </c>
      <c r="E77" t="s">
        <v>17</v>
      </c>
      <c r="F77" t="s">
        <v>25</v>
      </c>
      <c r="G77" s="1">
        <v>41801</v>
      </c>
      <c r="H77" s="1">
        <v>41985</v>
      </c>
      <c r="I77" s="2">
        <f t="shared" si="13"/>
        <v>184</v>
      </c>
      <c r="J77" s="4">
        <v>11</v>
      </c>
      <c r="K77" s="4">
        <v>6</v>
      </c>
      <c r="L77" s="4" t="str">
        <f t="shared" si="14"/>
        <v>2014</v>
      </c>
      <c r="M77" s="4">
        <v>12</v>
      </c>
      <c r="N77" s="4">
        <v>12</v>
      </c>
      <c r="O77" s="4" t="str">
        <f t="shared" si="15"/>
        <v>2014</v>
      </c>
      <c r="P77" s="2">
        <f t="shared" si="16"/>
        <v>6</v>
      </c>
      <c r="Q77" s="2">
        <f t="shared" si="17"/>
        <v>184</v>
      </c>
      <c r="R77" s="2">
        <f t="shared" si="18"/>
        <v>11</v>
      </c>
      <c r="S77" s="2">
        <f t="shared" si="19"/>
        <v>6</v>
      </c>
      <c r="T77" s="1">
        <f t="shared" si="20"/>
        <v>41801</v>
      </c>
      <c r="U77" s="2">
        <f t="shared" si="21"/>
        <v>12</v>
      </c>
      <c r="V77" s="2">
        <f t="shared" si="22"/>
        <v>12</v>
      </c>
      <c r="W77" s="1">
        <f t="shared" si="23"/>
        <v>41985</v>
      </c>
      <c r="X77" s="2">
        <f t="shared" si="24"/>
        <v>184</v>
      </c>
      <c r="Y77">
        <v>6954</v>
      </c>
      <c r="Z77">
        <v>668.27</v>
      </c>
      <c r="AA77">
        <v>502.54</v>
      </c>
      <c r="AB77">
        <v>4647149.58</v>
      </c>
      <c r="AC77">
        <v>3494663.16</v>
      </c>
      <c r="AD77">
        <v>1152486.42</v>
      </c>
    </row>
    <row r="78" spans="1:30" x14ac:dyDescent="0.3">
      <c r="A78">
        <v>217221009</v>
      </c>
      <c r="B78" t="s">
        <v>14</v>
      </c>
      <c r="C78" t="s">
        <v>196</v>
      </c>
      <c r="D78" t="s">
        <v>75</v>
      </c>
      <c r="E78" t="s">
        <v>24</v>
      </c>
      <c r="F78" t="s">
        <v>25</v>
      </c>
      <c r="G78" s="1">
        <v>41940</v>
      </c>
      <c r="H78" s="1">
        <v>41958</v>
      </c>
      <c r="I78" s="2">
        <f t="shared" si="13"/>
        <v>18</v>
      </c>
      <c r="J78" s="4">
        <v>28</v>
      </c>
      <c r="K78" s="4">
        <v>10</v>
      </c>
      <c r="L78" s="4" t="str">
        <f t="shared" si="14"/>
        <v>2014</v>
      </c>
      <c r="M78" s="4">
        <v>15</v>
      </c>
      <c r="N78" s="4">
        <v>11</v>
      </c>
      <c r="O78" s="4" t="str">
        <f t="shared" si="15"/>
        <v>2014</v>
      </c>
      <c r="P78" s="2">
        <f t="shared" si="16"/>
        <v>1</v>
      </c>
      <c r="Q78" s="2">
        <f t="shared" si="17"/>
        <v>18</v>
      </c>
      <c r="R78" s="2">
        <f t="shared" si="18"/>
        <v>28</v>
      </c>
      <c r="S78" s="2">
        <f t="shared" si="19"/>
        <v>10</v>
      </c>
      <c r="T78" s="1">
        <f t="shared" si="20"/>
        <v>41940</v>
      </c>
      <c r="U78" s="2">
        <f t="shared" si="21"/>
        <v>15</v>
      </c>
      <c r="V78" s="2">
        <f t="shared" si="22"/>
        <v>11</v>
      </c>
      <c r="W78" s="1">
        <f t="shared" si="23"/>
        <v>41958</v>
      </c>
      <c r="X78" s="2">
        <f t="shared" si="24"/>
        <v>18</v>
      </c>
      <c r="Y78">
        <v>9379</v>
      </c>
      <c r="Z78">
        <v>47.45</v>
      </c>
      <c r="AA78">
        <v>31.79</v>
      </c>
      <c r="AB78">
        <v>445033.55</v>
      </c>
      <c r="AC78">
        <v>298158.40999999997</v>
      </c>
      <c r="AD78">
        <v>146875.14000000001</v>
      </c>
    </row>
    <row r="79" spans="1:30" x14ac:dyDescent="0.3">
      <c r="A79">
        <v>789176547</v>
      </c>
      <c r="B79" t="s">
        <v>55</v>
      </c>
      <c r="C79" t="s">
        <v>199</v>
      </c>
      <c r="D79" t="s">
        <v>45</v>
      </c>
      <c r="E79" t="s">
        <v>17</v>
      </c>
      <c r="F79" t="s">
        <v>25</v>
      </c>
      <c r="G79" s="1">
        <v>40801</v>
      </c>
      <c r="H79" s="1">
        <v>40839</v>
      </c>
      <c r="I79" s="2">
        <f t="shared" si="13"/>
        <v>38</v>
      </c>
      <c r="J79" s="4">
        <v>15</v>
      </c>
      <c r="K79" s="4">
        <v>9</v>
      </c>
      <c r="L79" s="4" t="str">
        <f t="shared" si="14"/>
        <v>2011</v>
      </c>
      <c r="M79" s="4">
        <v>23</v>
      </c>
      <c r="N79" s="4">
        <v>10</v>
      </c>
      <c r="O79" s="4" t="str">
        <f t="shared" si="15"/>
        <v>2011</v>
      </c>
      <c r="P79" s="2">
        <f t="shared" si="16"/>
        <v>1</v>
      </c>
      <c r="Q79" s="2">
        <f t="shared" si="17"/>
        <v>38</v>
      </c>
      <c r="R79" s="2">
        <f t="shared" si="18"/>
        <v>15</v>
      </c>
      <c r="S79" s="2">
        <f t="shared" si="19"/>
        <v>9</v>
      </c>
      <c r="T79" s="1">
        <f t="shared" si="20"/>
        <v>40801</v>
      </c>
      <c r="U79" s="2">
        <f t="shared" si="21"/>
        <v>23</v>
      </c>
      <c r="V79" s="2">
        <f t="shared" si="22"/>
        <v>10</v>
      </c>
      <c r="W79" s="1">
        <f t="shared" si="23"/>
        <v>40839</v>
      </c>
      <c r="X79" s="2">
        <f t="shared" si="24"/>
        <v>38</v>
      </c>
      <c r="Y79">
        <v>3732</v>
      </c>
      <c r="Z79">
        <v>154.06</v>
      </c>
      <c r="AA79">
        <v>90.93</v>
      </c>
      <c r="AB79">
        <v>574951.92000000004</v>
      </c>
      <c r="AC79">
        <v>339350.76</v>
      </c>
      <c r="AD79">
        <v>235601.16</v>
      </c>
    </row>
    <row r="80" spans="1:30" x14ac:dyDescent="0.3">
      <c r="A80">
        <v>688288152</v>
      </c>
      <c r="B80" t="s">
        <v>28</v>
      </c>
      <c r="C80" t="s">
        <v>202</v>
      </c>
      <c r="D80" t="s">
        <v>16</v>
      </c>
      <c r="E80" t="s">
        <v>17</v>
      </c>
      <c r="F80" t="s">
        <v>18</v>
      </c>
      <c r="G80" s="1">
        <v>41058</v>
      </c>
      <c r="H80" s="1">
        <v>40945</v>
      </c>
      <c r="I80" s="2">
        <f t="shared" si="13"/>
        <v>-113</v>
      </c>
      <c r="J80" s="4">
        <v>29</v>
      </c>
      <c r="K80" s="4">
        <v>5</v>
      </c>
      <c r="L80" s="4" t="str">
        <f t="shared" si="14"/>
        <v>2012</v>
      </c>
      <c r="M80" s="4">
        <v>6</v>
      </c>
      <c r="N80" s="4">
        <v>2</v>
      </c>
      <c r="O80" s="4" t="str">
        <f t="shared" si="15"/>
        <v>2012</v>
      </c>
      <c r="P80" s="2">
        <f t="shared" si="16"/>
        <v>-3</v>
      </c>
      <c r="Q80" s="2">
        <f t="shared" si="17"/>
        <v>4</v>
      </c>
      <c r="R80" s="2">
        <f t="shared" si="18"/>
        <v>29</v>
      </c>
      <c r="S80" s="2">
        <f t="shared" si="19"/>
        <v>5</v>
      </c>
      <c r="T80" s="1">
        <f t="shared" si="20"/>
        <v>41058</v>
      </c>
      <c r="U80" s="2">
        <f t="shared" si="21"/>
        <v>2</v>
      </c>
      <c r="V80" s="2">
        <f t="shared" si="22"/>
        <v>6</v>
      </c>
      <c r="W80" s="1">
        <f t="shared" si="23"/>
        <v>41062</v>
      </c>
      <c r="X80" s="2">
        <f t="shared" si="24"/>
        <v>4</v>
      </c>
      <c r="Y80">
        <v>8614</v>
      </c>
      <c r="Z80">
        <v>255.28</v>
      </c>
      <c r="AA80">
        <v>159.41999999999999</v>
      </c>
      <c r="AB80">
        <v>2198981.92</v>
      </c>
      <c r="AC80">
        <v>1373243.88</v>
      </c>
      <c r="AD80">
        <v>825738.04</v>
      </c>
    </row>
    <row r="81" spans="1:30" x14ac:dyDescent="0.3">
      <c r="A81">
        <v>670854651</v>
      </c>
      <c r="B81" t="s">
        <v>14</v>
      </c>
      <c r="C81" t="s">
        <v>204</v>
      </c>
      <c r="D81" t="s">
        <v>71</v>
      </c>
      <c r="E81" t="s">
        <v>24</v>
      </c>
      <c r="F81" t="s">
        <v>18</v>
      </c>
      <c r="G81" s="1">
        <v>41475</v>
      </c>
      <c r="H81" s="1">
        <v>41463</v>
      </c>
      <c r="I81" s="2">
        <f t="shared" si="13"/>
        <v>-12</v>
      </c>
      <c r="J81" s="4">
        <v>20</v>
      </c>
      <c r="K81" s="4">
        <v>7</v>
      </c>
      <c r="L81" s="4" t="str">
        <f t="shared" si="14"/>
        <v>2013</v>
      </c>
      <c r="M81" s="4">
        <v>8</v>
      </c>
      <c r="N81" s="4">
        <v>7</v>
      </c>
      <c r="O81" s="4" t="str">
        <f t="shared" si="15"/>
        <v>2013</v>
      </c>
      <c r="P81" s="2">
        <f t="shared" si="16"/>
        <v>0</v>
      </c>
      <c r="Q81" s="2">
        <f t="shared" si="17"/>
        <v>18</v>
      </c>
      <c r="R81" s="2">
        <f t="shared" si="18"/>
        <v>20</v>
      </c>
      <c r="S81" s="2">
        <f t="shared" si="19"/>
        <v>7</v>
      </c>
      <c r="T81" s="1">
        <f t="shared" si="20"/>
        <v>41475</v>
      </c>
      <c r="U81" s="2">
        <f t="shared" si="21"/>
        <v>7</v>
      </c>
      <c r="V81" s="2">
        <f t="shared" si="22"/>
        <v>8</v>
      </c>
      <c r="W81" s="1">
        <f t="shared" si="23"/>
        <v>41493</v>
      </c>
      <c r="X81" s="2">
        <f t="shared" si="24"/>
        <v>18</v>
      </c>
      <c r="Y81">
        <v>9654</v>
      </c>
      <c r="Z81">
        <v>437.2</v>
      </c>
      <c r="AA81">
        <v>263.33</v>
      </c>
      <c r="AB81">
        <v>4220728.8</v>
      </c>
      <c r="AC81">
        <v>2542187.8199999998</v>
      </c>
      <c r="AD81">
        <v>1678540.98</v>
      </c>
    </row>
    <row r="82" spans="1:30" x14ac:dyDescent="0.3">
      <c r="A82">
        <v>213487374</v>
      </c>
      <c r="B82" t="s">
        <v>28</v>
      </c>
      <c r="C82" t="s">
        <v>206</v>
      </c>
      <c r="D82" t="s">
        <v>40</v>
      </c>
      <c r="E82" t="s">
        <v>17</v>
      </c>
      <c r="F82" t="s">
        <v>31</v>
      </c>
      <c r="G82" s="1">
        <v>41203</v>
      </c>
      <c r="H82" s="1">
        <v>41243</v>
      </c>
      <c r="I82" s="2">
        <f t="shared" si="13"/>
        <v>40</v>
      </c>
      <c r="J82" s="4">
        <v>21</v>
      </c>
      <c r="K82" s="4">
        <v>10</v>
      </c>
      <c r="L82" s="4" t="str">
        <f t="shared" si="14"/>
        <v>2012</v>
      </c>
      <c r="M82" s="4">
        <v>30</v>
      </c>
      <c r="N82" s="4">
        <v>11</v>
      </c>
      <c r="O82" s="4" t="str">
        <f t="shared" si="15"/>
        <v>2012</v>
      </c>
      <c r="P82" s="2">
        <f t="shared" si="16"/>
        <v>1</v>
      </c>
      <c r="Q82" s="2">
        <f t="shared" si="17"/>
        <v>40</v>
      </c>
      <c r="R82" s="2">
        <f t="shared" si="18"/>
        <v>21</v>
      </c>
      <c r="S82" s="2">
        <f t="shared" si="19"/>
        <v>10</v>
      </c>
      <c r="T82" s="1">
        <f t="shared" si="20"/>
        <v>41203</v>
      </c>
      <c r="U82" s="2">
        <f t="shared" si="21"/>
        <v>30</v>
      </c>
      <c r="V82" s="2">
        <f t="shared" si="22"/>
        <v>11</v>
      </c>
      <c r="W82" s="1">
        <f t="shared" si="23"/>
        <v>41243</v>
      </c>
      <c r="X82" s="2">
        <f t="shared" si="24"/>
        <v>40</v>
      </c>
      <c r="Y82">
        <v>4513</v>
      </c>
      <c r="Z82">
        <v>668.27</v>
      </c>
      <c r="AA82">
        <v>502.54</v>
      </c>
      <c r="AB82">
        <v>3015902.51</v>
      </c>
      <c r="AC82">
        <v>2267963.02</v>
      </c>
      <c r="AD82">
        <v>747939.49</v>
      </c>
    </row>
    <row r="83" spans="1:30" x14ac:dyDescent="0.3">
      <c r="A83">
        <v>663110148</v>
      </c>
      <c r="B83" t="s">
        <v>117</v>
      </c>
      <c r="C83" t="s">
        <v>209</v>
      </c>
      <c r="D83" t="s">
        <v>59</v>
      </c>
      <c r="E83" t="s">
        <v>24</v>
      </c>
      <c r="F83" t="s">
        <v>31</v>
      </c>
      <c r="G83" s="1">
        <v>41170</v>
      </c>
      <c r="H83" s="1">
        <v>41131</v>
      </c>
      <c r="I83" s="2">
        <f t="shared" si="13"/>
        <v>-39</v>
      </c>
      <c r="J83" s="4">
        <v>18</v>
      </c>
      <c r="K83" s="4">
        <v>9</v>
      </c>
      <c r="L83" s="4" t="str">
        <f t="shared" si="14"/>
        <v>2012</v>
      </c>
      <c r="M83" s="4">
        <v>10</v>
      </c>
      <c r="N83" s="4">
        <v>8</v>
      </c>
      <c r="O83" s="4" t="str">
        <f t="shared" si="15"/>
        <v>2012</v>
      </c>
      <c r="P83" s="2">
        <f t="shared" si="16"/>
        <v>-1</v>
      </c>
      <c r="Q83" s="2">
        <f t="shared" si="17"/>
        <v>20</v>
      </c>
      <c r="R83" s="2">
        <f t="shared" si="18"/>
        <v>18</v>
      </c>
      <c r="S83" s="2">
        <f t="shared" si="19"/>
        <v>9</v>
      </c>
      <c r="T83" s="1">
        <f t="shared" si="20"/>
        <v>41170</v>
      </c>
      <c r="U83" s="2">
        <f t="shared" si="21"/>
        <v>8</v>
      </c>
      <c r="V83" s="2">
        <f t="shared" si="22"/>
        <v>10</v>
      </c>
      <c r="W83" s="1">
        <f t="shared" si="23"/>
        <v>41190</v>
      </c>
      <c r="X83" s="2">
        <f t="shared" si="24"/>
        <v>20</v>
      </c>
      <c r="Y83">
        <v>7884</v>
      </c>
      <c r="Z83">
        <v>109.28</v>
      </c>
      <c r="AA83">
        <v>35.840000000000003</v>
      </c>
      <c r="AB83">
        <v>861563.52</v>
      </c>
      <c r="AC83">
        <v>282562.56</v>
      </c>
      <c r="AD83">
        <v>579000.96</v>
      </c>
    </row>
    <row r="84" spans="1:30" x14ac:dyDescent="0.3">
      <c r="A84">
        <v>286959302</v>
      </c>
      <c r="B84" t="s">
        <v>117</v>
      </c>
      <c r="C84" t="s">
        <v>211</v>
      </c>
      <c r="D84" t="s">
        <v>71</v>
      </c>
      <c r="E84" t="s">
        <v>24</v>
      </c>
      <c r="F84" t="s">
        <v>18</v>
      </c>
      <c r="G84" s="1">
        <v>42689</v>
      </c>
      <c r="H84" s="1">
        <v>42594</v>
      </c>
      <c r="I84" s="2">
        <f t="shared" si="13"/>
        <v>-95</v>
      </c>
      <c r="J84" s="4">
        <v>15</v>
      </c>
      <c r="K84" s="4">
        <v>11</v>
      </c>
      <c r="L84" s="4" t="str">
        <f t="shared" si="14"/>
        <v>2016</v>
      </c>
      <c r="M84" s="4">
        <v>12</v>
      </c>
      <c r="N84" s="4">
        <v>8</v>
      </c>
      <c r="O84" s="4" t="str">
        <f t="shared" si="15"/>
        <v>2016</v>
      </c>
      <c r="P84" s="2">
        <f t="shared" si="16"/>
        <v>-3</v>
      </c>
      <c r="Q84" s="2">
        <f t="shared" si="17"/>
        <v>23</v>
      </c>
      <c r="R84" s="2">
        <f t="shared" si="18"/>
        <v>15</v>
      </c>
      <c r="S84" s="2">
        <f t="shared" si="19"/>
        <v>11</v>
      </c>
      <c r="T84" s="1">
        <f t="shared" si="20"/>
        <v>42689</v>
      </c>
      <c r="U84" s="2">
        <f t="shared" si="21"/>
        <v>8</v>
      </c>
      <c r="V84" s="2">
        <f t="shared" si="22"/>
        <v>12</v>
      </c>
      <c r="W84" s="1">
        <f t="shared" si="23"/>
        <v>42712</v>
      </c>
      <c r="X84" s="2">
        <f t="shared" si="24"/>
        <v>23</v>
      </c>
      <c r="Y84">
        <v>6489</v>
      </c>
      <c r="Z84">
        <v>437.2</v>
      </c>
      <c r="AA84">
        <v>263.33</v>
      </c>
      <c r="AB84">
        <v>2836990.8</v>
      </c>
      <c r="AC84">
        <v>1708748.37</v>
      </c>
      <c r="AD84">
        <v>1128242.43</v>
      </c>
    </row>
    <row r="85" spans="1:30" x14ac:dyDescent="0.3">
      <c r="A85">
        <v>122583663</v>
      </c>
      <c r="B85" t="s">
        <v>32</v>
      </c>
      <c r="C85" t="s">
        <v>213</v>
      </c>
      <c r="D85" t="s">
        <v>88</v>
      </c>
      <c r="E85" t="s">
        <v>24</v>
      </c>
      <c r="F85" t="s">
        <v>31</v>
      </c>
      <c r="G85" s="1">
        <v>40634</v>
      </c>
      <c r="H85" s="1">
        <v>40664</v>
      </c>
      <c r="I85" s="2">
        <f t="shared" si="13"/>
        <v>30</v>
      </c>
      <c r="J85" s="4">
        <v>1</v>
      </c>
      <c r="K85" s="4">
        <v>4</v>
      </c>
      <c r="L85" s="4" t="str">
        <f t="shared" si="14"/>
        <v>2011</v>
      </c>
      <c r="M85" s="4">
        <v>1</v>
      </c>
      <c r="N85" s="4">
        <v>5</v>
      </c>
      <c r="O85" s="4" t="str">
        <f t="shared" si="15"/>
        <v>2011</v>
      </c>
      <c r="P85" s="2">
        <f t="shared" si="16"/>
        <v>1</v>
      </c>
      <c r="Q85" s="2">
        <f t="shared" si="17"/>
        <v>30</v>
      </c>
      <c r="R85" s="2">
        <f t="shared" si="18"/>
        <v>1</v>
      </c>
      <c r="S85" s="2">
        <f t="shared" si="19"/>
        <v>4</v>
      </c>
      <c r="T85" s="1">
        <f t="shared" si="20"/>
        <v>40634</v>
      </c>
      <c r="U85" s="2">
        <f t="shared" si="21"/>
        <v>1</v>
      </c>
      <c r="V85" s="2">
        <f t="shared" si="22"/>
        <v>5</v>
      </c>
      <c r="W85" s="1">
        <f t="shared" si="23"/>
        <v>40664</v>
      </c>
      <c r="X85" s="2">
        <f t="shared" si="24"/>
        <v>30</v>
      </c>
      <c r="Y85">
        <v>4085</v>
      </c>
      <c r="Z85">
        <v>152.58000000000001</v>
      </c>
      <c r="AA85">
        <v>97.44</v>
      </c>
      <c r="AB85">
        <v>623289.30000000005</v>
      </c>
      <c r="AC85">
        <v>398042.4</v>
      </c>
      <c r="AD85">
        <v>225246.9</v>
      </c>
    </row>
    <row r="86" spans="1:30" x14ac:dyDescent="0.3">
      <c r="A86">
        <v>827844560</v>
      </c>
      <c r="B86" t="s">
        <v>32</v>
      </c>
      <c r="C86" t="s">
        <v>214</v>
      </c>
      <c r="D86" t="s">
        <v>45</v>
      </c>
      <c r="E86" t="s">
        <v>24</v>
      </c>
      <c r="F86" t="s">
        <v>31</v>
      </c>
      <c r="G86" s="1">
        <v>40986</v>
      </c>
      <c r="H86" s="1">
        <v>41094</v>
      </c>
      <c r="I86" s="2">
        <f t="shared" si="13"/>
        <v>108</v>
      </c>
      <c r="J86" s="4">
        <v>18</v>
      </c>
      <c r="K86" s="4">
        <v>3</v>
      </c>
      <c r="L86" s="4" t="str">
        <f t="shared" si="14"/>
        <v>2012</v>
      </c>
      <c r="M86" s="4">
        <v>4</v>
      </c>
      <c r="N86" s="4">
        <v>7</v>
      </c>
      <c r="O86" s="4" t="str">
        <f t="shared" si="15"/>
        <v>2012</v>
      </c>
      <c r="P86" s="2">
        <f t="shared" si="16"/>
        <v>4</v>
      </c>
      <c r="Q86" s="2">
        <f t="shared" si="17"/>
        <v>108</v>
      </c>
      <c r="R86" s="2">
        <f t="shared" si="18"/>
        <v>18</v>
      </c>
      <c r="S86" s="2">
        <f t="shared" si="19"/>
        <v>3</v>
      </c>
      <c r="T86" s="1">
        <f t="shared" si="20"/>
        <v>40986</v>
      </c>
      <c r="U86" s="2">
        <f t="shared" si="21"/>
        <v>4</v>
      </c>
      <c r="V86" s="2">
        <f t="shared" si="22"/>
        <v>7</v>
      </c>
      <c r="W86" s="1">
        <f t="shared" si="23"/>
        <v>41094</v>
      </c>
      <c r="X86" s="2">
        <f t="shared" si="24"/>
        <v>108</v>
      </c>
      <c r="Y86">
        <v>6457</v>
      </c>
      <c r="Z86">
        <v>154.06</v>
      </c>
      <c r="AA86">
        <v>90.93</v>
      </c>
      <c r="AB86">
        <v>994765.42</v>
      </c>
      <c r="AC86">
        <v>587135.01</v>
      </c>
      <c r="AD86">
        <v>407630.41</v>
      </c>
    </row>
    <row r="87" spans="1:30" x14ac:dyDescent="0.3">
      <c r="A87">
        <v>430915820</v>
      </c>
      <c r="B87" t="s">
        <v>194</v>
      </c>
      <c r="C87" t="s">
        <v>195</v>
      </c>
      <c r="D87" t="s">
        <v>49</v>
      </c>
      <c r="E87" t="s">
        <v>17</v>
      </c>
      <c r="F87" t="s">
        <v>31</v>
      </c>
      <c r="G87" s="1">
        <v>40956</v>
      </c>
      <c r="H87" s="1">
        <v>40988</v>
      </c>
      <c r="I87" s="2">
        <f t="shared" si="13"/>
        <v>32</v>
      </c>
      <c r="J87" s="4">
        <v>17</v>
      </c>
      <c r="K87" s="4">
        <v>2</v>
      </c>
      <c r="L87" s="4" t="str">
        <f t="shared" si="14"/>
        <v>2012</v>
      </c>
      <c r="M87" s="4">
        <v>20</v>
      </c>
      <c r="N87" s="4">
        <v>3</v>
      </c>
      <c r="O87" s="4" t="str">
        <f t="shared" si="15"/>
        <v>2012</v>
      </c>
      <c r="P87" s="2">
        <f t="shared" si="16"/>
        <v>1</v>
      </c>
      <c r="Q87" s="2">
        <f t="shared" si="17"/>
        <v>32</v>
      </c>
      <c r="R87" s="2">
        <f t="shared" si="18"/>
        <v>17</v>
      </c>
      <c r="S87" s="2">
        <f t="shared" si="19"/>
        <v>2</v>
      </c>
      <c r="T87" s="1">
        <f t="shared" si="20"/>
        <v>40956</v>
      </c>
      <c r="U87" s="2">
        <f t="shared" si="21"/>
        <v>20</v>
      </c>
      <c r="V87" s="2">
        <f t="shared" si="22"/>
        <v>3</v>
      </c>
      <c r="W87" s="1">
        <f t="shared" si="23"/>
        <v>40988</v>
      </c>
      <c r="X87" s="2">
        <f t="shared" si="24"/>
        <v>32</v>
      </c>
      <c r="Y87">
        <v>6422</v>
      </c>
      <c r="Z87">
        <v>81.73</v>
      </c>
      <c r="AA87">
        <v>56.67</v>
      </c>
      <c r="AB87">
        <v>524870.06000000006</v>
      </c>
      <c r="AC87">
        <v>363934.74</v>
      </c>
      <c r="AD87">
        <v>160935.32</v>
      </c>
    </row>
    <row r="88" spans="1:30" x14ac:dyDescent="0.3">
      <c r="A88">
        <v>180283772</v>
      </c>
      <c r="B88" t="s">
        <v>32</v>
      </c>
      <c r="C88" t="s">
        <v>33</v>
      </c>
      <c r="D88" t="s">
        <v>75</v>
      </c>
      <c r="E88" t="s">
        <v>17</v>
      </c>
      <c r="F88" t="s">
        <v>25</v>
      </c>
      <c r="G88" s="1">
        <v>40559</v>
      </c>
      <c r="H88" s="1">
        <v>40564</v>
      </c>
      <c r="I88" s="2">
        <f t="shared" si="13"/>
        <v>5</v>
      </c>
      <c r="J88" s="4">
        <v>16</v>
      </c>
      <c r="K88" s="4">
        <v>1</v>
      </c>
      <c r="L88" s="4" t="str">
        <f t="shared" si="14"/>
        <v>2011</v>
      </c>
      <c r="M88" s="4">
        <v>21</v>
      </c>
      <c r="N88" s="4">
        <v>1</v>
      </c>
      <c r="O88" s="4" t="str">
        <f t="shared" si="15"/>
        <v>2011</v>
      </c>
      <c r="P88" s="2">
        <f t="shared" si="16"/>
        <v>0</v>
      </c>
      <c r="Q88" s="2">
        <f t="shared" si="17"/>
        <v>5</v>
      </c>
      <c r="R88" s="2">
        <f t="shared" si="18"/>
        <v>16</v>
      </c>
      <c r="S88" s="2">
        <f t="shared" si="19"/>
        <v>1</v>
      </c>
      <c r="T88" s="1">
        <f t="shared" si="20"/>
        <v>40559</v>
      </c>
      <c r="U88" s="2">
        <f t="shared" si="21"/>
        <v>21</v>
      </c>
      <c r="V88" s="2">
        <f t="shared" si="22"/>
        <v>1</v>
      </c>
      <c r="W88" s="1">
        <f t="shared" si="23"/>
        <v>40564</v>
      </c>
      <c r="X88" s="2">
        <f t="shared" si="24"/>
        <v>5</v>
      </c>
      <c r="Y88">
        <v>8829</v>
      </c>
      <c r="Z88">
        <v>47.45</v>
      </c>
      <c r="AA88">
        <v>31.79</v>
      </c>
      <c r="AB88">
        <v>418936.05</v>
      </c>
      <c r="AC88">
        <v>280673.90999999997</v>
      </c>
      <c r="AD88">
        <v>138262.14000000001</v>
      </c>
    </row>
    <row r="89" spans="1:30" x14ac:dyDescent="0.3">
      <c r="A89">
        <v>494747245</v>
      </c>
      <c r="B89" t="s">
        <v>32</v>
      </c>
      <c r="C89" t="s">
        <v>100</v>
      </c>
      <c r="D89" t="s">
        <v>16</v>
      </c>
      <c r="E89" t="s">
        <v>17</v>
      </c>
      <c r="F89" t="s">
        <v>41</v>
      </c>
      <c r="G89" s="1">
        <v>41700</v>
      </c>
      <c r="H89" s="1">
        <v>41718</v>
      </c>
      <c r="I89" s="2">
        <f t="shared" si="13"/>
        <v>18</v>
      </c>
      <c r="J89" s="4">
        <v>2</v>
      </c>
      <c r="K89" s="4">
        <v>3</v>
      </c>
      <c r="L89" s="4" t="str">
        <f t="shared" si="14"/>
        <v>2014</v>
      </c>
      <c r="M89" s="4">
        <v>20</v>
      </c>
      <c r="N89" s="4">
        <v>3</v>
      </c>
      <c r="O89" s="4" t="str">
        <f t="shared" si="15"/>
        <v>2014</v>
      </c>
      <c r="P89" s="2">
        <f t="shared" si="16"/>
        <v>0</v>
      </c>
      <c r="Q89" s="2">
        <f t="shared" si="17"/>
        <v>18</v>
      </c>
      <c r="R89" s="2">
        <f t="shared" si="18"/>
        <v>2</v>
      </c>
      <c r="S89" s="2">
        <f t="shared" si="19"/>
        <v>3</v>
      </c>
      <c r="T89" s="1">
        <f t="shared" si="20"/>
        <v>41700</v>
      </c>
      <c r="U89" s="2">
        <f t="shared" si="21"/>
        <v>20</v>
      </c>
      <c r="V89" s="2">
        <f t="shared" si="22"/>
        <v>3</v>
      </c>
      <c r="W89" s="1">
        <f t="shared" si="23"/>
        <v>41718</v>
      </c>
      <c r="X89" s="2">
        <f t="shared" si="24"/>
        <v>18</v>
      </c>
      <c r="Y89">
        <v>5559</v>
      </c>
      <c r="Z89">
        <v>255.28</v>
      </c>
      <c r="AA89">
        <v>159.41999999999999</v>
      </c>
      <c r="AB89">
        <v>1419101.52</v>
      </c>
      <c r="AC89">
        <v>886215.78</v>
      </c>
      <c r="AD89">
        <v>532885.74</v>
      </c>
    </row>
    <row r="90" spans="1:30" x14ac:dyDescent="0.3">
      <c r="A90">
        <v>513417565</v>
      </c>
      <c r="B90" t="s">
        <v>117</v>
      </c>
      <c r="C90" t="s">
        <v>221</v>
      </c>
      <c r="D90" t="s">
        <v>34</v>
      </c>
      <c r="E90" t="s">
        <v>24</v>
      </c>
      <c r="F90" t="s">
        <v>41</v>
      </c>
      <c r="G90" s="1">
        <v>41029</v>
      </c>
      <c r="H90" s="1">
        <v>41047</v>
      </c>
      <c r="I90" s="2">
        <f t="shared" si="13"/>
        <v>18</v>
      </c>
      <c r="J90" s="4">
        <v>30</v>
      </c>
      <c r="K90" s="4">
        <v>4</v>
      </c>
      <c r="L90" s="4" t="str">
        <f t="shared" si="14"/>
        <v>2012</v>
      </c>
      <c r="M90" s="4">
        <v>18</v>
      </c>
      <c r="N90" s="4">
        <v>5</v>
      </c>
      <c r="O90" s="4" t="str">
        <f t="shared" si="15"/>
        <v>2012</v>
      </c>
      <c r="P90" s="2">
        <f t="shared" si="16"/>
        <v>1</v>
      </c>
      <c r="Q90" s="2">
        <f t="shared" si="17"/>
        <v>18</v>
      </c>
      <c r="R90" s="2">
        <f t="shared" si="18"/>
        <v>30</v>
      </c>
      <c r="S90" s="2">
        <f t="shared" si="19"/>
        <v>4</v>
      </c>
      <c r="T90" s="1">
        <f t="shared" si="20"/>
        <v>41029</v>
      </c>
      <c r="U90" s="2">
        <f t="shared" si="21"/>
        <v>18</v>
      </c>
      <c r="V90" s="2">
        <f t="shared" si="22"/>
        <v>5</v>
      </c>
      <c r="W90" s="1">
        <f t="shared" si="23"/>
        <v>41047</v>
      </c>
      <c r="X90" s="2">
        <f t="shared" si="24"/>
        <v>18</v>
      </c>
      <c r="Y90">
        <v>522</v>
      </c>
      <c r="Z90">
        <v>9.33</v>
      </c>
      <c r="AA90">
        <v>6.92</v>
      </c>
      <c r="AB90">
        <v>4870.26</v>
      </c>
      <c r="AC90">
        <v>3612.24</v>
      </c>
      <c r="AD90">
        <v>1258.02</v>
      </c>
    </row>
    <row r="91" spans="1:30" x14ac:dyDescent="0.3">
      <c r="A91">
        <v>345718562</v>
      </c>
      <c r="B91" t="s">
        <v>28</v>
      </c>
      <c r="C91" t="s">
        <v>224</v>
      </c>
      <c r="D91" t="s">
        <v>75</v>
      </c>
      <c r="E91" t="s">
        <v>17</v>
      </c>
      <c r="F91" t="s">
        <v>25</v>
      </c>
      <c r="G91" s="1">
        <v>42666</v>
      </c>
      <c r="H91" s="1">
        <v>42699</v>
      </c>
      <c r="I91" s="2">
        <f t="shared" si="13"/>
        <v>33</v>
      </c>
      <c r="J91" s="4">
        <v>23</v>
      </c>
      <c r="K91" s="4">
        <v>10</v>
      </c>
      <c r="L91" s="4" t="str">
        <f t="shared" si="14"/>
        <v>2016</v>
      </c>
      <c r="M91" s="4">
        <v>25</v>
      </c>
      <c r="N91" s="4">
        <v>11</v>
      </c>
      <c r="O91" s="4" t="str">
        <f t="shared" si="15"/>
        <v>2016</v>
      </c>
      <c r="P91" s="2">
        <f t="shared" si="16"/>
        <v>1</v>
      </c>
      <c r="Q91" s="2">
        <f t="shared" si="17"/>
        <v>33</v>
      </c>
      <c r="R91" s="2">
        <f t="shared" si="18"/>
        <v>23</v>
      </c>
      <c r="S91" s="2">
        <f t="shared" si="19"/>
        <v>10</v>
      </c>
      <c r="T91" s="1">
        <f t="shared" si="20"/>
        <v>42666</v>
      </c>
      <c r="U91" s="2">
        <f t="shared" si="21"/>
        <v>25</v>
      </c>
      <c r="V91" s="2">
        <f t="shared" si="22"/>
        <v>11</v>
      </c>
      <c r="W91" s="1">
        <f t="shared" si="23"/>
        <v>42699</v>
      </c>
      <c r="X91" s="2">
        <f t="shared" si="24"/>
        <v>33</v>
      </c>
      <c r="Y91">
        <v>4660</v>
      </c>
      <c r="Z91">
        <v>47.45</v>
      </c>
      <c r="AA91">
        <v>31.79</v>
      </c>
      <c r="AB91">
        <v>221117</v>
      </c>
      <c r="AC91">
        <v>148141.4</v>
      </c>
      <c r="AD91">
        <v>72975.600000000006</v>
      </c>
    </row>
    <row r="92" spans="1:30" x14ac:dyDescent="0.3">
      <c r="A92">
        <v>621386563</v>
      </c>
      <c r="B92" t="s">
        <v>32</v>
      </c>
      <c r="C92" t="s">
        <v>152</v>
      </c>
      <c r="D92" t="s">
        <v>30</v>
      </c>
      <c r="E92" t="s">
        <v>17</v>
      </c>
      <c r="F92" t="s">
        <v>18</v>
      </c>
      <c r="G92" s="1">
        <v>42533</v>
      </c>
      <c r="H92" s="1">
        <v>42718</v>
      </c>
      <c r="I92" s="2">
        <f t="shared" si="13"/>
        <v>185</v>
      </c>
      <c r="J92" s="4">
        <v>12</v>
      </c>
      <c r="K92" s="4">
        <v>6</v>
      </c>
      <c r="L92" s="4" t="str">
        <f t="shared" si="14"/>
        <v>2016</v>
      </c>
      <c r="M92" s="4">
        <v>14</v>
      </c>
      <c r="N92" s="4">
        <v>12</v>
      </c>
      <c r="O92" s="4" t="str">
        <f t="shared" si="15"/>
        <v>2016</v>
      </c>
      <c r="P92" s="2">
        <f t="shared" si="16"/>
        <v>6</v>
      </c>
      <c r="Q92" s="2">
        <f t="shared" si="17"/>
        <v>185</v>
      </c>
      <c r="R92" s="2">
        <f t="shared" si="18"/>
        <v>12</v>
      </c>
      <c r="S92" s="2">
        <f t="shared" si="19"/>
        <v>6</v>
      </c>
      <c r="T92" s="1">
        <f t="shared" si="20"/>
        <v>42533</v>
      </c>
      <c r="U92" s="2">
        <f t="shared" si="21"/>
        <v>14</v>
      </c>
      <c r="V92" s="2">
        <f t="shared" si="22"/>
        <v>12</v>
      </c>
      <c r="W92" s="1">
        <f t="shared" si="23"/>
        <v>42718</v>
      </c>
      <c r="X92" s="2">
        <f t="shared" si="24"/>
        <v>185</v>
      </c>
      <c r="Y92">
        <v>948</v>
      </c>
      <c r="Z92">
        <v>651.21</v>
      </c>
      <c r="AA92">
        <v>524.96</v>
      </c>
      <c r="AB92">
        <v>617347.07999999996</v>
      </c>
      <c r="AC92">
        <v>497662.08</v>
      </c>
      <c r="AD92">
        <v>119685</v>
      </c>
    </row>
    <row r="93" spans="1:30" x14ac:dyDescent="0.3">
      <c r="A93">
        <v>240470397</v>
      </c>
      <c r="B93" t="s">
        <v>14</v>
      </c>
      <c r="C93" t="s">
        <v>108</v>
      </c>
      <c r="D93" t="s">
        <v>75</v>
      </c>
      <c r="E93" t="s">
        <v>17</v>
      </c>
      <c r="F93" t="s">
        <v>18</v>
      </c>
      <c r="G93" s="1">
        <v>41827</v>
      </c>
      <c r="H93" s="1">
        <v>41950</v>
      </c>
      <c r="I93" s="2">
        <f t="shared" si="13"/>
        <v>123</v>
      </c>
      <c r="J93" s="4">
        <v>7</v>
      </c>
      <c r="K93" s="4">
        <v>7</v>
      </c>
      <c r="L93" s="4" t="str">
        <f t="shared" si="14"/>
        <v>2014</v>
      </c>
      <c r="M93" s="4">
        <v>7</v>
      </c>
      <c r="N93" s="4">
        <v>11</v>
      </c>
      <c r="O93" s="4" t="str">
        <f t="shared" si="15"/>
        <v>2014</v>
      </c>
      <c r="P93" s="2">
        <f t="shared" si="16"/>
        <v>4</v>
      </c>
      <c r="Q93" s="2">
        <f t="shared" si="17"/>
        <v>123</v>
      </c>
      <c r="R93" s="2">
        <f t="shared" si="18"/>
        <v>7</v>
      </c>
      <c r="S93" s="2">
        <f t="shared" si="19"/>
        <v>7</v>
      </c>
      <c r="T93" s="1">
        <f t="shared" si="20"/>
        <v>41827</v>
      </c>
      <c r="U93" s="2">
        <f t="shared" si="21"/>
        <v>7</v>
      </c>
      <c r="V93" s="2">
        <f t="shared" si="22"/>
        <v>11</v>
      </c>
      <c r="W93" s="1">
        <f t="shared" si="23"/>
        <v>41950</v>
      </c>
      <c r="X93" s="2">
        <f t="shared" si="24"/>
        <v>123</v>
      </c>
      <c r="Y93">
        <v>9389</v>
      </c>
      <c r="Z93">
        <v>47.45</v>
      </c>
      <c r="AA93">
        <v>31.79</v>
      </c>
      <c r="AB93">
        <v>445508.05</v>
      </c>
      <c r="AC93">
        <v>298476.31</v>
      </c>
      <c r="AD93">
        <v>147031.74</v>
      </c>
    </row>
    <row r="94" spans="1:30" x14ac:dyDescent="0.3">
      <c r="A94">
        <v>423331391</v>
      </c>
      <c r="B94" t="s">
        <v>117</v>
      </c>
      <c r="C94" t="s">
        <v>127</v>
      </c>
      <c r="D94" t="s">
        <v>30</v>
      </c>
      <c r="E94" t="s">
        <v>24</v>
      </c>
      <c r="F94" t="s">
        <v>41</v>
      </c>
      <c r="G94" s="1">
        <v>41073</v>
      </c>
      <c r="H94" s="1">
        <v>41114</v>
      </c>
      <c r="I94" s="2">
        <f t="shared" si="13"/>
        <v>41</v>
      </c>
      <c r="J94" s="4">
        <v>13</v>
      </c>
      <c r="K94" s="4">
        <v>6</v>
      </c>
      <c r="L94" s="4" t="str">
        <f t="shared" si="14"/>
        <v>2012</v>
      </c>
      <c r="M94" s="4">
        <v>24</v>
      </c>
      <c r="N94" s="4">
        <v>7</v>
      </c>
      <c r="O94" s="4" t="str">
        <f t="shared" si="15"/>
        <v>2012</v>
      </c>
      <c r="P94" s="2">
        <f t="shared" si="16"/>
        <v>1</v>
      </c>
      <c r="Q94" s="2">
        <f t="shared" si="17"/>
        <v>41</v>
      </c>
      <c r="R94" s="2">
        <f t="shared" si="18"/>
        <v>13</v>
      </c>
      <c r="S94" s="2">
        <f t="shared" si="19"/>
        <v>6</v>
      </c>
      <c r="T94" s="1">
        <f t="shared" si="20"/>
        <v>41073</v>
      </c>
      <c r="U94" s="2">
        <f t="shared" si="21"/>
        <v>24</v>
      </c>
      <c r="V94" s="2">
        <f t="shared" si="22"/>
        <v>7</v>
      </c>
      <c r="W94" s="1">
        <f t="shared" si="23"/>
        <v>41114</v>
      </c>
      <c r="X94" s="2">
        <f t="shared" si="24"/>
        <v>41</v>
      </c>
      <c r="Y94">
        <v>2021</v>
      </c>
      <c r="Z94">
        <v>651.21</v>
      </c>
      <c r="AA94">
        <v>524.96</v>
      </c>
      <c r="AB94">
        <v>1316095.4099999999</v>
      </c>
      <c r="AC94">
        <v>1060944.1599999999</v>
      </c>
      <c r="AD94">
        <v>255151.25</v>
      </c>
    </row>
    <row r="95" spans="1:30" x14ac:dyDescent="0.3">
      <c r="A95">
        <v>660643374</v>
      </c>
      <c r="B95" t="s">
        <v>28</v>
      </c>
      <c r="C95" t="s">
        <v>230</v>
      </c>
      <c r="D95" t="s">
        <v>71</v>
      </c>
      <c r="E95" t="s">
        <v>24</v>
      </c>
      <c r="F95" t="s">
        <v>18</v>
      </c>
      <c r="G95" s="1">
        <v>40508</v>
      </c>
      <c r="H95" s="1">
        <v>40537</v>
      </c>
      <c r="I95" s="2">
        <f t="shared" si="13"/>
        <v>29</v>
      </c>
      <c r="J95" s="4">
        <v>26</v>
      </c>
      <c r="K95" s="4">
        <v>11</v>
      </c>
      <c r="L95" s="4" t="str">
        <f t="shared" si="14"/>
        <v>2010</v>
      </c>
      <c r="M95" s="4">
        <v>25</v>
      </c>
      <c r="N95" s="4">
        <v>12</v>
      </c>
      <c r="O95" s="4" t="str">
        <f t="shared" si="15"/>
        <v>2010</v>
      </c>
      <c r="P95" s="2">
        <f t="shared" si="16"/>
        <v>1</v>
      </c>
      <c r="Q95" s="2">
        <f t="shared" si="17"/>
        <v>29</v>
      </c>
      <c r="R95" s="2">
        <f t="shared" si="18"/>
        <v>26</v>
      </c>
      <c r="S95" s="2">
        <f t="shared" si="19"/>
        <v>11</v>
      </c>
      <c r="T95" s="1">
        <f t="shared" si="20"/>
        <v>40508</v>
      </c>
      <c r="U95" s="2">
        <f t="shared" si="21"/>
        <v>25</v>
      </c>
      <c r="V95" s="2">
        <f t="shared" si="22"/>
        <v>12</v>
      </c>
      <c r="W95" s="1">
        <f t="shared" si="23"/>
        <v>40537</v>
      </c>
      <c r="X95" s="2">
        <f t="shared" si="24"/>
        <v>29</v>
      </c>
      <c r="Y95">
        <v>7910</v>
      </c>
      <c r="Z95">
        <v>437.2</v>
      </c>
      <c r="AA95">
        <v>263.33</v>
      </c>
      <c r="AB95">
        <v>3458252</v>
      </c>
      <c r="AC95">
        <v>2082940.3</v>
      </c>
      <c r="AD95">
        <v>1375311.7</v>
      </c>
    </row>
    <row r="96" spans="1:30" x14ac:dyDescent="0.3">
      <c r="A96">
        <v>963392674</v>
      </c>
      <c r="B96" t="s">
        <v>21</v>
      </c>
      <c r="C96" t="s">
        <v>233</v>
      </c>
      <c r="D96" t="s">
        <v>75</v>
      </c>
      <c r="E96" t="s">
        <v>17</v>
      </c>
      <c r="F96" t="s">
        <v>25</v>
      </c>
      <c r="G96" s="1">
        <v>40757</v>
      </c>
      <c r="H96" s="1">
        <v>40623</v>
      </c>
      <c r="I96" s="2">
        <f t="shared" si="13"/>
        <v>-134</v>
      </c>
      <c r="J96" s="4">
        <v>2</v>
      </c>
      <c r="K96" s="4">
        <v>8</v>
      </c>
      <c r="L96" s="4" t="str">
        <f t="shared" si="14"/>
        <v>2011</v>
      </c>
      <c r="M96" s="4">
        <v>21</v>
      </c>
      <c r="N96" s="4">
        <v>3</v>
      </c>
      <c r="O96" s="4" t="str">
        <f t="shared" si="15"/>
        <v>2011</v>
      </c>
      <c r="P96" s="2">
        <f t="shared" si="16"/>
        <v>-5</v>
      </c>
      <c r="Q96" s="2">
        <f t="shared" si="17"/>
        <v>-134</v>
      </c>
      <c r="R96" s="2">
        <f t="shared" si="18"/>
        <v>8</v>
      </c>
      <c r="S96" s="2">
        <f t="shared" si="19"/>
        <v>2</v>
      </c>
      <c r="T96" s="1">
        <f t="shared" si="20"/>
        <v>40582</v>
      </c>
      <c r="U96" s="2">
        <f t="shared" si="21"/>
        <v>21</v>
      </c>
      <c r="V96" s="2">
        <f t="shared" si="22"/>
        <v>3</v>
      </c>
      <c r="W96" s="1">
        <f t="shared" si="23"/>
        <v>40623</v>
      </c>
      <c r="X96" s="2">
        <f t="shared" si="24"/>
        <v>41</v>
      </c>
      <c r="Y96">
        <v>8156</v>
      </c>
      <c r="Z96">
        <v>47.45</v>
      </c>
      <c r="AA96">
        <v>31.79</v>
      </c>
      <c r="AB96">
        <v>387002.2</v>
      </c>
      <c r="AC96">
        <v>259279.24</v>
      </c>
      <c r="AD96">
        <v>127722.96</v>
      </c>
    </row>
    <row r="97" spans="1:30" x14ac:dyDescent="0.3">
      <c r="A97">
        <v>512878119</v>
      </c>
      <c r="B97" t="s">
        <v>32</v>
      </c>
      <c r="C97" t="s">
        <v>97</v>
      </c>
      <c r="D97" t="s">
        <v>59</v>
      </c>
      <c r="E97" t="s">
        <v>24</v>
      </c>
      <c r="F97" t="s">
        <v>41</v>
      </c>
      <c r="G97" s="1">
        <v>40750</v>
      </c>
      <c r="H97" s="1">
        <v>40611</v>
      </c>
      <c r="I97" s="2">
        <f t="shared" si="13"/>
        <v>-139</v>
      </c>
      <c r="J97" s="4">
        <v>26</v>
      </c>
      <c r="K97" s="4">
        <v>7</v>
      </c>
      <c r="L97" s="4" t="str">
        <f t="shared" si="14"/>
        <v>2011</v>
      </c>
      <c r="M97" s="4">
        <v>9</v>
      </c>
      <c r="N97" s="4">
        <v>3</v>
      </c>
      <c r="O97" s="4" t="str">
        <f t="shared" si="15"/>
        <v>2011</v>
      </c>
      <c r="P97" s="2">
        <f t="shared" si="16"/>
        <v>-4</v>
      </c>
      <c r="Q97" s="2">
        <f t="shared" si="17"/>
        <v>39</v>
      </c>
      <c r="R97" s="2">
        <f t="shared" si="18"/>
        <v>26</v>
      </c>
      <c r="S97" s="2">
        <f t="shared" si="19"/>
        <v>7</v>
      </c>
      <c r="T97" s="1">
        <f t="shared" si="20"/>
        <v>40750</v>
      </c>
      <c r="U97" s="2">
        <f t="shared" si="21"/>
        <v>3</v>
      </c>
      <c r="V97" s="2">
        <f t="shared" si="22"/>
        <v>9</v>
      </c>
      <c r="W97" s="1">
        <f t="shared" si="23"/>
        <v>40789</v>
      </c>
      <c r="X97" s="2">
        <f t="shared" si="24"/>
        <v>39</v>
      </c>
      <c r="Y97">
        <v>888</v>
      </c>
      <c r="Z97">
        <v>109.28</v>
      </c>
      <c r="AA97">
        <v>35.840000000000003</v>
      </c>
      <c r="AB97">
        <v>97040.639999999999</v>
      </c>
      <c r="AC97">
        <v>31825.919999999998</v>
      </c>
      <c r="AD97">
        <v>65214.720000000001</v>
      </c>
    </row>
    <row r="98" spans="1:30" x14ac:dyDescent="0.3">
      <c r="A98">
        <v>810711038</v>
      </c>
      <c r="B98" t="s">
        <v>55</v>
      </c>
      <c r="C98" t="s">
        <v>236</v>
      </c>
      <c r="D98" t="s">
        <v>34</v>
      </c>
      <c r="E98" t="s">
        <v>17</v>
      </c>
      <c r="F98" t="s">
        <v>31</v>
      </c>
      <c r="G98" s="1">
        <v>40858</v>
      </c>
      <c r="H98" s="1">
        <v>40905</v>
      </c>
      <c r="I98" s="2">
        <f t="shared" ref="I98:I101" si="25">_xlfn.DAYS(H98,G98)</f>
        <v>47</v>
      </c>
      <c r="J98" s="4">
        <v>11</v>
      </c>
      <c r="K98" s="4">
        <v>11</v>
      </c>
      <c r="L98" s="4" t="str">
        <f t="shared" si="14"/>
        <v>2011</v>
      </c>
      <c r="M98" s="4">
        <v>28</v>
      </c>
      <c r="N98" s="4">
        <v>12</v>
      </c>
      <c r="O98" s="4" t="str">
        <f t="shared" si="15"/>
        <v>2011</v>
      </c>
      <c r="P98" s="2">
        <f t="shared" si="16"/>
        <v>1</v>
      </c>
      <c r="Q98" s="2">
        <f t="shared" si="17"/>
        <v>47</v>
      </c>
      <c r="R98" s="2">
        <f t="shared" si="18"/>
        <v>11</v>
      </c>
      <c r="S98" s="2">
        <f t="shared" si="19"/>
        <v>11</v>
      </c>
      <c r="T98" s="1">
        <f t="shared" si="20"/>
        <v>40858</v>
      </c>
      <c r="U98" s="2">
        <f t="shared" si="21"/>
        <v>28</v>
      </c>
      <c r="V98" s="2">
        <f t="shared" si="22"/>
        <v>12</v>
      </c>
      <c r="W98" s="1">
        <f t="shared" si="23"/>
        <v>40905</v>
      </c>
      <c r="X98" s="2">
        <f t="shared" si="24"/>
        <v>47</v>
      </c>
      <c r="Y98">
        <v>6267</v>
      </c>
      <c r="Z98">
        <v>9.33</v>
      </c>
      <c r="AA98">
        <v>6.92</v>
      </c>
      <c r="AB98">
        <v>58471.11</v>
      </c>
      <c r="AC98">
        <v>43367.64</v>
      </c>
      <c r="AD98">
        <v>15103.47</v>
      </c>
    </row>
    <row r="99" spans="1:30" x14ac:dyDescent="0.3">
      <c r="A99">
        <v>728815257</v>
      </c>
      <c r="B99" t="s">
        <v>32</v>
      </c>
      <c r="C99" t="s">
        <v>152</v>
      </c>
      <c r="D99" t="s">
        <v>45</v>
      </c>
      <c r="E99" t="s">
        <v>17</v>
      </c>
      <c r="F99" t="s">
        <v>25</v>
      </c>
      <c r="G99" s="1">
        <v>42375</v>
      </c>
      <c r="H99" s="1">
        <v>42550</v>
      </c>
      <c r="I99" s="2">
        <f t="shared" si="25"/>
        <v>175</v>
      </c>
      <c r="J99" s="4">
        <v>6</v>
      </c>
      <c r="K99" s="4">
        <v>1</v>
      </c>
      <c r="L99" s="4" t="str">
        <f t="shared" si="14"/>
        <v>2016</v>
      </c>
      <c r="M99" s="4">
        <v>29</v>
      </c>
      <c r="N99" s="4">
        <v>6</v>
      </c>
      <c r="O99" s="4" t="str">
        <f t="shared" si="15"/>
        <v>2016</v>
      </c>
      <c r="P99" s="2">
        <f t="shared" si="16"/>
        <v>5</v>
      </c>
      <c r="Q99" s="2">
        <f t="shared" si="17"/>
        <v>175</v>
      </c>
      <c r="R99" s="2">
        <f t="shared" si="18"/>
        <v>6</v>
      </c>
      <c r="S99" s="2">
        <f t="shared" si="19"/>
        <v>1</v>
      </c>
      <c r="T99" s="1">
        <f t="shared" si="20"/>
        <v>42375</v>
      </c>
      <c r="U99" s="2">
        <f t="shared" si="21"/>
        <v>29</v>
      </c>
      <c r="V99" s="2">
        <f t="shared" si="22"/>
        <v>6</v>
      </c>
      <c r="W99" s="1">
        <f t="shared" si="23"/>
        <v>42550</v>
      </c>
      <c r="X99" s="2">
        <f t="shared" si="24"/>
        <v>175</v>
      </c>
      <c r="Y99">
        <v>1485</v>
      </c>
      <c r="Z99">
        <v>154.06</v>
      </c>
      <c r="AA99">
        <v>90.93</v>
      </c>
      <c r="AB99">
        <v>228779.1</v>
      </c>
      <c r="AC99">
        <v>135031.04999999999</v>
      </c>
      <c r="AD99">
        <v>93748.05</v>
      </c>
    </row>
    <row r="100" spans="1:30" x14ac:dyDescent="0.3">
      <c r="A100">
        <v>559427106</v>
      </c>
      <c r="B100" t="s">
        <v>194</v>
      </c>
      <c r="C100" t="s">
        <v>195</v>
      </c>
      <c r="D100" t="s">
        <v>49</v>
      </c>
      <c r="E100" t="s">
        <v>17</v>
      </c>
      <c r="F100" t="s">
        <v>41</v>
      </c>
      <c r="G100" s="1">
        <v>42215</v>
      </c>
      <c r="H100" s="1">
        <v>42224</v>
      </c>
      <c r="I100" s="2">
        <f t="shared" si="25"/>
        <v>9</v>
      </c>
      <c r="J100" s="4">
        <v>30</v>
      </c>
      <c r="K100" s="4">
        <v>7</v>
      </c>
      <c r="L100" s="4" t="str">
        <f t="shared" si="14"/>
        <v>2015</v>
      </c>
      <c r="M100" s="4">
        <v>8</v>
      </c>
      <c r="N100" s="4">
        <v>8</v>
      </c>
      <c r="O100" s="4" t="str">
        <f t="shared" si="15"/>
        <v>2015</v>
      </c>
      <c r="P100" s="2">
        <f t="shared" si="16"/>
        <v>1</v>
      </c>
      <c r="Q100" s="2">
        <f t="shared" si="17"/>
        <v>9</v>
      </c>
      <c r="R100" s="2">
        <f t="shared" si="18"/>
        <v>30</v>
      </c>
      <c r="S100" s="2">
        <f t="shared" si="19"/>
        <v>7</v>
      </c>
      <c r="T100" s="1">
        <f t="shared" si="20"/>
        <v>42215</v>
      </c>
      <c r="U100" s="2">
        <f t="shared" si="21"/>
        <v>8</v>
      </c>
      <c r="V100" s="2">
        <f t="shared" si="22"/>
        <v>8</v>
      </c>
      <c r="W100" s="1">
        <f t="shared" si="23"/>
        <v>42224</v>
      </c>
      <c r="X100" s="2">
        <f t="shared" si="24"/>
        <v>9</v>
      </c>
      <c r="Y100">
        <v>5767</v>
      </c>
      <c r="Z100">
        <v>81.73</v>
      </c>
      <c r="AA100">
        <v>56.67</v>
      </c>
      <c r="AB100">
        <v>471336.91</v>
      </c>
      <c r="AC100">
        <v>326815.89</v>
      </c>
      <c r="AD100">
        <v>144521.01999999999</v>
      </c>
    </row>
    <row r="101" spans="1:30" x14ac:dyDescent="0.3">
      <c r="A101">
        <v>665095412</v>
      </c>
      <c r="B101" t="s">
        <v>32</v>
      </c>
      <c r="C101" t="s">
        <v>240</v>
      </c>
      <c r="D101" t="s">
        <v>40</v>
      </c>
      <c r="E101" t="s">
        <v>17</v>
      </c>
      <c r="F101" t="s">
        <v>31</v>
      </c>
      <c r="G101" s="1">
        <v>41184</v>
      </c>
      <c r="H101" s="1">
        <v>40954</v>
      </c>
      <c r="I101" s="2">
        <f t="shared" si="25"/>
        <v>-230</v>
      </c>
      <c r="J101" s="4">
        <v>2</v>
      </c>
      <c r="K101" s="4">
        <v>10</v>
      </c>
      <c r="L101" s="4" t="str">
        <f t="shared" si="14"/>
        <v>2012</v>
      </c>
      <c r="M101" s="4">
        <v>15</v>
      </c>
      <c r="N101" s="4">
        <v>2</v>
      </c>
      <c r="O101" s="4" t="str">
        <f t="shared" si="15"/>
        <v>2012</v>
      </c>
      <c r="P101" s="2">
        <f t="shared" si="16"/>
        <v>-8</v>
      </c>
      <c r="Q101" s="2">
        <f t="shared" si="17"/>
        <v>-230</v>
      </c>
      <c r="R101" s="2">
        <f t="shared" si="18"/>
        <v>10</v>
      </c>
      <c r="S101" s="2">
        <f t="shared" si="19"/>
        <v>2</v>
      </c>
      <c r="T101" s="1">
        <f t="shared" si="20"/>
        <v>40949</v>
      </c>
      <c r="U101" s="2">
        <f t="shared" si="21"/>
        <v>15</v>
      </c>
      <c r="V101" s="2">
        <f t="shared" si="22"/>
        <v>2</v>
      </c>
      <c r="W101" s="1">
        <f t="shared" si="23"/>
        <v>40954</v>
      </c>
      <c r="X101" s="2">
        <f t="shared" si="24"/>
        <v>5</v>
      </c>
      <c r="Y101">
        <v>5367</v>
      </c>
      <c r="Z101">
        <v>668.27</v>
      </c>
      <c r="AA101">
        <v>502.54</v>
      </c>
      <c r="AB101">
        <v>3586605.09</v>
      </c>
      <c r="AC101">
        <v>2697132.18</v>
      </c>
      <c r="AD101">
        <v>889472.91</v>
      </c>
    </row>
  </sheetData>
  <autoFilter ref="A1:AE1" xr:uid="{F185BF68-E906-4776-BB66-C82E6E04068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7F29A-0D7D-4F52-8730-DB91B9FE70F4}">
  <dimension ref="B1:P101"/>
  <sheetViews>
    <sheetView workbookViewId="0">
      <pane ySplit="1" topLeftCell="A2" activePane="bottomLeft" state="frozen"/>
      <selection pane="bottomLeft" activeCell="A27" sqref="A27"/>
    </sheetView>
  </sheetViews>
  <sheetFormatPr defaultRowHeight="14.4" x14ac:dyDescent="0.3"/>
  <cols>
    <col min="1" max="1" width="16" customWidth="1"/>
    <col min="2" max="2" width="10" bestFit="1" customWidth="1"/>
    <col min="3" max="3" width="29.77734375" bestFit="1" customWidth="1"/>
    <col min="4" max="4" width="29.21875" bestFit="1" customWidth="1"/>
    <col min="5" max="5" width="13.109375" bestFit="1" customWidth="1"/>
    <col min="6" max="6" width="14.44140625" customWidth="1"/>
    <col min="7" max="7" width="14.21875" customWidth="1"/>
    <col min="8" max="8" width="12" customWidth="1"/>
    <col min="9" max="9" width="10.88671875" customWidth="1"/>
    <col min="10" max="10" width="23" style="2" bestFit="1" customWidth="1"/>
    <col min="11" max="11" width="11.33203125" customWidth="1"/>
    <col min="12" max="12" width="11" customWidth="1"/>
    <col min="13" max="13" width="10.5546875" customWidth="1"/>
    <col min="14" max="14" width="14.88671875" customWidth="1"/>
    <col min="15" max="15" width="11.21875" customWidth="1"/>
    <col min="16" max="16" width="12.21875" customWidth="1"/>
  </cols>
  <sheetData>
    <row r="1" spans="2:16" x14ac:dyDescent="0.3">
      <c r="B1" t="s">
        <v>6</v>
      </c>
      <c r="C1" t="s">
        <v>0</v>
      </c>
      <c r="D1" t="s">
        <v>1</v>
      </c>
      <c r="E1" t="s">
        <v>2</v>
      </c>
      <c r="F1" t="s">
        <v>3</v>
      </c>
      <c r="G1" t="s">
        <v>4</v>
      </c>
      <c r="H1" t="s">
        <v>5</v>
      </c>
      <c r="I1" t="s">
        <v>7</v>
      </c>
      <c r="J1" s="2" t="s">
        <v>262</v>
      </c>
      <c r="K1" t="s">
        <v>8</v>
      </c>
      <c r="L1" t="s">
        <v>9</v>
      </c>
      <c r="M1" t="s">
        <v>10</v>
      </c>
      <c r="N1" t="s">
        <v>11</v>
      </c>
      <c r="O1" t="s">
        <v>12</v>
      </c>
      <c r="P1" t="s">
        <v>13</v>
      </c>
    </row>
    <row r="2" spans="2:16" x14ac:dyDescent="0.3">
      <c r="B2">
        <v>669165933</v>
      </c>
      <c r="C2" t="s">
        <v>14</v>
      </c>
      <c r="D2" t="s">
        <v>15</v>
      </c>
      <c r="E2" t="s">
        <v>16</v>
      </c>
      <c r="F2" t="s">
        <v>17</v>
      </c>
      <c r="G2" t="s">
        <v>258</v>
      </c>
      <c r="H2" s="1">
        <v>40326</v>
      </c>
      <c r="I2" s="1">
        <v>40356</v>
      </c>
      <c r="J2" s="2">
        <f t="shared" ref="J2:J33" si="0">_xlfn.DAYS(I2,H2)</f>
        <v>30</v>
      </c>
      <c r="K2">
        <v>9925</v>
      </c>
      <c r="L2">
        <v>255.28</v>
      </c>
      <c r="M2">
        <v>159.41999999999999</v>
      </c>
      <c r="N2">
        <v>2533654</v>
      </c>
      <c r="O2">
        <v>1582243.5</v>
      </c>
      <c r="P2">
        <v>951410.5</v>
      </c>
    </row>
    <row r="3" spans="2:16" x14ac:dyDescent="0.3">
      <c r="B3">
        <v>963881480</v>
      </c>
      <c r="C3" t="s">
        <v>21</v>
      </c>
      <c r="D3" t="s">
        <v>22</v>
      </c>
      <c r="E3" t="s">
        <v>23</v>
      </c>
      <c r="F3" t="s">
        <v>24</v>
      </c>
      <c r="G3" t="s">
        <v>259</v>
      </c>
      <c r="H3" s="1">
        <v>41143</v>
      </c>
      <c r="I3" s="1">
        <v>41167</v>
      </c>
      <c r="J3" s="2">
        <f t="shared" si="0"/>
        <v>24</v>
      </c>
      <c r="K3">
        <v>2804</v>
      </c>
      <c r="L3">
        <v>205.7</v>
      </c>
      <c r="M3">
        <v>117.11</v>
      </c>
      <c r="N3">
        <v>576782.80000000005</v>
      </c>
      <c r="O3">
        <v>328376.44</v>
      </c>
      <c r="P3">
        <v>248406.36</v>
      </c>
    </row>
    <row r="4" spans="2:16" x14ac:dyDescent="0.3">
      <c r="B4">
        <v>341417157</v>
      </c>
      <c r="C4" t="s">
        <v>28</v>
      </c>
      <c r="D4" t="s">
        <v>29</v>
      </c>
      <c r="E4" t="s">
        <v>30</v>
      </c>
      <c r="F4" t="s">
        <v>17</v>
      </c>
      <c r="G4" t="s">
        <v>260</v>
      </c>
      <c r="H4" s="1">
        <v>41675</v>
      </c>
      <c r="I4" s="1">
        <v>41856</v>
      </c>
      <c r="J4" s="2">
        <f t="shared" si="0"/>
        <v>181</v>
      </c>
      <c r="K4">
        <v>1779</v>
      </c>
      <c r="L4">
        <v>651.21</v>
      </c>
      <c r="M4">
        <v>524.96</v>
      </c>
      <c r="N4">
        <v>1158502.5900000001</v>
      </c>
      <c r="O4">
        <v>933903.84</v>
      </c>
      <c r="P4">
        <v>224598.75</v>
      </c>
    </row>
    <row r="5" spans="2:16" x14ac:dyDescent="0.3">
      <c r="B5">
        <v>514321792</v>
      </c>
      <c r="C5" t="s">
        <v>32</v>
      </c>
      <c r="D5" t="s">
        <v>33</v>
      </c>
      <c r="E5" t="s">
        <v>34</v>
      </c>
      <c r="F5" t="s">
        <v>24</v>
      </c>
      <c r="G5" t="s">
        <v>259</v>
      </c>
      <c r="H5" s="1">
        <v>41810</v>
      </c>
      <c r="I5" s="1">
        <v>41825</v>
      </c>
      <c r="J5" s="2">
        <f t="shared" si="0"/>
        <v>15</v>
      </c>
      <c r="K5">
        <v>8102</v>
      </c>
      <c r="L5">
        <v>9.33</v>
      </c>
      <c r="M5">
        <v>6.92</v>
      </c>
      <c r="N5">
        <v>75591.66</v>
      </c>
      <c r="O5">
        <v>56065.84</v>
      </c>
      <c r="P5">
        <v>19525.82</v>
      </c>
    </row>
    <row r="6" spans="2:16" x14ac:dyDescent="0.3">
      <c r="B6">
        <v>115456712</v>
      </c>
      <c r="C6" t="s">
        <v>32</v>
      </c>
      <c r="D6" t="s">
        <v>36</v>
      </c>
      <c r="E6" t="s">
        <v>30</v>
      </c>
      <c r="F6" t="s">
        <v>17</v>
      </c>
      <c r="G6" t="s">
        <v>260</v>
      </c>
      <c r="H6" s="1">
        <v>41276</v>
      </c>
      <c r="I6" s="1">
        <v>41427</v>
      </c>
      <c r="J6" s="2">
        <f t="shared" si="0"/>
        <v>151</v>
      </c>
      <c r="K6">
        <v>5062</v>
      </c>
      <c r="L6">
        <v>651.21</v>
      </c>
      <c r="M6">
        <v>524.96</v>
      </c>
      <c r="N6">
        <v>3296425.02</v>
      </c>
      <c r="O6">
        <v>2657347.52</v>
      </c>
      <c r="P6">
        <v>639077.5</v>
      </c>
    </row>
    <row r="7" spans="2:16" x14ac:dyDescent="0.3">
      <c r="B7">
        <v>547995746</v>
      </c>
      <c r="C7" t="s">
        <v>14</v>
      </c>
      <c r="D7" t="s">
        <v>37</v>
      </c>
      <c r="E7" t="s">
        <v>16</v>
      </c>
      <c r="F7" t="s">
        <v>24</v>
      </c>
      <c r="G7" t="s">
        <v>259</v>
      </c>
      <c r="H7" s="1">
        <v>42039</v>
      </c>
      <c r="I7" s="1">
        <v>42056</v>
      </c>
      <c r="J7" s="2">
        <f t="shared" si="0"/>
        <v>17</v>
      </c>
      <c r="K7">
        <v>2974</v>
      </c>
      <c r="L7">
        <v>255.28</v>
      </c>
      <c r="M7">
        <v>159.41999999999999</v>
      </c>
      <c r="N7">
        <v>759202.72</v>
      </c>
      <c r="O7">
        <v>474115.08</v>
      </c>
      <c r="P7">
        <v>285087.64</v>
      </c>
    </row>
    <row r="8" spans="2:16" x14ac:dyDescent="0.3">
      <c r="B8">
        <v>135425221</v>
      </c>
      <c r="C8" t="s">
        <v>32</v>
      </c>
      <c r="D8" t="s">
        <v>39</v>
      </c>
      <c r="E8" t="s">
        <v>40</v>
      </c>
      <c r="F8" t="s">
        <v>17</v>
      </c>
      <c r="G8" t="s">
        <v>261</v>
      </c>
      <c r="H8" s="1">
        <v>40656</v>
      </c>
      <c r="I8" s="1">
        <v>40660</v>
      </c>
      <c r="J8" s="2">
        <f t="shared" si="0"/>
        <v>4</v>
      </c>
      <c r="K8">
        <v>4187</v>
      </c>
      <c r="L8">
        <v>668.27</v>
      </c>
      <c r="M8">
        <v>502.54</v>
      </c>
      <c r="N8">
        <v>2798046.49</v>
      </c>
      <c r="O8">
        <v>2104134.98</v>
      </c>
      <c r="P8">
        <v>693911.51</v>
      </c>
    </row>
    <row r="9" spans="2:16" x14ac:dyDescent="0.3">
      <c r="B9">
        <v>871543967</v>
      </c>
      <c r="C9" t="s">
        <v>32</v>
      </c>
      <c r="D9" t="s">
        <v>44</v>
      </c>
      <c r="E9" t="s">
        <v>45</v>
      </c>
      <c r="F9" t="s">
        <v>24</v>
      </c>
      <c r="G9" t="s">
        <v>258</v>
      </c>
      <c r="H9" s="1">
        <v>41107</v>
      </c>
      <c r="I9" s="1">
        <v>41117</v>
      </c>
      <c r="J9" s="2">
        <f t="shared" si="0"/>
        <v>10</v>
      </c>
      <c r="K9">
        <v>8082</v>
      </c>
      <c r="L9">
        <v>154.06</v>
      </c>
      <c r="M9">
        <v>90.93</v>
      </c>
      <c r="N9">
        <v>1245112.92</v>
      </c>
      <c r="O9">
        <v>734896.26</v>
      </c>
      <c r="P9">
        <v>510216.66</v>
      </c>
    </row>
    <row r="10" spans="2:16" x14ac:dyDescent="0.3">
      <c r="B10">
        <v>770463311</v>
      </c>
      <c r="C10" t="s">
        <v>32</v>
      </c>
      <c r="D10" t="s">
        <v>48</v>
      </c>
      <c r="E10" t="s">
        <v>49</v>
      </c>
      <c r="F10" t="s">
        <v>17</v>
      </c>
      <c r="G10" t="s">
        <v>261</v>
      </c>
      <c r="H10" s="1">
        <v>42199</v>
      </c>
      <c r="I10" s="1">
        <v>42241</v>
      </c>
      <c r="J10" s="2">
        <f t="shared" si="0"/>
        <v>42</v>
      </c>
      <c r="K10">
        <v>6070</v>
      </c>
      <c r="L10">
        <v>81.73</v>
      </c>
      <c r="M10">
        <v>56.67</v>
      </c>
      <c r="N10">
        <v>496101.1</v>
      </c>
      <c r="O10">
        <v>343986.9</v>
      </c>
      <c r="P10">
        <v>152114.20000000001</v>
      </c>
    </row>
    <row r="11" spans="2:16" x14ac:dyDescent="0.3">
      <c r="B11">
        <v>616607081</v>
      </c>
      <c r="C11" t="s">
        <v>32</v>
      </c>
      <c r="D11" t="s">
        <v>52</v>
      </c>
      <c r="E11" t="s">
        <v>23</v>
      </c>
      <c r="F11" t="s">
        <v>24</v>
      </c>
      <c r="G11" t="s">
        <v>258</v>
      </c>
      <c r="H11" s="1">
        <v>41747</v>
      </c>
      <c r="I11" s="1">
        <v>41789</v>
      </c>
      <c r="J11" s="2">
        <f t="shared" si="0"/>
        <v>42</v>
      </c>
      <c r="K11">
        <v>6593</v>
      </c>
      <c r="L11">
        <v>205.7</v>
      </c>
      <c r="M11">
        <v>117.11</v>
      </c>
      <c r="N11">
        <v>1356180.1</v>
      </c>
      <c r="O11">
        <v>772106.23</v>
      </c>
      <c r="P11">
        <v>584073.87</v>
      </c>
    </row>
    <row r="12" spans="2:16" x14ac:dyDescent="0.3">
      <c r="B12">
        <v>814711606</v>
      </c>
      <c r="C12" t="s">
        <v>55</v>
      </c>
      <c r="D12" t="s">
        <v>56</v>
      </c>
      <c r="E12" t="s">
        <v>45</v>
      </c>
      <c r="F12" t="s">
        <v>24</v>
      </c>
      <c r="G12" t="s">
        <v>258</v>
      </c>
      <c r="H12" s="1">
        <v>40718</v>
      </c>
      <c r="I12" s="1">
        <v>40884</v>
      </c>
      <c r="J12" s="2">
        <f t="shared" si="0"/>
        <v>166</v>
      </c>
      <c r="K12">
        <v>124</v>
      </c>
      <c r="L12">
        <v>154.06</v>
      </c>
      <c r="M12">
        <v>90.93</v>
      </c>
      <c r="N12">
        <v>19103.439999999999</v>
      </c>
      <c r="O12">
        <v>11275.32</v>
      </c>
      <c r="P12">
        <v>7828.12</v>
      </c>
    </row>
    <row r="13" spans="2:16" x14ac:dyDescent="0.3">
      <c r="B13">
        <v>939825713</v>
      </c>
      <c r="C13" t="s">
        <v>32</v>
      </c>
      <c r="D13" t="s">
        <v>58</v>
      </c>
      <c r="E13" t="s">
        <v>59</v>
      </c>
      <c r="F13" t="s">
        <v>17</v>
      </c>
      <c r="G13" t="s">
        <v>258</v>
      </c>
      <c r="H13" s="1">
        <v>41678</v>
      </c>
      <c r="I13" s="1">
        <v>41870</v>
      </c>
      <c r="J13" s="2">
        <f t="shared" si="0"/>
        <v>192</v>
      </c>
      <c r="K13">
        <v>4168</v>
      </c>
      <c r="L13">
        <v>109.28</v>
      </c>
      <c r="M13">
        <v>35.840000000000003</v>
      </c>
      <c r="N13">
        <v>455479.03999999998</v>
      </c>
      <c r="O13">
        <v>149381.12</v>
      </c>
      <c r="P13">
        <v>306097.91999999998</v>
      </c>
    </row>
    <row r="14" spans="2:16" x14ac:dyDescent="0.3">
      <c r="B14">
        <v>187310731</v>
      </c>
      <c r="C14" t="s">
        <v>55</v>
      </c>
      <c r="D14" t="s">
        <v>61</v>
      </c>
      <c r="E14" t="s">
        <v>59</v>
      </c>
      <c r="F14" t="s">
        <v>24</v>
      </c>
      <c r="G14" t="s">
        <v>260</v>
      </c>
      <c r="H14" s="1">
        <v>42748</v>
      </c>
      <c r="I14" s="1">
        <v>42795</v>
      </c>
      <c r="J14" s="2">
        <f t="shared" si="0"/>
        <v>47</v>
      </c>
      <c r="K14">
        <v>8263</v>
      </c>
      <c r="L14">
        <v>109.28</v>
      </c>
      <c r="M14">
        <v>35.840000000000003</v>
      </c>
      <c r="N14">
        <v>902980.64</v>
      </c>
      <c r="O14">
        <v>296145.91999999998</v>
      </c>
      <c r="P14">
        <v>606834.72</v>
      </c>
    </row>
    <row r="15" spans="2:16" x14ac:dyDescent="0.3">
      <c r="B15">
        <v>522840487</v>
      </c>
      <c r="C15" t="s">
        <v>21</v>
      </c>
      <c r="D15" t="s">
        <v>63</v>
      </c>
      <c r="E15" t="s">
        <v>40</v>
      </c>
      <c r="F15" t="s">
        <v>17</v>
      </c>
      <c r="G15" t="s">
        <v>258</v>
      </c>
      <c r="H15" s="1">
        <v>42774</v>
      </c>
      <c r="I15" s="1">
        <v>42779</v>
      </c>
      <c r="J15" s="2">
        <f t="shared" si="0"/>
        <v>5</v>
      </c>
      <c r="K15">
        <v>8974</v>
      </c>
      <c r="L15">
        <v>668.27</v>
      </c>
      <c r="M15">
        <v>502.54</v>
      </c>
      <c r="N15">
        <v>5997054.9800000004</v>
      </c>
      <c r="O15">
        <v>4509793.96</v>
      </c>
      <c r="P15">
        <v>1487261.02</v>
      </c>
    </row>
    <row r="16" spans="2:16" x14ac:dyDescent="0.3">
      <c r="B16">
        <v>832401311</v>
      </c>
      <c r="C16" t="s">
        <v>55</v>
      </c>
      <c r="D16" t="s">
        <v>65</v>
      </c>
      <c r="E16" t="s">
        <v>49</v>
      </c>
      <c r="F16" t="s">
        <v>17</v>
      </c>
      <c r="G16" t="s">
        <v>259</v>
      </c>
      <c r="H16" s="1">
        <v>41689</v>
      </c>
      <c r="I16" s="1">
        <v>41693</v>
      </c>
      <c r="J16" s="2">
        <f t="shared" si="0"/>
        <v>4</v>
      </c>
      <c r="K16">
        <v>4901</v>
      </c>
      <c r="L16">
        <v>81.73</v>
      </c>
      <c r="M16">
        <v>56.67</v>
      </c>
      <c r="N16">
        <v>400558.73</v>
      </c>
      <c r="O16">
        <v>277739.67</v>
      </c>
      <c r="P16">
        <v>122819.06</v>
      </c>
    </row>
    <row r="17" spans="2:16" x14ac:dyDescent="0.3">
      <c r="B17">
        <v>972292029</v>
      </c>
      <c r="C17" t="s">
        <v>28</v>
      </c>
      <c r="D17" t="s">
        <v>68</v>
      </c>
      <c r="E17" t="s">
        <v>59</v>
      </c>
      <c r="F17" t="s">
        <v>24</v>
      </c>
      <c r="G17" t="s">
        <v>261</v>
      </c>
      <c r="H17" s="1">
        <v>41022</v>
      </c>
      <c r="I17" s="1">
        <v>41063</v>
      </c>
      <c r="J17" s="2">
        <f t="shared" si="0"/>
        <v>41</v>
      </c>
      <c r="K17">
        <v>1673</v>
      </c>
      <c r="L17">
        <v>109.28</v>
      </c>
      <c r="M17">
        <v>35.840000000000003</v>
      </c>
      <c r="N17">
        <v>182825.44</v>
      </c>
      <c r="O17">
        <v>59960.32</v>
      </c>
      <c r="P17">
        <v>122865.12</v>
      </c>
    </row>
    <row r="18" spans="2:16" x14ac:dyDescent="0.3">
      <c r="B18">
        <v>419123971</v>
      </c>
      <c r="C18" t="s">
        <v>55</v>
      </c>
      <c r="D18" t="s">
        <v>70</v>
      </c>
      <c r="E18" t="s">
        <v>71</v>
      </c>
      <c r="F18" t="s">
        <v>17</v>
      </c>
      <c r="G18" t="s">
        <v>261</v>
      </c>
      <c r="H18" s="1">
        <v>42693</v>
      </c>
      <c r="I18" s="1">
        <v>42722</v>
      </c>
      <c r="J18" s="2">
        <f t="shared" si="0"/>
        <v>29</v>
      </c>
      <c r="K18">
        <v>6952</v>
      </c>
      <c r="L18">
        <v>437.2</v>
      </c>
      <c r="M18">
        <v>263.33</v>
      </c>
      <c r="N18">
        <v>3039414.4</v>
      </c>
      <c r="O18">
        <v>1830670.16</v>
      </c>
      <c r="P18">
        <v>1208744.24</v>
      </c>
    </row>
    <row r="19" spans="2:16" x14ac:dyDescent="0.3">
      <c r="B19">
        <v>519820964</v>
      </c>
      <c r="C19" t="s">
        <v>32</v>
      </c>
      <c r="D19" t="s">
        <v>74</v>
      </c>
      <c r="E19" t="s">
        <v>75</v>
      </c>
      <c r="F19" t="s">
        <v>17</v>
      </c>
      <c r="G19" t="s">
        <v>259</v>
      </c>
      <c r="H19" s="1">
        <v>42008</v>
      </c>
      <c r="I19" s="1">
        <v>42112</v>
      </c>
      <c r="J19" s="2">
        <f t="shared" si="0"/>
        <v>104</v>
      </c>
      <c r="K19">
        <v>5430</v>
      </c>
      <c r="L19">
        <v>47.45</v>
      </c>
      <c r="M19">
        <v>31.79</v>
      </c>
      <c r="N19">
        <v>257653.5</v>
      </c>
      <c r="O19">
        <v>172619.7</v>
      </c>
      <c r="P19">
        <v>85033.8</v>
      </c>
    </row>
    <row r="20" spans="2:16" x14ac:dyDescent="0.3">
      <c r="B20">
        <v>441619336</v>
      </c>
      <c r="C20" t="s">
        <v>55</v>
      </c>
      <c r="D20" t="s">
        <v>77</v>
      </c>
      <c r="E20" t="s">
        <v>40</v>
      </c>
      <c r="F20" t="s">
        <v>17</v>
      </c>
      <c r="G20" t="s">
        <v>260</v>
      </c>
      <c r="H20" s="1">
        <v>40542</v>
      </c>
      <c r="I20" s="1">
        <v>40563</v>
      </c>
      <c r="J20" s="2">
        <f t="shared" si="0"/>
        <v>21</v>
      </c>
      <c r="K20">
        <v>3830</v>
      </c>
      <c r="L20">
        <v>668.27</v>
      </c>
      <c r="M20">
        <v>502.54</v>
      </c>
      <c r="N20">
        <v>2559474.1</v>
      </c>
      <c r="O20">
        <v>1924728.2</v>
      </c>
      <c r="P20">
        <v>634745.9</v>
      </c>
    </row>
    <row r="21" spans="2:16" x14ac:dyDescent="0.3">
      <c r="B21">
        <v>322067916</v>
      </c>
      <c r="C21" t="s">
        <v>14</v>
      </c>
      <c r="D21" t="s">
        <v>80</v>
      </c>
      <c r="E21" t="s">
        <v>81</v>
      </c>
      <c r="F21" t="s">
        <v>24</v>
      </c>
      <c r="G21" t="s">
        <v>260</v>
      </c>
      <c r="H21" s="1">
        <v>41121</v>
      </c>
      <c r="I21" s="1">
        <v>41222</v>
      </c>
      <c r="J21" s="2">
        <f t="shared" si="0"/>
        <v>101</v>
      </c>
      <c r="K21">
        <v>5908</v>
      </c>
      <c r="L21">
        <v>421.89</v>
      </c>
      <c r="M21">
        <v>364.69</v>
      </c>
      <c r="N21">
        <v>2492526.12</v>
      </c>
      <c r="O21">
        <v>2154588.52</v>
      </c>
      <c r="P21">
        <v>337937.6</v>
      </c>
    </row>
    <row r="22" spans="2:16" x14ac:dyDescent="0.3">
      <c r="B22">
        <v>819028031</v>
      </c>
      <c r="C22" t="s">
        <v>28</v>
      </c>
      <c r="D22" t="s">
        <v>83</v>
      </c>
      <c r="E22" t="s">
        <v>16</v>
      </c>
      <c r="F22" t="s">
        <v>24</v>
      </c>
      <c r="G22" t="s">
        <v>260</v>
      </c>
      <c r="H22" s="1">
        <v>41773</v>
      </c>
      <c r="I22" s="1">
        <v>41818</v>
      </c>
      <c r="J22" s="2">
        <f t="shared" si="0"/>
        <v>45</v>
      </c>
      <c r="K22">
        <v>7450</v>
      </c>
      <c r="L22">
        <v>255.28</v>
      </c>
      <c r="M22">
        <v>159.41999999999999</v>
      </c>
      <c r="N22">
        <v>1901836</v>
      </c>
      <c r="O22">
        <v>1187679</v>
      </c>
      <c r="P22">
        <v>714157</v>
      </c>
    </row>
    <row r="23" spans="2:16" x14ac:dyDescent="0.3">
      <c r="B23">
        <v>860673511</v>
      </c>
      <c r="C23" t="s">
        <v>28</v>
      </c>
      <c r="D23" t="s">
        <v>86</v>
      </c>
      <c r="E23" t="s">
        <v>16</v>
      </c>
      <c r="F23" t="s">
        <v>24</v>
      </c>
      <c r="G23" t="s">
        <v>258</v>
      </c>
      <c r="H23" s="1">
        <v>42216</v>
      </c>
      <c r="I23" s="1">
        <v>42250</v>
      </c>
      <c r="J23" s="2">
        <f t="shared" si="0"/>
        <v>34</v>
      </c>
      <c r="K23">
        <v>1273</v>
      </c>
      <c r="L23">
        <v>255.28</v>
      </c>
      <c r="M23">
        <v>159.41999999999999</v>
      </c>
      <c r="N23">
        <v>324971.44</v>
      </c>
      <c r="O23">
        <v>202941.66</v>
      </c>
      <c r="P23">
        <v>122029.78</v>
      </c>
    </row>
    <row r="24" spans="2:16" x14ac:dyDescent="0.3">
      <c r="B24">
        <v>795490682</v>
      </c>
      <c r="C24" t="s">
        <v>21</v>
      </c>
      <c r="D24" t="s">
        <v>63</v>
      </c>
      <c r="E24" t="s">
        <v>88</v>
      </c>
      <c r="F24" t="s">
        <v>24</v>
      </c>
      <c r="G24" t="s">
        <v>260</v>
      </c>
      <c r="H24" s="1">
        <v>42551</v>
      </c>
      <c r="I24" s="1">
        <v>42577</v>
      </c>
      <c r="J24" s="2">
        <f t="shared" si="0"/>
        <v>26</v>
      </c>
      <c r="K24">
        <v>2225</v>
      </c>
      <c r="L24">
        <v>152.58000000000001</v>
      </c>
      <c r="M24">
        <v>97.44</v>
      </c>
      <c r="N24">
        <v>339490.5</v>
      </c>
      <c r="O24">
        <v>216804</v>
      </c>
      <c r="P24">
        <v>122686.5</v>
      </c>
    </row>
    <row r="25" spans="2:16" x14ac:dyDescent="0.3">
      <c r="B25">
        <v>142278373</v>
      </c>
      <c r="C25" t="s">
        <v>14</v>
      </c>
      <c r="D25" t="s">
        <v>91</v>
      </c>
      <c r="E25" t="s">
        <v>34</v>
      </c>
      <c r="F25" t="s">
        <v>24</v>
      </c>
      <c r="G25" t="s">
        <v>258</v>
      </c>
      <c r="H25" s="1">
        <v>41860</v>
      </c>
      <c r="I25" s="1">
        <v>41916</v>
      </c>
      <c r="J25" s="2">
        <f t="shared" si="0"/>
        <v>56</v>
      </c>
      <c r="K25">
        <v>2187</v>
      </c>
      <c r="L25">
        <v>9.33</v>
      </c>
      <c r="M25">
        <v>6.92</v>
      </c>
      <c r="N25">
        <v>20404.71</v>
      </c>
      <c r="O25">
        <v>15134.04</v>
      </c>
      <c r="P25">
        <v>5270.67</v>
      </c>
    </row>
    <row r="26" spans="2:16" x14ac:dyDescent="0.3">
      <c r="B26">
        <v>740147912</v>
      </c>
      <c r="C26" t="s">
        <v>28</v>
      </c>
      <c r="D26" t="s">
        <v>92</v>
      </c>
      <c r="E26" t="s">
        <v>49</v>
      </c>
      <c r="F26" t="s">
        <v>24</v>
      </c>
      <c r="G26" t="s">
        <v>260</v>
      </c>
      <c r="H26" s="1">
        <v>42556</v>
      </c>
      <c r="I26" s="1">
        <v>42648</v>
      </c>
      <c r="J26" s="2">
        <f t="shared" si="0"/>
        <v>92</v>
      </c>
      <c r="K26">
        <v>5070</v>
      </c>
      <c r="L26">
        <v>81.73</v>
      </c>
      <c r="M26">
        <v>56.67</v>
      </c>
      <c r="N26">
        <v>414371.1</v>
      </c>
      <c r="O26">
        <v>287316.90000000002</v>
      </c>
      <c r="P26">
        <v>127054.2</v>
      </c>
    </row>
    <row r="27" spans="2:16" x14ac:dyDescent="0.3">
      <c r="B27">
        <v>898523128</v>
      </c>
      <c r="C27" t="s">
        <v>28</v>
      </c>
      <c r="D27" t="s">
        <v>93</v>
      </c>
      <c r="E27" t="s">
        <v>71</v>
      </c>
      <c r="F27" t="s">
        <v>24</v>
      </c>
      <c r="G27" t="s">
        <v>258</v>
      </c>
      <c r="H27" s="1">
        <v>42877</v>
      </c>
      <c r="I27" s="1">
        <v>42891</v>
      </c>
      <c r="J27" s="2">
        <f t="shared" si="0"/>
        <v>14</v>
      </c>
      <c r="K27">
        <v>1815</v>
      </c>
      <c r="L27">
        <v>437.2</v>
      </c>
      <c r="M27">
        <v>263.33</v>
      </c>
      <c r="N27">
        <v>793518</v>
      </c>
      <c r="O27">
        <v>477943.95</v>
      </c>
      <c r="P27">
        <v>315574.05</v>
      </c>
    </row>
    <row r="28" spans="2:16" x14ac:dyDescent="0.3">
      <c r="B28">
        <v>347140347</v>
      </c>
      <c r="C28" t="s">
        <v>14</v>
      </c>
      <c r="D28" t="s">
        <v>95</v>
      </c>
      <c r="E28" t="s">
        <v>34</v>
      </c>
      <c r="F28" t="s">
        <v>24</v>
      </c>
      <c r="G28" t="s">
        <v>261</v>
      </c>
      <c r="H28" s="1">
        <v>41925</v>
      </c>
      <c r="I28" s="1">
        <v>41953</v>
      </c>
      <c r="J28" s="2">
        <f t="shared" si="0"/>
        <v>28</v>
      </c>
      <c r="K28">
        <v>5398</v>
      </c>
      <c r="L28">
        <v>9.33</v>
      </c>
      <c r="M28">
        <v>6.92</v>
      </c>
      <c r="N28">
        <v>50363.34</v>
      </c>
      <c r="O28">
        <v>37354.160000000003</v>
      </c>
      <c r="P28">
        <v>13009.18</v>
      </c>
    </row>
    <row r="29" spans="2:16" x14ac:dyDescent="0.3">
      <c r="B29">
        <v>686048400</v>
      </c>
      <c r="C29" t="s">
        <v>32</v>
      </c>
      <c r="D29" t="s">
        <v>97</v>
      </c>
      <c r="E29" t="s">
        <v>34</v>
      </c>
      <c r="F29" t="s">
        <v>24</v>
      </c>
      <c r="G29" t="s">
        <v>260</v>
      </c>
      <c r="H29" s="1">
        <v>40364</v>
      </c>
      <c r="I29" s="1">
        <v>40456</v>
      </c>
      <c r="J29" s="2">
        <f t="shared" si="0"/>
        <v>92</v>
      </c>
      <c r="K29">
        <v>5822</v>
      </c>
      <c r="L29">
        <v>9.33</v>
      </c>
      <c r="M29">
        <v>6.92</v>
      </c>
      <c r="N29">
        <v>54319.26</v>
      </c>
      <c r="O29">
        <v>40288.239999999998</v>
      </c>
      <c r="P29">
        <v>14031.02</v>
      </c>
    </row>
    <row r="30" spans="2:16" x14ac:dyDescent="0.3">
      <c r="B30">
        <v>435608613</v>
      </c>
      <c r="C30" t="s">
        <v>28</v>
      </c>
      <c r="D30" t="s">
        <v>83</v>
      </c>
      <c r="E30" t="s">
        <v>75</v>
      </c>
      <c r="F30" t="s">
        <v>17</v>
      </c>
      <c r="G30" t="s">
        <v>259</v>
      </c>
      <c r="H30" s="1">
        <v>41838</v>
      </c>
      <c r="I30" s="1">
        <v>41850</v>
      </c>
      <c r="J30" s="2">
        <f t="shared" si="0"/>
        <v>12</v>
      </c>
      <c r="K30">
        <v>5124</v>
      </c>
      <c r="L30">
        <v>47.45</v>
      </c>
      <c r="M30">
        <v>31.79</v>
      </c>
      <c r="N30">
        <v>243133.8</v>
      </c>
      <c r="O30">
        <v>162891.96</v>
      </c>
      <c r="P30">
        <v>80241.84</v>
      </c>
    </row>
    <row r="31" spans="2:16" x14ac:dyDescent="0.3">
      <c r="B31">
        <v>886494815</v>
      </c>
      <c r="C31" t="s">
        <v>32</v>
      </c>
      <c r="D31" t="s">
        <v>100</v>
      </c>
      <c r="E31" t="s">
        <v>40</v>
      </c>
      <c r="F31" t="s">
        <v>17</v>
      </c>
      <c r="G31" t="s">
        <v>260</v>
      </c>
      <c r="H31" s="1">
        <v>41055</v>
      </c>
      <c r="I31" s="1">
        <v>41158</v>
      </c>
      <c r="J31" s="2">
        <f t="shared" si="0"/>
        <v>103</v>
      </c>
      <c r="K31">
        <v>2370</v>
      </c>
      <c r="L31">
        <v>668.27</v>
      </c>
      <c r="M31">
        <v>502.54</v>
      </c>
      <c r="N31">
        <v>1583799.9</v>
      </c>
      <c r="O31">
        <v>1191019.8</v>
      </c>
      <c r="P31">
        <v>392780.1</v>
      </c>
    </row>
    <row r="32" spans="2:16" x14ac:dyDescent="0.3">
      <c r="B32">
        <v>249693334</v>
      </c>
      <c r="C32" t="s">
        <v>28</v>
      </c>
      <c r="D32" t="s">
        <v>102</v>
      </c>
      <c r="E32" t="s">
        <v>71</v>
      </c>
      <c r="F32" t="s">
        <v>17</v>
      </c>
      <c r="G32" t="s">
        <v>261</v>
      </c>
      <c r="H32" s="1">
        <v>41169</v>
      </c>
      <c r="I32" s="1">
        <v>41202</v>
      </c>
      <c r="J32" s="2">
        <f t="shared" si="0"/>
        <v>33</v>
      </c>
      <c r="K32">
        <v>8661</v>
      </c>
      <c r="L32">
        <v>437.2</v>
      </c>
      <c r="M32">
        <v>263.33</v>
      </c>
      <c r="N32">
        <v>3786589.2</v>
      </c>
      <c r="O32">
        <v>2280701.13</v>
      </c>
      <c r="P32">
        <v>1505888.07</v>
      </c>
    </row>
    <row r="33" spans="2:16" x14ac:dyDescent="0.3">
      <c r="B33">
        <v>406502997</v>
      </c>
      <c r="C33" t="s">
        <v>32</v>
      </c>
      <c r="D33" t="s">
        <v>105</v>
      </c>
      <c r="E33" t="s">
        <v>49</v>
      </c>
      <c r="F33" t="s">
        <v>17</v>
      </c>
      <c r="G33" t="s">
        <v>259</v>
      </c>
      <c r="H33" s="1">
        <v>41637</v>
      </c>
      <c r="I33" s="1">
        <v>41667</v>
      </c>
      <c r="J33" s="2">
        <f t="shared" si="0"/>
        <v>30</v>
      </c>
      <c r="K33">
        <v>2125</v>
      </c>
      <c r="L33">
        <v>81.73</v>
      </c>
      <c r="M33">
        <v>56.67</v>
      </c>
      <c r="N33">
        <v>173676.25</v>
      </c>
      <c r="O33">
        <v>120423.75</v>
      </c>
      <c r="P33">
        <v>53252.5</v>
      </c>
    </row>
    <row r="34" spans="2:16" x14ac:dyDescent="0.3">
      <c r="B34">
        <v>158535134</v>
      </c>
      <c r="C34" t="s">
        <v>14</v>
      </c>
      <c r="D34" t="s">
        <v>108</v>
      </c>
      <c r="E34" t="s">
        <v>30</v>
      </c>
      <c r="F34" t="s">
        <v>24</v>
      </c>
      <c r="G34" t="s">
        <v>259</v>
      </c>
      <c r="H34" s="1">
        <v>42304</v>
      </c>
      <c r="I34" s="1">
        <v>42333</v>
      </c>
      <c r="J34" s="2">
        <f t="shared" ref="J34:J65" si="1">_xlfn.DAYS(I34,H34)</f>
        <v>29</v>
      </c>
      <c r="K34">
        <v>2924</v>
      </c>
      <c r="L34">
        <v>651.21</v>
      </c>
      <c r="M34">
        <v>524.96</v>
      </c>
      <c r="N34">
        <v>1904138.04</v>
      </c>
      <c r="O34">
        <v>1534983.04</v>
      </c>
      <c r="P34">
        <v>369155</v>
      </c>
    </row>
    <row r="35" spans="2:16" x14ac:dyDescent="0.3">
      <c r="B35">
        <v>177713572</v>
      </c>
      <c r="C35" t="s">
        <v>55</v>
      </c>
      <c r="D35" t="s">
        <v>111</v>
      </c>
      <c r="E35" t="s">
        <v>40</v>
      </c>
      <c r="F35" t="s">
        <v>17</v>
      </c>
      <c r="G35" t="s">
        <v>258</v>
      </c>
      <c r="H35" s="1">
        <v>42020</v>
      </c>
      <c r="I35" s="1">
        <v>42064</v>
      </c>
      <c r="J35" s="2">
        <f t="shared" si="1"/>
        <v>44</v>
      </c>
      <c r="K35">
        <v>8250</v>
      </c>
      <c r="L35">
        <v>668.27</v>
      </c>
      <c r="M35">
        <v>502.54</v>
      </c>
      <c r="N35">
        <v>5513227.5</v>
      </c>
      <c r="O35">
        <v>4145955</v>
      </c>
      <c r="P35">
        <v>1367272.5</v>
      </c>
    </row>
    <row r="36" spans="2:16" x14ac:dyDescent="0.3">
      <c r="B36">
        <v>756274640</v>
      </c>
      <c r="C36" t="s">
        <v>32</v>
      </c>
      <c r="D36" t="s">
        <v>113</v>
      </c>
      <c r="E36" t="s">
        <v>88</v>
      </c>
      <c r="F36" t="s">
        <v>24</v>
      </c>
      <c r="G36" t="s">
        <v>261</v>
      </c>
      <c r="H36" s="1">
        <v>42791</v>
      </c>
      <c r="I36" s="1">
        <v>42791</v>
      </c>
      <c r="J36" s="2">
        <f t="shared" si="1"/>
        <v>0</v>
      </c>
      <c r="K36">
        <v>7327</v>
      </c>
      <c r="L36">
        <v>152.58000000000001</v>
      </c>
      <c r="M36">
        <v>97.44</v>
      </c>
      <c r="N36">
        <v>1117953.6599999999</v>
      </c>
      <c r="O36">
        <v>713942.88</v>
      </c>
      <c r="P36">
        <v>404010.78</v>
      </c>
    </row>
    <row r="37" spans="2:16" x14ac:dyDescent="0.3">
      <c r="B37">
        <v>456767165</v>
      </c>
      <c r="C37" t="s">
        <v>21</v>
      </c>
      <c r="D37" t="s">
        <v>115</v>
      </c>
      <c r="E37" t="s">
        <v>49</v>
      </c>
      <c r="F37" t="s">
        <v>17</v>
      </c>
      <c r="G37" t="s">
        <v>260</v>
      </c>
      <c r="H37" s="1">
        <v>42863</v>
      </c>
      <c r="I37" s="1">
        <v>42876</v>
      </c>
      <c r="J37" s="2">
        <f t="shared" si="1"/>
        <v>13</v>
      </c>
      <c r="K37">
        <v>6409</v>
      </c>
      <c r="L37">
        <v>81.73</v>
      </c>
      <c r="M37">
        <v>56.67</v>
      </c>
      <c r="N37">
        <v>523807.57</v>
      </c>
      <c r="O37">
        <v>363198.03</v>
      </c>
      <c r="P37">
        <v>160609.54</v>
      </c>
    </row>
    <row r="38" spans="2:16" x14ac:dyDescent="0.3">
      <c r="B38">
        <v>162052476</v>
      </c>
      <c r="C38" t="s">
        <v>117</v>
      </c>
      <c r="D38" t="s">
        <v>118</v>
      </c>
      <c r="E38" t="s">
        <v>34</v>
      </c>
      <c r="F38" t="s">
        <v>24</v>
      </c>
      <c r="G38" t="s">
        <v>260</v>
      </c>
      <c r="H38" s="1">
        <v>40869</v>
      </c>
      <c r="I38" s="1">
        <v>40880</v>
      </c>
      <c r="J38" s="2">
        <f t="shared" si="1"/>
        <v>11</v>
      </c>
      <c r="K38">
        <v>3784</v>
      </c>
      <c r="L38">
        <v>9.33</v>
      </c>
      <c r="M38">
        <v>6.92</v>
      </c>
      <c r="N38">
        <v>35304.720000000001</v>
      </c>
      <c r="O38">
        <v>26185.279999999999</v>
      </c>
      <c r="P38">
        <v>9119.44</v>
      </c>
    </row>
    <row r="39" spans="2:16" x14ac:dyDescent="0.3">
      <c r="B39">
        <v>825304400</v>
      </c>
      <c r="C39" t="s">
        <v>32</v>
      </c>
      <c r="D39" t="s">
        <v>100</v>
      </c>
      <c r="E39" t="s">
        <v>81</v>
      </c>
      <c r="F39" t="s">
        <v>24</v>
      </c>
      <c r="G39" t="s">
        <v>261</v>
      </c>
      <c r="H39" s="1">
        <v>42749</v>
      </c>
      <c r="I39" s="1">
        <v>42758</v>
      </c>
      <c r="J39" s="2">
        <f t="shared" si="1"/>
        <v>9</v>
      </c>
      <c r="K39">
        <v>4767</v>
      </c>
      <c r="L39">
        <v>421.89</v>
      </c>
      <c r="M39">
        <v>364.69</v>
      </c>
      <c r="N39">
        <v>2011149.63</v>
      </c>
      <c r="O39">
        <v>1738477.23</v>
      </c>
      <c r="P39">
        <v>272672.40000000002</v>
      </c>
    </row>
    <row r="40" spans="2:16" x14ac:dyDescent="0.3">
      <c r="B40">
        <v>320009267</v>
      </c>
      <c r="C40" t="s">
        <v>55</v>
      </c>
      <c r="D40" t="s">
        <v>122</v>
      </c>
      <c r="E40" t="s">
        <v>30</v>
      </c>
      <c r="F40" t="s">
        <v>24</v>
      </c>
      <c r="G40" t="s">
        <v>260</v>
      </c>
      <c r="H40" s="1">
        <v>40912</v>
      </c>
      <c r="I40" s="1">
        <v>41126</v>
      </c>
      <c r="J40" s="2">
        <f t="shared" si="1"/>
        <v>214</v>
      </c>
      <c r="K40">
        <v>6708</v>
      </c>
      <c r="L40">
        <v>651.21</v>
      </c>
      <c r="M40">
        <v>524.96</v>
      </c>
      <c r="N40">
        <v>4368316.68</v>
      </c>
      <c r="O40">
        <v>3521431.68</v>
      </c>
      <c r="P40">
        <v>846885</v>
      </c>
    </row>
    <row r="41" spans="2:16" x14ac:dyDescent="0.3">
      <c r="B41">
        <v>189965903</v>
      </c>
      <c r="C41" t="s">
        <v>28</v>
      </c>
      <c r="D41" t="s">
        <v>68</v>
      </c>
      <c r="E41" t="s">
        <v>30</v>
      </c>
      <c r="F41" t="s">
        <v>24</v>
      </c>
      <c r="G41" t="s">
        <v>261</v>
      </c>
      <c r="H41" s="1">
        <v>40955</v>
      </c>
      <c r="I41" s="1">
        <v>40967</v>
      </c>
      <c r="J41" s="2">
        <f t="shared" si="1"/>
        <v>12</v>
      </c>
      <c r="K41">
        <v>3987</v>
      </c>
      <c r="L41">
        <v>651.21</v>
      </c>
      <c r="M41">
        <v>524.96</v>
      </c>
      <c r="N41">
        <v>2596374.27</v>
      </c>
      <c r="O41">
        <v>2093015.52</v>
      </c>
      <c r="P41">
        <v>503358.75</v>
      </c>
    </row>
    <row r="42" spans="2:16" x14ac:dyDescent="0.3">
      <c r="B42">
        <v>699285638</v>
      </c>
      <c r="C42" t="s">
        <v>32</v>
      </c>
      <c r="D42" t="s">
        <v>125</v>
      </c>
      <c r="E42" t="s">
        <v>49</v>
      </c>
      <c r="F42" t="s">
        <v>24</v>
      </c>
      <c r="G42" t="s">
        <v>258</v>
      </c>
      <c r="H42" s="1">
        <v>42805</v>
      </c>
      <c r="I42" s="1">
        <v>42822</v>
      </c>
      <c r="J42" s="2">
        <f t="shared" si="1"/>
        <v>17</v>
      </c>
      <c r="K42">
        <v>3015</v>
      </c>
      <c r="L42">
        <v>81.73</v>
      </c>
      <c r="M42">
        <v>56.67</v>
      </c>
      <c r="N42">
        <v>246415.95</v>
      </c>
      <c r="O42">
        <v>170860.05</v>
      </c>
      <c r="P42">
        <v>75555.899999999994</v>
      </c>
    </row>
    <row r="43" spans="2:16" x14ac:dyDescent="0.3">
      <c r="B43">
        <v>382392299</v>
      </c>
      <c r="C43" t="s">
        <v>117</v>
      </c>
      <c r="D43" t="s">
        <v>127</v>
      </c>
      <c r="E43" t="s">
        <v>71</v>
      </c>
      <c r="F43" t="s">
        <v>24</v>
      </c>
      <c r="G43" t="s">
        <v>261</v>
      </c>
      <c r="H43" s="1">
        <v>40215</v>
      </c>
      <c r="I43" s="1">
        <v>40234</v>
      </c>
      <c r="J43" s="2">
        <f t="shared" si="1"/>
        <v>19</v>
      </c>
      <c r="K43">
        <v>7234</v>
      </c>
      <c r="L43">
        <v>437.2</v>
      </c>
      <c r="M43">
        <v>263.33</v>
      </c>
      <c r="N43">
        <v>3162704.8</v>
      </c>
      <c r="O43">
        <v>1904929.22</v>
      </c>
      <c r="P43">
        <v>1257775.58</v>
      </c>
    </row>
    <row r="44" spans="2:16" x14ac:dyDescent="0.3">
      <c r="B44">
        <v>994022214</v>
      </c>
      <c r="C44" t="s">
        <v>32</v>
      </c>
      <c r="D44" t="s">
        <v>100</v>
      </c>
      <c r="E44" t="s">
        <v>23</v>
      </c>
      <c r="F44" t="s">
        <v>17</v>
      </c>
      <c r="G44" t="s">
        <v>258</v>
      </c>
      <c r="H44" s="1">
        <v>41096</v>
      </c>
      <c r="I44" s="1">
        <v>41127</v>
      </c>
      <c r="J44" s="2">
        <f t="shared" si="1"/>
        <v>31</v>
      </c>
      <c r="K44">
        <v>2117</v>
      </c>
      <c r="L44">
        <v>205.7</v>
      </c>
      <c r="M44">
        <v>117.11</v>
      </c>
      <c r="N44">
        <v>435466.9</v>
      </c>
      <c r="O44">
        <v>247921.87</v>
      </c>
      <c r="P44">
        <v>187545.03</v>
      </c>
    </row>
    <row r="45" spans="2:16" x14ac:dyDescent="0.3">
      <c r="B45">
        <v>759224212</v>
      </c>
      <c r="C45" t="s">
        <v>28</v>
      </c>
      <c r="D45" t="s">
        <v>129</v>
      </c>
      <c r="E45" t="s">
        <v>45</v>
      </c>
      <c r="F45" t="s">
        <v>24</v>
      </c>
      <c r="G45" t="s">
        <v>258</v>
      </c>
      <c r="H45" s="1">
        <v>41070</v>
      </c>
      <c r="I45" s="1">
        <v>41193</v>
      </c>
      <c r="J45" s="2">
        <f t="shared" si="1"/>
        <v>123</v>
      </c>
      <c r="K45">
        <v>171</v>
      </c>
      <c r="L45">
        <v>154.06</v>
      </c>
      <c r="M45">
        <v>90.93</v>
      </c>
      <c r="N45">
        <v>26344.26</v>
      </c>
      <c r="O45">
        <v>15549.03</v>
      </c>
      <c r="P45">
        <v>10795.23</v>
      </c>
    </row>
    <row r="46" spans="2:16" x14ac:dyDescent="0.3">
      <c r="B46">
        <v>223359620</v>
      </c>
      <c r="C46" t="s">
        <v>55</v>
      </c>
      <c r="D46" t="s">
        <v>111</v>
      </c>
      <c r="E46" t="s">
        <v>59</v>
      </c>
      <c r="F46" t="s">
        <v>24</v>
      </c>
      <c r="G46" t="s">
        <v>258</v>
      </c>
      <c r="H46" s="1">
        <v>42322</v>
      </c>
      <c r="I46" s="1">
        <v>42326</v>
      </c>
      <c r="J46" s="2">
        <f t="shared" si="1"/>
        <v>4</v>
      </c>
      <c r="K46">
        <v>5930</v>
      </c>
      <c r="L46">
        <v>109.28</v>
      </c>
      <c r="M46">
        <v>35.840000000000003</v>
      </c>
      <c r="N46">
        <v>648030.4</v>
      </c>
      <c r="O46">
        <v>212531.20000000001</v>
      </c>
      <c r="P46">
        <v>435499.2</v>
      </c>
    </row>
    <row r="47" spans="2:16" x14ac:dyDescent="0.3">
      <c r="B47">
        <v>902102267</v>
      </c>
      <c r="C47" t="s">
        <v>32</v>
      </c>
      <c r="D47" t="s">
        <v>132</v>
      </c>
      <c r="E47" t="s">
        <v>23</v>
      </c>
      <c r="F47" t="s">
        <v>17</v>
      </c>
      <c r="G47" t="s">
        <v>258</v>
      </c>
      <c r="H47" s="1">
        <v>42458</v>
      </c>
      <c r="I47" s="1">
        <v>42489</v>
      </c>
      <c r="J47" s="2">
        <f t="shared" si="1"/>
        <v>31</v>
      </c>
      <c r="K47">
        <v>962</v>
      </c>
      <c r="L47">
        <v>205.7</v>
      </c>
      <c r="M47">
        <v>117.11</v>
      </c>
      <c r="N47">
        <v>197883.4</v>
      </c>
      <c r="O47">
        <v>112659.82</v>
      </c>
      <c r="P47">
        <v>85223.58</v>
      </c>
    </row>
    <row r="48" spans="2:16" x14ac:dyDescent="0.3">
      <c r="B48">
        <v>331438481</v>
      </c>
      <c r="C48" t="s">
        <v>28</v>
      </c>
      <c r="D48" t="s">
        <v>135</v>
      </c>
      <c r="E48" t="s">
        <v>71</v>
      </c>
      <c r="F48" t="s">
        <v>24</v>
      </c>
      <c r="G48" t="s">
        <v>259</v>
      </c>
      <c r="H48" s="1">
        <v>42735</v>
      </c>
      <c r="I48" s="1">
        <v>42735</v>
      </c>
      <c r="J48" s="2">
        <f t="shared" si="1"/>
        <v>0</v>
      </c>
      <c r="K48">
        <v>8867</v>
      </c>
      <c r="L48">
        <v>437.2</v>
      </c>
      <c r="M48">
        <v>263.33</v>
      </c>
      <c r="N48">
        <v>3876652.4</v>
      </c>
      <c r="O48">
        <v>2334947.11</v>
      </c>
      <c r="P48">
        <v>1541705.29</v>
      </c>
    </row>
    <row r="49" spans="2:16" x14ac:dyDescent="0.3">
      <c r="B49">
        <v>617667090</v>
      </c>
      <c r="C49" t="s">
        <v>28</v>
      </c>
      <c r="D49" t="s">
        <v>102</v>
      </c>
      <c r="E49" t="s">
        <v>49</v>
      </c>
      <c r="F49" t="s">
        <v>24</v>
      </c>
      <c r="G49" t="s">
        <v>261</v>
      </c>
      <c r="H49" s="1">
        <v>40535</v>
      </c>
      <c r="I49" s="1">
        <v>40574</v>
      </c>
      <c r="J49" s="2">
        <f t="shared" si="1"/>
        <v>39</v>
      </c>
      <c r="K49">
        <v>273</v>
      </c>
      <c r="L49">
        <v>81.73</v>
      </c>
      <c r="M49">
        <v>56.67</v>
      </c>
      <c r="N49">
        <v>22312.29</v>
      </c>
      <c r="O49">
        <v>15470.91</v>
      </c>
      <c r="P49">
        <v>6841.38</v>
      </c>
    </row>
    <row r="50" spans="2:16" x14ac:dyDescent="0.3">
      <c r="B50">
        <v>787399423</v>
      </c>
      <c r="C50" t="s">
        <v>28</v>
      </c>
      <c r="D50" t="s">
        <v>139</v>
      </c>
      <c r="E50" t="s">
        <v>59</v>
      </c>
      <c r="F50" t="s">
        <v>17</v>
      </c>
      <c r="G50" t="s">
        <v>259</v>
      </c>
      <c r="H50" s="1">
        <v>41926</v>
      </c>
      <c r="I50" s="1">
        <v>41957</v>
      </c>
      <c r="J50" s="2">
        <f t="shared" si="1"/>
        <v>31</v>
      </c>
      <c r="K50">
        <v>7842</v>
      </c>
      <c r="L50">
        <v>109.28</v>
      </c>
      <c r="M50">
        <v>35.840000000000003</v>
      </c>
      <c r="N50">
        <v>856973.76</v>
      </c>
      <c r="O50">
        <v>281057.28000000003</v>
      </c>
      <c r="P50">
        <v>575916.48</v>
      </c>
    </row>
    <row r="51" spans="2:16" x14ac:dyDescent="0.3">
      <c r="B51">
        <v>837559306</v>
      </c>
      <c r="C51" t="s">
        <v>32</v>
      </c>
      <c r="D51" t="s">
        <v>142</v>
      </c>
      <c r="E51" t="s">
        <v>30</v>
      </c>
      <c r="F51" t="s">
        <v>17</v>
      </c>
      <c r="G51" t="s">
        <v>259</v>
      </c>
      <c r="H51" s="1">
        <v>40919</v>
      </c>
      <c r="I51" s="1">
        <v>40921</v>
      </c>
      <c r="J51" s="2">
        <f t="shared" si="1"/>
        <v>2</v>
      </c>
      <c r="K51">
        <v>1266</v>
      </c>
      <c r="L51">
        <v>651.21</v>
      </c>
      <c r="M51">
        <v>524.96</v>
      </c>
      <c r="N51">
        <v>824431.86</v>
      </c>
      <c r="O51">
        <v>664599.36</v>
      </c>
      <c r="P51">
        <v>159832.5</v>
      </c>
    </row>
    <row r="52" spans="2:16" x14ac:dyDescent="0.3">
      <c r="B52">
        <v>385383069</v>
      </c>
      <c r="C52" t="s">
        <v>28</v>
      </c>
      <c r="D52" t="s">
        <v>144</v>
      </c>
      <c r="E52" t="s">
        <v>59</v>
      </c>
      <c r="F52" t="s">
        <v>24</v>
      </c>
      <c r="G52" t="s">
        <v>259</v>
      </c>
      <c r="H52" s="1">
        <v>40211</v>
      </c>
      <c r="I52" s="1">
        <v>40255</v>
      </c>
      <c r="J52" s="2">
        <f t="shared" si="1"/>
        <v>44</v>
      </c>
      <c r="K52">
        <v>2269</v>
      </c>
      <c r="L52">
        <v>109.28</v>
      </c>
      <c r="M52">
        <v>35.840000000000003</v>
      </c>
      <c r="N52">
        <v>247956.32</v>
      </c>
      <c r="O52">
        <v>81320.960000000006</v>
      </c>
      <c r="P52">
        <v>166635.35999999999</v>
      </c>
    </row>
    <row r="53" spans="2:16" x14ac:dyDescent="0.3">
      <c r="B53">
        <v>918419539</v>
      </c>
      <c r="C53" t="s">
        <v>32</v>
      </c>
      <c r="D53" t="s">
        <v>146</v>
      </c>
      <c r="E53" t="s">
        <v>34</v>
      </c>
      <c r="F53" t="s">
        <v>24</v>
      </c>
      <c r="G53" t="s">
        <v>260</v>
      </c>
      <c r="H53" s="1">
        <v>41504</v>
      </c>
      <c r="I53" s="1">
        <v>41535</v>
      </c>
      <c r="J53" s="2">
        <f t="shared" si="1"/>
        <v>31</v>
      </c>
      <c r="K53">
        <v>9606</v>
      </c>
      <c r="L53">
        <v>9.33</v>
      </c>
      <c r="M53">
        <v>6.92</v>
      </c>
      <c r="N53">
        <v>89623.98</v>
      </c>
      <c r="O53">
        <v>66473.52</v>
      </c>
      <c r="P53">
        <v>23150.46</v>
      </c>
    </row>
    <row r="54" spans="2:16" x14ac:dyDescent="0.3">
      <c r="B54">
        <v>844530045</v>
      </c>
      <c r="C54" t="s">
        <v>117</v>
      </c>
      <c r="D54" t="s">
        <v>149</v>
      </c>
      <c r="E54" t="s">
        <v>23</v>
      </c>
      <c r="F54" t="s">
        <v>24</v>
      </c>
      <c r="G54" t="s">
        <v>261</v>
      </c>
      <c r="H54" s="1">
        <v>41358</v>
      </c>
      <c r="I54" s="1">
        <v>41361</v>
      </c>
      <c r="J54" s="2">
        <f t="shared" si="1"/>
        <v>3</v>
      </c>
      <c r="K54">
        <v>4063</v>
      </c>
      <c r="L54">
        <v>205.7</v>
      </c>
      <c r="M54">
        <v>117.11</v>
      </c>
      <c r="N54">
        <v>835759.1</v>
      </c>
      <c r="O54">
        <v>475817.93</v>
      </c>
      <c r="P54">
        <v>359941.17</v>
      </c>
    </row>
    <row r="55" spans="2:16" x14ac:dyDescent="0.3">
      <c r="B55">
        <v>441888415</v>
      </c>
      <c r="C55" t="s">
        <v>32</v>
      </c>
      <c r="D55" t="s">
        <v>152</v>
      </c>
      <c r="E55" t="s">
        <v>30</v>
      </c>
      <c r="F55" t="s">
        <v>17</v>
      </c>
      <c r="G55" t="s">
        <v>261</v>
      </c>
      <c r="H55" s="1">
        <v>40873</v>
      </c>
      <c r="I55" s="1">
        <v>41091</v>
      </c>
      <c r="J55" s="2">
        <f t="shared" si="1"/>
        <v>218</v>
      </c>
      <c r="K55">
        <v>3457</v>
      </c>
      <c r="L55">
        <v>651.21</v>
      </c>
      <c r="M55">
        <v>524.96</v>
      </c>
      <c r="N55">
        <v>2251232.9700000002</v>
      </c>
      <c r="O55">
        <v>1814786.72</v>
      </c>
      <c r="P55">
        <v>436446.25</v>
      </c>
    </row>
    <row r="56" spans="2:16" x14ac:dyDescent="0.3">
      <c r="B56">
        <v>508980977</v>
      </c>
      <c r="C56" t="s">
        <v>32</v>
      </c>
      <c r="D56" t="s">
        <v>33</v>
      </c>
      <c r="E56" t="s">
        <v>34</v>
      </c>
      <c r="F56" t="s">
        <v>17</v>
      </c>
      <c r="G56" t="s">
        <v>258</v>
      </c>
      <c r="H56" s="1">
        <v>41534</v>
      </c>
      <c r="I56" s="1">
        <v>41571</v>
      </c>
      <c r="J56" s="2">
        <f t="shared" si="1"/>
        <v>37</v>
      </c>
      <c r="K56">
        <v>7637</v>
      </c>
      <c r="L56">
        <v>9.33</v>
      </c>
      <c r="M56">
        <v>6.92</v>
      </c>
      <c r="N56">
        <v>71253.210000000006</v>
      </c>
      <c r="O56">
        <v>52848.04</v>
      </c>
      <c r="P56">
        <v>18405.169999999998</v>
      </c>
    </row>
    <row r="57" spans="2:16" x14ac:dyDescent="0.3">
      <c r="B57">
        <v>114606559</v>
      </c>
      <c r="C57" t="s">
        <v>32</v>
      </c>
      <c r="D57" t="s">
        <v>156</v>
      </c>
      <c r="E57" t="s">
        <v>59</v>
      </c>
      <c r="F57" t="s">
        <v>24</v>
      </c>
      <c r="G57" t="s">
        <v>259</v>
      </c>
      <c r="H57" s="1">
        <v>41068</v>
      </c>
      <c r="I57" s="1">
        <v>41087</v>
      </c>
      <c r="J57" s="2">
        <f t="shared" si="1"/>
        <v>19</v>
      </c>
      <c r="K57">
        <v>3482</v>
      </c>
      <c r="L57">
        <v>109.28</v>
      </c>
      <c r="M57">
        <v>35.840000000000003</v>
      </c>
      <c r="N57">
        <v>380512.96</v>
      </c>
      <c r="O57">
        <v>124794.88</v>
      </c>
      <c r="P57">
        <v>255718.08</v>
      </c>
    </row>
    <row r="58" spans="2:16" x14ac:dyDescent="0.3">
      <c r="B58">
        <v>647876489</v>
      </c>
      <c r="C58" t="s">
        <v>14</v>
      </c>
      <c r="D58" t="s">
        <v>158</v>
      </c>
      <c r="E58" t="s">
        <v>59</v>
      </c>
      <c r="F58" t="s">
        <v>17</v>
      </c>
      <c r="G58" t="s">
        <v>259</v>
      </c>
      <c r="H58" s="1">
        <v>40359</v>
      </c>
      <c r="I58" s="1">
        <v>40391</v>
      </c>
      <c r="J58" s="2">
        <f t="shared" si="1"/>
        <v>32</v>
      </c>
      <c r="K58">
        <v>9905</v>
      </c>
      <c r="L58">
        <v>109.28</v>
      </c>
      <c r="M58">
        <v>35.840000000000003</v>
      </c>
      <c r="N58">
        <v>1082418.3999999999</v>
      </c>
      <c r="O58">
        <v>354995.20000000001</v>
      </c>
      <c r="P58">
        <v>727423.2</v>
      </c>
    </row>
    <row r="59" spans="2:16" x14ac:dyDescent="0.3">
      <c r="B59">
        <v>868214595</v>
      </c>
      <c r="C59" t="s">
        <v>28</v>
      </c>
      <c r="D59" t="s">
        <v>160</v>
      </c>
      <c r="E59" t="s">
        <v>71</v>
      </c>
      <c r="F59" t="s">
        <v>17</v>
      </c>
      <c r="G59" t="s">
        <v>258</v>
      </c>
      <c r="H59" s="1">
        <v>42058</v>
      </c>
      <c r="I59" s="1">
        <v>42065</v>
      </c>
      <c r="J59" s="2">
        <f t="shared" si="1"/>
        <v>7</v>
      </c>
      <c r="K59">
        <v>2847</v>
      </c>
      <c r="L59">
        <v>437.2</v>
      </c>
      <c r="M59">
        <v>263.33</v>
      </c>
      <c r="N59">
        <v>1244708.3999999999</v>
      </c>
      <c r="O59">
        <v>749700.51</v>
      </c>
      <c r="P59">
        <v>495007.89</v>
      </c>
    </row>
    <row r="60" spans="2:16" x14ac:dyDescent="0.3">
      <c r="B60">
        <v>955357205</v>
      </c>
      <c r="C60" t="s">
        <v>28</v>
      </c>
      <c r="D60" t="s">
        <v>162</v>
      </c>
      <c r="E60" t="s">
        <v>40</v>
      </c>
      <c r="F60" t="s">
        <v>24</v>
      </c>
      <c r="G60" t="s">
        <v>260</v>
      </c>
      <c r="H60" s="1">
        <v>40913</v>
      </c>
      <c r="I60" s="1">
        <v>40953</v>
      </c>
      <c r="J60" s="2">
        <f t="shared" si="1"/>
        <v>40</v>
      </c>
      <c r="K60">
        <v>282</v>
      </c>
      <c r="L60">
        <v>668.27</v>
      </c>
      <c r="M60">
        <v>502.54</v>
      </c>
      <c r="N60">
        <v>188452.14</v>
      </c>
      <c r="O60">
        <v>141716.28</v>
      </c>
      <c r="P60">
        <v>46735.86</v>
      </c>
    </row>
    <row r="61" spans="2:16" x14ac:dyDescent="0.3">
      <c r="B61">
        <v>259353148</v>
      </c>
      <c r="C61" t="s">
        <v>32</v>
      </c>
      <c r="D61" t="s">
        <v>113</v>
      </c>
      <c r="E61" t="s">
        <v>71</v>
      </c>
      <c r="F61" t="s">
        <v>17</v>
      </c>
      <c r="G61" t="s">
        <v>258</v>
      </c>
      <c r="H61" s="1">
        <v>41736</v>
      </c>
      <c r="I61" s="1">
        <v>41748</v>
      </c>
      <c r="J61" s="2">
        <f t="shared" si="1"/>
        <v>12</v>
      </c>
      <c r="K61">
        <v>7215</v>
      </c>
      <c r="L61">
        <v>437.2</v>
      </c>
      <c r="M61">
        <v>263.33</v>
      </c>
      <c r="N61">
        <v>3154398</v>
      </c>
      <c r="O61">
        <v>1899925.95</v>
      </c>
      <c r="P61">
        <v>1254472.05</v>
      </c>
    </row>
    <row r="62" spans="2:16" x14ac:dyDescent="0.3">
      <c r="B62">
        <v>450563752</v>
      </c>
      <c r="C62" t="s">
        <v>14</v>
      </c>
      <c r="D62" t="s">
        <v>108</v>
      </c>
      <c r="E62" t="s">
        <v>23</v>
      </c>
      <c r="F62" t="s">
        <v>17</v>
      </c>
      <c r="G62" t="s">
        <v>258</v>
      </c>
      <c r="H62" s="1">
        <v>41434</v>
      </c>
      <c r="I62" s="1">
        <v>41457</v>
      </c>
      <c r="J62" s="2">
        <f t="shared" si="1"/>
        <v>23</v>
      </c>
      <c r="K62">
        <v>682</v>
      </c>
      <c r="L62">
        <v>205.7</v>
      </c>
      <c r="M62">
        <v>117.11</v>
      </c>
      <c r="N62">
        <v>140287.4</v>
      </c>
      <c r="O62">
        <v>79869.02</v>
      </c>
      <c r="P62">
        <v>60418.38</v>
      </c>
    </row>
    <row r="63" spans="2:16" x14ac:dyDescent="0.3">
      <c r="B63">
        <v>569662845</v>
      </c>
      <c r="C63" t="s">
        <v>28</v>
      </c>
      <c r="D63" t="s">
        <v>165</v>
      </c>
      <c r="E63" t="s">
        <v>16</v>
      </c>
      <c r="F63" t="s">
        <v>24</v>
      </c>
      <c r="G63" t="s">
        <v>260</v>
      </c>
      <c r="H63" s="1">
        <v>41451</v>
      </c>
      <c r="I63" s="1">
        <v>41456</v>
      </c>
      <c r="J63" s="2">
        <f t="shared" si="1"/>
        <v>5</v>
      </c>
      <c r="K63">
        <v>4750</v>
      </c>
      <c r="L63">
        <v>255.28</v>
      </c>
      <c r="M63">
        <v>159.41999999999999</v>
      </c>
      <c r="N63">
        <v>1212580</v>
      </c>
      <c r="O63">
        <v>757245</v>
      </c>
      <c r="P63">
        <v>455335</v>
      </c>
    </row>
    <row r="64" spans="2:16" x14ac:dyDescent="0.3">
      <c r="B64">
        <v>177636754</v>
      </c>
      <c r="C64" t="s">
        <v>32</v>
      </c>
      <c r="D64" t="s">
        <v>74</v>
      </c>
      <c r="E64" t="s">
        <v>30</v>
      </c>
      <c r="F64" t="s">
        <v>24</v>
      </c>
      <c r="G64" t="s">
        <v>261</v>
      </c>
      <c r="H64" s="1">
        <v>40735</v>
      </c>
      <c r="I64" s="1">
        <v>40862</v>
      </c>
      <c r="J64" s="2">
        <f t="shared" si="1"/>
        <v>127</v>
      </c>
      <c r="K64">
        <v>5518</v>
      </c>
      <c r="L64">
        <v>651.21</v>
      </c>
      <c r="M64">
        <v>524.96</v>
      </c>
      <c r="N64">
        <v>3593376.78</v>
      </c>
      <c r="O64">
        <v>2896729.28</v>
      </c>
      <c r="P64">
        <v>696647.5</v>
      </c>
    </row>
    <row r="65" spans="2:16" x14ac:dyDescent="0.3">
      <c r="B65">
        <v>705784308</v>
      </c>
      <c r="C65" t="s">
        <v>117</v>
      </c>
      <c r="D65" t="s">
        <v>168</v>
      </c>
      <c r="E65" t="s">
        <v>59</v>
      </c>
      <c r="F65" t="s">
        <v>17</v>
      </c>
      <c r="G65" t="s">
        <v>258</v>
      </c>
      <c r="H65" s="1">
        <v>40481</v>
      </c>
      <c r="I65" s="1">
        <v>40499</v>
      </c>
      <c r="J65" s="2">
        <f t="shared" si="1"/>
        <v>18</v>
      </c>
      <c r="K65">
        <v>6116</v>
      </c>
      <c r="L65">
        <v>109.28</v>
      </c>
      <c r="M65">
        <v>35.840000000000003</v>
      </c>
      <c r="N65">
        <v>668356.48</v>
      </c>
      <c r="O65">
        <v>219197.44</v>
      </c>
      <c r="P65">
        <v>449159.04</v>
      </c>
    </row>
    <row r="66" spans="2:16" x14ac:dyDescent="0.3">
      <c r="B66">
        <v>505716836</v>
      </c>
      <c r="C66" t="s">
        <v>21</v>
      </c>
      <c r="D66" t="s">
        <v>171</v>
      </c>
      <c r="E66" t="s">
        <v>71</v>
      </c>
      <c r="F66" t="s">
        <v>17</v>
      </c>
      <c r="G66" t="s">
        <v>258</v>
      </c>
      <c r="H66" s="1">
        <v>41560</v>
      </c>
      <c r="I66" s="1">
        <v>41594</v>
      </c>
      <c r="J66" s="2">
        <f t="shared" ref="J66:J97" si="2">_xlfn.DAYS(I66,H66)</f>
        <v>34</v>
      </c>
      <c r="K66">
        <v>1705</v>
      </c>
      <c r="L66">
        <v>437.2</v>
      </c>
      <c r="M66">
        <v>263.33</v>
      </c>
      <c r="N66">
        <v>745426</v>
      </c>
      <c r="O66">
        <v>448977.65</v>
      </c>
      <c r="P66">
        <v>296448.34999999998</v>
      </c>
    </row>
    <row r="67" spans="2:16" x14ac:dyDescent="0.3">
      <c r="B67">
        <v>699358165</v>
      </c>
      <c r="C67" t="s">
        <v>32</v>
      </c>
      <c r="D67" t="s">
        <v>36</v>
      </c>
      <c r="E67" t="s">
        <v>71</v>
      </c>
      <c r="F67" t="s">
        <v>17</v>
      </c>
      <c r="G67" t="s">
        <v>258</v>
      </c>
      <c r="H67" s="1">
        <v>41588</v>
      </c>
      <c r="I67" s="1">
        <v>41603</v>
      </c>
      <c r="J67" s="2">
        <f t="shared" si="2"/>
        <v>15</v>
      </c>
      <c r="K67">
        <v>4477</v>
      </c>
      <c r="L67">
        <v>437.2</v>
      </c>
      <c r="M67">
        <v>263.33</v>
      </c>
      <c r="N67">
        <v>1957344.4</v>
      </c>
      <c r="O67">
        <v>1178928.4099999999</v>
      </c>
      <c r="P67">
        <v>778415.99</v>
      </c>
    </row>
    <row r="68" spans="2:16" x14ac:dyDescent="0.3">
      <c r="B68">
        <v>228944623</v>
      </c>
      <c r="C68" t="s">
        <v>32</v>
      </c>
      <c r="D68" t="s">
        <v>175</v>
      </c>
      <c r="E68" t="s">
        <v>49</v>
      </c>
      <c r="F68" t="s">
        <v>17</v>
      </c>
      <c r="G68" t="s">
        <v>260</v>
      </c>
      <c r="H68" s="1">
        <v>41128</v>
      </c>
      <c r="I68" s="1">
        <v>41159</v>
      </c>
      <c r="J68" s="2">
        <f t="shared" si="2"/>
        <v>31</v>
      </c>
      <c r="K68">
        <v>8656</v>
      </c>
      <c r="L68">
        <v>81.73</v>
      </c>
      <c r="M68">
        <v>56.67</v>
      </c>
      <c r="N68">
        <v>707454.88</v>
      </c>
      <c r="O68">
        <v>490535.52</v>
      </c>
      <c r="P68">
        <v>216919.36</v>
      </c>
    </row>
    <row r="69" spans="2:16" x14ac:dyDescent="0.3">
      <c r="B69">
        <v>807025039</v>
      </c>
      <c r="C69" t="s">
        <v>21</v>
      </c>
      <c r="D69" t="s">
        <v>176</v>
      </c>
      <c r="E69" t="s">
        <v>59</v>
      </c>
      <c r="F69" t="s">
        <v>17</v>
      </c>
      <c r="G69" t="s">
        <v>261</v>
      </c>
      <c r="H69" s="1">
        <v>42576</v>
      </c>
      <c r="I69" s="1">
        <v>42620</v>
      </c>
      <c r="J69" s="2">
        <f t="shared" si="2"/>
        <v>44</v>
      </c>
      <c r="K69">
        <v>5498</v>
      </c>
      <c r="L69">
        <v>109.28</v>
      </c>
      <c r="M69">
        <v>35.840000000000003</v>
      </c>
      <c r="N69">
        <v>600821.43999999994</v>
      </c>
      <c r="O69">
        <v>197048.32000000001</v>
      </c>
      <c r="P69">
        <v>403773.12</v>
      </c>
    </row>
    <row r="70" spans="2:16" x14ac:dyDescent="0.3">
      <c r="B70">
        <v>166460740</v>
      </c>
      <c r="C70" t="s">
        <v>28</v>
      </c>
      <c r="D70" t="s">
        <v>178</v>
      </c>
      <c r="E70" t="s">
        <v>30</v>
      </c>
      <c r="F70" t="s">
        <v>17</v>
      </c>
      <c r="G70" t="s">
        <v>258</v>
      </c>
      <c r="H70" s="1">
        <v>40475</v>
      </c>
      <c r="I70" s="1">
        <v>40499</v>
      </c>
      <c r="J70" s="2">
        <f t="shared" si="2"/>
        <v>24</v>
      </c>
      <c r="K70">
        <v>8287</v>
      </c>
      <c r="L70">
        <v>651.21</v>
      </c>
      <c r="M70">
        <v>524.96</v>
      </c>
      <c r="N70">
        <v>5396577.2699999996</v>
      </c>
      <c r="O70">
        <v>4350343.5199999996</v>
      </c>
      <c r="P70">
        <v>1046233.75</v>
      </c>
    </row>
    <row r="71" spans="2:16" x14ac:dyDescent="0.3">
      <c r="B71">
        <v>610425555</v>
      </c>
      <c r="C71" t="s">
        <v>32</v>
      </c>
      <c r="D71" t="s">
        <v>180</v>
      </c>
      <c r="E71" t="s">
        <v>59</v>
      </c>
      <c r="F71" t="s">
        <v>17</v>
      </c>
      <c r="G71" t="s">
        <v>260</v>
      </c>
      <c r="H71" s="1">
        <v>42119</v>
      </c>
      <c r="I71" s="1">
        <v>42152</v>
      </c>
      <c r="J71" s="2">
        <f t="shared" si="2"/>
        <v>33</v>
      </c>
      <c r="K71">
        <v>7342</v>
      </c>
      <c r="L71">
        <v>109.28</v>
      </c>
      <c r="M71">
        <v>35.840000000000003</v>
      </c>
      <c r="N71">
        <v>802333.76</v>
      </c>
      <c r="O71">
        <v>263137.28000000003</v>
      </c>
      <c r="P71">
        <v>539196.48</v>
      </c>
    </row>
    <row r="72" spans="2:16" x14ac:dyDescent="0.3">
      <c r="B72">
        <v>462405812</v>
      </c>
      <c r="C72" t="s">
        <v>55</v>
      </c>
      <c r="D72" t="s">
        <v>77</v>
      </c>
      <c r="E72" t="s">
        <v>30</v>
      </c>
      <c r="F72" t="s">
        <v>24</v>
      </c>
      <c r="G72" t="s">
        <v>261</v>
      </c>
      <c r="H72" s="1">
        <v>41387</v>
      </c>
      <c r="I72" s="1">
        <v>41414</v>
      </c>
      <c r="J72" s="2">
        <f t="shared" si="2"/>
        <v>27</v>
      </c>
      <c r="K72">
        <v>5010</v>
      </c>
      <c r="L72">
        <v>651.21</v>
      </c>
      <c r="M72">
        <v>524.96</v>
      </c>
      <c r="N72">
        <v>3262562.1</v>
      </c>
      <c r="O72">
        <v>2630049.6</v>
      </c>
      <c r="P72">
        <v>632512.5</v>
      </c>
    </row>
    <row r="73" spans="2:16" x14ac:dyDescent="0.3">
      <c r="B73">
        <v>816200339</v>
      </c>
      <c r="C73" t="s">
        <v>117</v>
      </c>
      <c r="D73" t="s">
        <v>168</v>
      </c>
      <c r="E73" t="s">
        <v>34</v>
      </c>
      <c r="F73" t="s">
        <v>24</v>
      </c>
      <c r="G73" t="s">
        <v>260</v>
      </c>
      <c r="H73" s="1">
        <v>42230</v>
      </c>
      <c r="I73" s="1">
        <v>42277</v>
      </c>
      <c r="J73" s="2">
        <f t="shared" si="2"/>
        <v>47</v>
      </c>
      <c r="K73">
        <v>673</v>
      </c>
      <c r="L73">
        <v>9.33</v>
      </c>
      <c r="M73">
        <v>6.92</v>
      </c>
      <c r="N73">
        <v>6279.09</v>
      </c>
      <c r="O73">
        <v>4657.16</v>
      </c>
      <c r="P73">
        <v>1621.93</v>
      </c>
    </row>
    <row r="74" spans="2:16" x14ac:dyDescent="0.3">
      <c r="B74">
        <v>585920464</v>
      </c>
      <c r="C74" t="s">
        <v>32</v>
      </c>
      <c r="D74" t="s">
        <v>187</v>
      </c>
      <c r="E74" t="s">
        <v>75</v>
      </c>
      <c r="F74" t="s">
        <v>24</v>
      </c>
      <c r="G74" t="s">
        <v>259</v>
      </c>
      <c r="H74" s="1">
        <v>40689</v>
      </c>
      <c r="I74" s="1">
        <v>40739</v>
      </c>
      <c r="J74" s="2">
        <f t="shared" si="2"/>
        <v>50</v>
      </c>
      <c r="K74">
        <v>5741</v>
      </c>
      <c r="L74">
        <v>47.45</v>
      </c>
      <c r="M74">
        <v>31.79</v>
      </c>
      <c r="N74">
        <v>272410.45</v>
      </c>
      <c r="O74">
        <v>182506.39</v>
      </c>
      <c r="P74">
        <v>89904.06</v>
      </c>
    </row>
    <row r="75" spans="2:16" x14ac:dyDescent="0.3">
      <c r="B75">
        <v>555990016</v>
      </c>
      <c r="C75" t="s">
        <v>32</v>
      </c>
      <c r="D75" t="s">
        <v>113</v>
      </c>
      <c r="E75" t="s">
        <v>23</v>
      </c>
      <c r="F75" t="s">
        <v>24</v>
      </c>
      <c r="G75" t="s">
        <v>258</v>
      </c>
      <c r="H75" s="1">
        <v>42875</v>
      </c>
      <c r="I75" s="1">
        <v>42903</v>
      </c>
      <c r="J75" s="2">
        <f t="shared" si="2"/>
        <v>28</v>
      </c>
      <c r="K75">
        <v>8656</v>
      </c>
      <c r="L75">
        <v>205.7</v>
      </c>
      <c r="M75">
        <v>117.11</v>
      </c>
      <c r="N75">
        <v>1780539.2</v>
      </c>
      <c r="O75">
        <v>1013704.16</v>
      </c>
      <c r="P75">
        <v>766835.04</v>
      </c>
    </row>
    <row r="76" spans="2:16" x14ac:dyDescent="0.3">
      <c r="B76">
        <v>231145322</v>
      </c>
      <c r="C76" t="s">
        <v>117</v>
      </c>
      <c r="D76" t="s">
        <v>192</v>
      </c>
      <c r="E76" t="s">
        <v>71</v>
      </c>
      <c r="F76" t="s">
        <v>17</v>
      </c>
      <c r="G76" t="s">
        <v>260</v>
      </c>
      <c r="H76" s="1">
        <v>41401</v>
      </c>
      <c r="I76" s="1">
        <v>41502</v>
      </c>
      <c r="J76" s="2">
        <f t="shared" si="2"/>
        <v>101</v>
      </c>
      <c r="K76">
        <v>9892</v>
      </c>
      <c r="L76">
        <v>437.2</v>
      </c>
      <c r="M76">
        <v>263.33</v>
      </c>
      <c r="N76">
        <v>4324782.4000000004</v>
      </c>
      <c r="O76">
        <v>2604860.36</v>
      </c>
      <c r="P76">
        <v>1719922.04</v>
      </c>
    </row>
    <row r="77" spans="2:16" x14ac:dyDescent="0.3">
      <c r="B77">
        <v>986435210</v>
      </c>
      <c r="C77" t="s">
        <v>194</v>
      </c>
      <c r="D77" t="s">
        <v>195</v>
      </c>
      <c r="E77" t="s">
        <v>40</v>
      </c>
      <c r="F77" t="s">
        <v>17</v>
      </c>
      <c r="G77" t="s">
        <v>259</v>
      </c>
      <c r="H77" s="1">
        <v>41801</v>
      </c>
      <c r="I77" s="1">
        <v>41985</v>
      </c>
      <c r="J77" s="2">
        <f t="shared" si="2"/>
        <v>184</v>
      </c>
      <c r="K77">
        <v>6954</v>
      </c>
      <c r="L77">
        <v>668.27</v>
      </c>
      <c r="M77">
        <v>502.54</v>
      </c>
      <c r="N77">
        <v>4647149.58</v>
      </c>
      <c r="O77">
        <v>3494663.16</v>
      </c>
      <c r="P77">
        <v>1152486.42</v>
      </c>
    </row>
    <row r="78" spans="2:16" x14ac:dyDescent="0.3">
      <c r="B78">
        <v>217221009</v>
      </c>
      <c r="C78" t="s">
        <v>14</v>
      </c>
      <c r="D78" t="s">
        <v>196</v>
      </c>
      <c r="E78" t="s">
        <v>75</v>
      </c>
      <c r="F78" t="s">
        <v>24</v>
      </c>
      <c r="G78" t="s">
        <v>259</v>
      </c>
      <c r="H78" s="1">
        <v>41940</v>
      </c>
      <c r="I78" s="1">
        <v>41958</v>
      </c>
      <c r="J78" s="2">
        <f t="shared" si="2"/>
        <v>18</v>
      </c>
      <c r="K78">
        <v>9379</v>
      </c>
      <c r="L78">
        <v>47.45</v>
      </c>
      <c r="M78">
        <v>31.79</v>
      </c>
      <c r="N78">
        <v>445033.55</v>
      </c>
      <c r="O78">
        <v>298158.40999999997</v>
      </c>
      <c r="P78">
        <v>146875.14000000001</v>
      </c>
    </row>
    <row r="79" spans="2:16" x14ac:dyDescent="0.3">
      <c r="B79">
        <v>789176547</v>
      </c>
      <c r="C79" t="s">
        <v>55</v>
      </c>
      <c r="D79" t="s">
        <v>199</v>
      </c>
      <c r="E79" t="s">
        <v>45</v>
      </c>
      <c r="F79" t="s">
        <v>17</v>
      </c>
      <c r="G79" t="s">
        <v>259</v>
      </c>
      <c r="H79" s="1">
        <v>40801</v>
      </c>
      <c r="I79" s="1">
        <v>40839</v>
      </c>
      <c r="J79" s="2">
        <f t="shared" si="2"/>
        <v>38</v>
      </c>
      <c r="K79">
        <v>3732</v>
      </c>
      <c r="L79">
        <v>154.06</v>
      </c>
      <c r="M79">
        <v>90.93</v>
      </c>
      <c r="N79">
        <v>574951.92000000004</v>
      </c>
      <c r="O79">
        <v>339350.76</v>
      </c>
      <c r="P79">
        <v>235601.16</v>
      </c>
    </row>
    <row r="80" spans="2:16" x14ac:dyDescent="0.3">
      <c r="B80">
        <v>688288152</v>
      </c>
      <c r="C80" t="s">
        <v>28</v>
      </c>
      <c r="D80" t="s">
        <v>202</v>
      </c>
      <c r="E80" t="s">
        <v>16</v>
      </c>
      <c r="F80" t="s">
        <v>17</v>
      </c>
      <c r="G80" t="s">
        <v>258</v>
      </c>
      <c r="H80" s="1">
        <v>41058</v>
      </c>
      <c r="I80" s="1">
        <v>41062</v>
      </c>
      <c r="J80" s="2">
        <f t="shared" si="2"/>
        <v>4</v>
      </c>
      <c r="K80">
        <v>8614</v>
      </c>
      <c r="L80">
        <v>255.28</v>
      </c>
      <c r="M80">
        <v>159.41999999999999</v>
      </c>
      <c r="N80">
        <v>2198981.92</v>
      </c>
      <c r="O80">
        <v>1373243.88</v>
      </c>
      <c r="P80">
        <v>825738.04</v>
      </c>
    </row>
    <row r="81" spans="2:16" x14ac:dyDescent="0.3">
      <c r="B81">
        <v>670854651</v>
      </c>
      <c r="C81" t="s">
        <v>14</v>
      </c>
      <c r="D81" t="s">
        <v>204</v>
      </c>
      <c r="E81" t="s">
        <v>71</v>
      </c>
      <c r="F81" t="s">
        <v>24</v>
      </c>
      <c r="G81" t="s">
        <v>258</v>
      </c>
      <c r="H81" s="1">
        <v>41475</v>
      </c>
      <c r="I81" s="1">
        <v>41493</v>
      </c>
      <c r="J81" s="2">
        <f t="shared" si="2"/>
        <v>18</v>
      </c>
      <c r="K81">
        <v>9654</v>
      </c>
      <c r="L81">
        <v>437.2</v>
      </c>
      <c r="M81">
        <v>263.33</v>
      </c>
      <c r="N81">
        <v>4220728.8</v>
      </c>
      <c r="O81">
        <v>2542187.8199999998</v>
      </c>
      <c r="P81">
        <v>1678540.98</v>
      </c>
    </row>
    <row r="82" spans="2:16" x14ac:dyDescent="0.3">
      <c r="B82">
        <v>213487374</v>
      </c>
      <c r="C82" t="s">
        <v>28</v>
      </c>
      <c r="D82" t="s">
        <v>206</v>
      </c>
      <c r="E82" t="s">
        <v>40</v>
      </c>
      <c r="F82" t="s">
        <v>17</v>
      </c>
      <c r="G82" t="s">
        <v>260</v>
      </c>
      <c r="H82" s="1">
        <v>41203</v>
      </c>
      <c r="I82" s="1">
        <v>41243</v>
      </c>
      <c r="J82" s="2">
        <f t="shared" si="2"/>
        <v>40</v>
      </c>
      <c r="K82">
        <v>4513</v>
      </c>
      <c r="L82">
        <v>668.27</v>
      </c>
      <c r="M82">
        <v>502.54</v>
      </c>
      <c r="N82">
        <v>3015902.51</v>
      </c>
      <c r="O82">
        <v>2267963.02</v>
      </c>
      <c r="P82">
        <v>747939.49</v>
      </c>
    </row>
    <row r="83" spans="2:16" x14ac:dyDescent="0.3">
      <c r="B83">
        <v>663110148</v>
      </c>
      <c r="C83" t="s">
        <v>117</v>
      </c>
      <c r="D83" t="s">
        <v>209</v>
      </c>
      <c r="E83" t="s">
        <v>59</v>
      </c>
      <c r="F83" t="s">
        <v>24</v>
      </c>
      <c r="G83" t="s">
        <v>260</v>
      </c>
      <c r="H83" s="1">
        <v>41170</v>
      </c>
      <c r="I83" s="1">
        <v>41190</v>
      </c>
      <c r="J83" s="2">
        <f t="shared" si="2"/>
        <v>20</v>
      </c>
      <c r="K83">
        <v>7884</v>
      </c>
      <c r="L83">
        <v>109.28</v>
      </c>
      <c r="M83">
        <v>35.840000000000003</v>
      </c>
      <c r="N83">
        <v>861563.52</v>
      </c>
      <c r="O83">
        <v>282562.56</v>
      </c>
      <c r="P83">
        <v>579000.96</v>
      </c>
    </row>
    <row r="84" spans="2:16" x14ac:dyDescent="0.3">
      <c r="B84">
        <v>286959302</v>
      </c>
      <c r="C84" t="s">
        <v>117</v>
      </c>
      <c r="D84" t="s">
        <v>211</v>
      </c>
      <c r="E84" t="s">
        <v>71</v>
      </c>
      <c r="F84" t="s">
        <v>24</v>
      </c>
      <c r="G84" t="s">
        <v>258</v>
      </c>
      <c r="H84" s="1">
        <v>42689</v>
      </c>
      <c r="I84" s="1">
        <v>42712</v>
      </c>
      <c r="J84" s="2">
        <f t="shared" si="2"/>
        <v>23</v>
      </c>
      <c r="K84">
        <v>6489</v>
      </c>
      <c r="L84">
        <v>437.2</v>
      </c>
      <c r="M84">
        <v>263.33</v>
      </c>
      <c r="N84">
        <v>2836990.8</v>
      </c>
      <c r="O84">
        <v>1708748.37</v>
      </c>
      <c r="P84">
        <v>1128242.43</v>
      </c>
    </row>
    <row r="85" spans="2:16" x14ac:dyDescent="0.3">
      <c r="B85">
        <v>122583663</v>
      </c>
      <c r="C85" t="s">
        <v>32</v>
      </c>
      <c r="D85" t="s">
        <v>213</v>
      </c>
      <c r="E85" t="s">
        <v>88</v>
      </c>
      <c r="F85" t="s">
        <v>24</v>
      </c>
      <c r="G85" t="s">
        <v>260</v>
      </c>
      <c r="H85" s="1">
        <v>40634</v>
      </c>
      <c r="I85" s="1">
        <v>40664</v>
      </c>
      <c r="J85" s="2">
        <f t="shared" si="2"/>
        <v>30</v>
      </c>
      <c r="K85">
        <v>4085</v>
      </c>
      <c r="L85">
        <v>152.58000000000001</v>
      </c>
      <c r="M85">
        <v>97.44</v>
      </c>
      <c r="N85">
        <v>623289.30000000005</v>
      </c>
      <c r="O85">
        <v>398042.4</v>
      </c>
      <c r="P85">
        <v>225246.9</v>
      </c>
    </row>
    <row r="86" spans="2:16" x14ac:dyDescent="0.3">
      <c r="B86">
        <v>827844560</v>
      </c>
      <c r="C86" t="s">
        <v>32</v>
      </c>
      <c r="D86" t="s">
        <v>214</v>
      </c>
      <c r="E86" t="s">
        <v>45</v>
      </c>
      <c r="F86" t="s">
        <v>24</v>
      </c>
      <c r="G86" t="s">
        <v>260</v>
      </c>
      <c r="H86" s="1">
        <v>40986</v>
      </c>
      <c r="I86" s="1">
        <v>41094</v>
      </c>
      <c r="J86" s="2">
        <f t="shared" si="2"/>
        <v>108</v>
      </c>
      <c r="K86">
        <v>6457</v>
      </c>
      <c r="L86">
        <v>154.06</v>
      </c>
      <c r="M86">
        <v>90.93</v>
      </c>
      <c r="N86">
        <v>994765.42</v>
      </c>
      <c r="O86">
        <v>587135.01</v>
      </c>
      <c r="P86">
        <v>407630.41</v>
      </c>
    </row>
    <row r="87" spans="2:16" x14ac:dyDescent="0.3">
      <c r="B87">
        <v>430915820</v>
      </c>
      <c r="C87" t="s">
        <v>194</v>
      </c>
      <c r="D87" t="s">
        <v>195</v>
      </c>
      <c r="E87" t="s">
        <v>49</v>
      </c>
      <c r="F87" t="s">
        <v>17</v>
      </c>
      <c r="G87" t="s">
        <v>260</v>
      </c>
      <c r="H87" s="1">
        <v>40956</v>
      </c>
      <c r="I87" s="1">
        <v>40988</v>
      </c>
      <c r="J87" s="2">
        <f t="shared" si="2"/>
        <v>32</v>
      </c>
      <c r="K87">
        <v>6422</v>
      </c>
      <c r="L87">
        <v>81.73</v>
      </c>
      <c r="M87">
        <v>56.67</v>
      </c>
      <c r="N87">
        <v>524870.06000000006</v>
      </c>
      <c r="O87">
        <v>363934.74</v>
      </c>
      <c r="P87">
        <v>160935.32</v>
      </c>
    </row>
    <row r="88" spans="2:16" x14ac:dyDescent="0.3">
      <c r="B88">
        <v>180283772</v>
      </c>
      <c r="C88" t="s">
        <v>32</v>
      </c>
      <c r="D88" t="s">
        <v>33</v>
      </c>
      <c r="E88" t="s">
        <v>75</v>
      </c>
      <c r="F88" t="s">
        <v>17</v>
      </c>
      <c r="G88" t="s">
        <v>259</v>
      </c>
      <c r="H88" s="1">
        <v>40559</v>
      </c>
      <c r="I88" s="1">
        <v>40564</v>
      </c>
      <c r="J88" s="2">
        <f t="shared" si="2"/>
        <v>5</v>
      </c>
      <c r="K88">
        <v>8829</v>
      </c>
      <c r="L88">
        <v>47.45</v>
      </c>
      <c r="M88">
        <v>31.79</v>
      </c>
      <c r="N88">
        <v>418936.05</v>
      </c>
      <c r="O88">
        <v>280673.90999999997</v>
      </c>
      <c r="P88">
        <v>138262.14000000001</v>
      </c>
    </row>
    <row r="89" spans="2:16" x14ac:dyDescent="0.3">
      <c r="B89">
        <v>494747245</v>
      </c>
      <c r="C89" t="s">
        <v>32</v>
      </c>
      <c r="D89" t="s">
        <v>100</v>
      </c>
      <c r="E89" t="s">
        <v>16</v>
      </c>
      <c r="F89" t="s">
        <v>17</v>
      </c>
      <c r="G89" t="s">
        <v>261</v>
      </c>
      <c r="H89" s="1">
        <v>41700</v>
      </c>
      <c r="I89" s="1">
        <v>41718</v>
      </c>
      <c r="J89" s="2">
        <f t="shared" si="2"/>
        <v>18</v>
      </c>
      <c r="K89">
        <v>5559</v>
      </c>
      <c r="L89">
        <v>255.28</v>
      </c>
      <c r="M89">
        <v>159.41999999999999</v>
      </c>
      <c r="N89">
        <v>1419101.52</v>
      </c>
      <c r="O89">
        <v>886215.78</v>
      </c>
      <c r="P89">
        <v>532885.74</v>
      </c>
    </row>
    <row r="90" spans="2:16" x14ac:dyDescent="0.3">
      <c r="B90">
        <v>513417565</v>
      </c>
      <c r="C90" t="s">
        <v>117</v>
      </c>
      <c r="D90" t="s">
        <v>221</v>
      </c>
      <c r="E90" t="s">
        <v>34</v>
      </c>
      <c r="F90" t="s">
        <v>24</v>
      </c>
      <c r="G90" t="s">
        <v>261</v>
      </c>
      <c r="H90" s="1">
        <v>41029</v>
      </c>
      <c r="I90" s="1">
        <v>41047</v>
      </c>
      <c r="J90" s="2">
        <f t="shared" si="2"/>
        <v>18</v>
      </c>
      <c r="K90">
        <v>522</v>
      </c>
      <c r="L90">
        <v>9.33</v>
      </c>
      <c r="M90">
        <v>6.92</v>
      </c>
      <c r="N90">
        <v>4870.26</v>
      </c>
      <c r="O90">
        <v>3612.24</v>
      </c>
      <c r="P90">
        <v>1258.02</v>
      </c>
    </row>
    <row r="91" spans="2:16" x14ac:dyDescent="0.3">
      <c r="B91">
        <v>345718562</v>
      </c>
      <c r="C91" t="s">
        <v>28</v>
      </c>
      <c r="D91" t="s">
        <v>224</v>
      </c>
      <c r="E91" t="s">
        <v>75</v>
      </c>
      <c r="F91" t="s">
        <v>17</v>
      </c>
      <c r="G91" t="s">
        <v>259</v>
      </c>
      <c r="H91" s="1">
        <v>42666</v>
      </c>
      <c r="I91" s="1">
        <v>42699</v>
      </c>
      <c r="J91" s="2">
        <f t="shared" si="2"/>
        <v>33</v>
      </c>
      <c r="K91">
        <v>4660</v>
      </c>
      <c r="L91">
        <v>47.45</v>
      </c>
      <c r="M91">
        <v>31.79</v>
      </c>
      <c r="N91">
        <v>221117</v>
      </c>
      <c r="O91">
        <v>148141.4</v>
      </c>
      <c r="P91">
        <v>72975.600000000006</v>
      </c>
    </row>
    <row r="92" spans="2:16" x14ac:dyDescent="0.3">
      <c r="B92">
        <v>621386563</v>
      </c>
      <c r="C92" t="s">
        <v>32</v>
      </c>
      <c r="D92" t="s">
        <v>152</v>
      </c>
      <c r="E92" t="s">
        <v>30</v>
      </c>
      <c r="F92" t="s">
        <v>17</v>
      </c>
      <c r="G92" t="s">
        <v>258</v>
      </c>
      <c r="H92" s="1">
        <v>42533</v>
      </c>
      <c r="I92" s="1">
        <v>42718</v>
      </c>
      <c r="J92" s="2">
        <f t="shared" si="2"/>
        <v>185</v>
      </c>
      <c r="K92">
        <v>948</v>
      </c>
      <c r="L92">
        <v>651.21</v>
      </c>
      <c r="M92">
        <v>524.96</v>
      </c>
      <c r="N92">
        <v>617347.07999999996</v>
      </c>
      <c r="O92">
        <v>497662.08</v>
      </c>
      <c r="P92">
        <v>119685</v>
      </c>
    </row>
    <row r="93" spans="2:16" x14ac:dyDescent="0.3">
      <c r="B93">
        <v>240470397</v>
      </c>
      <c r="C93" t="s">
        <v>14</v>
      </c>
      <c r="D93" t="s">
        <v>108</v>
      </c>
      <c r="E93" t="s">
        <v>75</v>
      </c>
      <c r="F93" t="s">
        <v>17</v>
      </c>
      <c r="G93" t="s">
        <v>258</v>
      </c>
      <c r="H93" s="1">
        <v>41827</v>
      </c>
      <c r="I93" s="1">
        <v>41950</v>
      </c>
      <c r="J93" s="2">
        <f t="shared" si="2"/>
        <v>123</v>
      </c>
      <c r="K93">
        <v>9389</v>
      </c>
      <c r="L93">
        <v>47.45</v>
      </c>
      <c r="M93">
        <v>31.79</v>
      </c>
      <c r="N93">
        <v>445508.05</v>
      </c>
      <c r="O93">
        <v>298476.31</v>
      </c>
      <c r="P93">
        <v>147031.74</v>
      </c>
    </row>
    <row r="94" spans="2:16" x14ac:dyDescent="0.3">
      <c r="B94">
        <v>423331391</v>
      </c>
      <c r="C94" t="s">
        <v>117</v>
      </c>
      <c r="D94" t="s">
        <v>127</v>
      </c>
      <c r="E94" t="s">
        <v>30</v>
      </c>
      <c r="F94" t="s">
        <v>24</v>
      </c>
      <c r="G94" t="s">
        <v>261</v>
      </c>
      <c r="H94" s="1">
        <v>41073</v>
      </c>
      <c r="I94" s="1">
        <v>41114</v>
      </c>
      <c r="J94" s="2">
        <f t="shared" si="2"/>
        <v>41</v>
      </c>
      <c r="K94">
        <v>2021</v>
      </c>
      <c r="L94">
        <v>651.21</v>
      </c>
      <c r="M94">
        <v>524.96</v>
      </c>
      <c r="N94">
        <v>1316095.4099999999</v>
      </c>
      <c r="O94">
        <v>1060944.1599999999</v>
      </c>
      <c r="P94">
        <v>255151.25</v>
      </c>
    </row>
    <row r="95" spans="2:16" x14ac:dyDescent="0.3">
      <c r="B95">
        <v>660643374</v>
      </c>
      <c r="C95" t="s">
        <v>28</v>
      </c>
      <c r="D95" t="s">
        <v>230</v>
      </c>
      <c r="E95" t="s">
        <v>71</v>
      </c>
      <c r="F95" t="s">
        <v>24</v>
      </c>
      <c r="G95" t="s">
        <v>258</v>
      </c>
      <c r="H95" s="1">
        <v>40508</v>
      </c>
      <c r="I95" s="1">
        <v>40537</v>
      </c>
      <c r="J95" s="2">
        <f t="shared" si="2"/>
        <v>29</v>
      </c>
      <c r="K95">
        <v>7910</v>
      </c>
      <c r="L95">
        <v>437.2</v>
      </c>
      <c r="M95">
        <v>263.33</v>
      </c>
      <c r="N95">
        <v>3458252</v>
      </c>
      <c r="O95">
        <v>2082940.3</v>
      </c>
      <c r="P95">
        <v>1375311.7</v>
      </c>
    </row>
    <row r="96" spans="2:16" x14ac:dyDescent="0.3">
      <c r="B96">
        <v>963392674</v>
      </c>
      <c r="C96" t="s">
        <v>21</v>
      </c>
      <c r="D96" t="s">
        <v>233</v>
      </c>
      <c r="E96" t="s">
        <v>75</v>
      </c>
      <c r="F96" t="s">
        <v>17</v>
      </c>
      <c r="G96" t="s">
        <v>259</v>
      </c>
      <c r="H96" s="1">
        <v>40582</v>
      </c>
      <c r="I96" s="1">
        <v>40623</v>
      </c>
      <c r="J96" s="2">
        <f t="shared" si="2"/>
        <v>41</v>
      </c>
      <c r="K96">
        <v>8156</v>
      </c>
      <c r="L96">
        <v>47.45</v>
      </c>
      <c r="M96">
        <v>31.79</v>
      </c>
      <c r="N96">
        <v>387002.2</v>
      </c>
      <c r="O96">
        <v>259279.24</v>
      </c>
      <c r="P96">
        <v>127722.96</v>
      </c>
    </row>
    <row r="97" spans="2:16" x14ac:dyDescent="0.3">
      <c r="B97">
        <v>512878119</v>
      </c>
      <c r="C97" t="s">
        <v>32</v>
      </c>
      <c r="D97" t="s">
        <v>97</v>
      </c>
      <c r="E97" t="s">
        <v>59</v>
      </c>
      <c r="F97" t="s">
        <v>24</v>
      </c>
      <c r="G97" t="s">
        <v>261</v>
      </c>
      <c r="H97" s="1">
        <v>40750</v>
      </c>
      <c r="I97" s="1">
        <v>40789</v>
      </c>
      <c r="J97" s="2">
        <f t="shared" si="2"/>
        <v>39</v>
      </c>
      <c r="K97">
        <v>888</v>
      </c>
      <c r="L97">
        <v>109.28</v>
      </c>
      <c r="M97">
        <v>35.840000000000003</v>
      </c>
      <c r="N97">
        <v>97040.639999999999</v>
      </c>
      <c r="O97">
        <v>31825.919999999998</v>
      </c>
      <c r="P97">
        <v>65214.720000000001</v>
      </c>
    </row>
    <row r="98" spans="2:16" x14ac:dyDescent="0.3">
      <c r="B98">
        <v>810711038</v>
      </c>
      <c r="C98" t="s">
        <v>55</v>
      </c>
      <c r="D98" t="s">
        <v>236</v>
      </c>
      <c r="E98" t="s">
        <v>34</v>
      </c>
      <c r="F98" t="s">
        <v>17</v>
      </c>
      <c r="G98" t="s">
        <v>260</v>
      </c>
      <c r="H98" s="1">
        <v>40858</v>
      </c>
      <c r="I98" s="1">
        <v>40905</v>
      </c>
      <c r="J98" s="2">
        <f t="shared" ref="J98:J101" si="3">_xlfn.DAYS(I98,H98)</f>
        <v>47</v>
      </c>
      <c r="K98">
        <v>6267</v>
      </c>
      <c r="L98">
        <v>9.33</v>
      </c>
      <c r="M98">
        <v>6.92</v>
      </c>
      <c r="N98">
        <v>58471.11</v>
      </c>
      <c r="O98">
        <v>43367.64</v>
      </c>
      <c r="P98">
        <v>15103.47</v>
      </c>
    </row>
    <row r="99" spans="2:16" x14ac:dyDescent="0.3">
      <c r="B99">
        <v>728815257</v>
      </c>
      <c r="C99" t="s">
        <v>32</v>
      </c>
      <c r="D99" t="s">
        <v>152</v>
      </c>
      <c r="E99" t="s">
        <v>45</v>
      </c>
      <c r="F99" t="s">
        <v>17</v>
      </c>
      <c r="G99" t="s">
        <v>259</v>
      </c>
      <c r="H99" s="1">
        <v>42375</v>
      </c>
      <c r="I99" s="1">
        <v>42550</v>
      </c>
      <c r="J99" s="2">
        <f t="shared" si="3"/>
        <v>175</v>
      </c>
      <c r="K99">
        <v>1485</v>
      </c>
      <c r="L99">
        <v>154.06</v>
      </c>
      <c r="M99">
        <v>90.93</v>
      </c>
      <c r="N99">
        <v>228779.1</v>
      </c>
      <c r="O99">
        <v>135031.04999999999</v>
      </c>
      <c r="P99">
        <v>93748.05</v>
      </c>
    </row>
    <row r="100" spans="2:16" x14ac:dyDescent="0.3">
      <c r="B100">
        <v>559427106</v>
      </c>
      <c r="C100" t="s">
        <v>194</v>
      </c>
      <c r="D100" t="s">
        <v>195</v>
      </c>
      <c r="E100" t="s">
        <v>49</v>
      </c>
      <c r="F100" t="s">
        <v>17</v>
      </c>
      <c r="G100" t="s">
        <v>261</v>
      </c>
      <c r="H100" s="1">
        <v>42215</v>
      </c>
      <c r="I100" s="1">
        <v>42224</v>
      </c>
      <c r="J100" s="2">
        <f t="shared" si="3"/>
        <v>9</v>
      </c>
      <c r="K100">
        <v>5767</v>
      </c>
      <c r="L100">
        <v>81.73</v>
      </c>
      <c r="M100">
        <v>56.67</v>
      </c>
      <c r="N100">
        <v>471336.91</v>
      </c>
      <c r="O100">
        <v>326815.89</v>
      </c>
      <c r="P100">
        <v>144521.01999999999</v>
      </c>
    </row>
    <row r="101" spans="2:16" x14ac:dyDescent="0.3">
      <c r="B101">
        <v>665095412</v>
      </c>
      <c r="C101" t="s">
        <v>32</v>
      </c>
      <c r="D101" t="s">
        <v>240</v>
      </c>
      <c r="E101" t="s">
        <v>40</v>
      </c>
      <c r="F101" t="s">
        <v>17</v>
      </c>
      <c r="G101" t="s">
        <v>260</v>
      </c>
      <c r="H101" s="1">
        <v>40949</v>
      </c>
      <c r="I101" s="1">
        <v>40954</v>
      </c>
      <c r="J101" s="2">
        <f t="shared" si="3"/>
        <v>5</v>
      </c>
      <c r="K101">
        <v>5367</v>
      </c>
      <c r="L101">
        <v>668.27</v>
      </c>
      <c r="M101">
        <v>502.54</v>
      </c>
      <c r="N101">
        <v>3586605.09</v>
      </c>
      <c r="O101">
        <v>2697132.18</v>
      </c>
      <c r="P101">
        <v>889472.91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EB8F0-B6E7-4197-A2BB-466AE2BD9365}">
  <dimension ref="D4:O149"/>
  <sheetViews>
    <sheetView workbookViewId="0"/>
  </sheetViews>
  <sheetFormatPr defaultRowHeight="14.4" x14ac:dyDescent="0.3"/>
  <cols>
    <col min="1" max="1" width="5.44140625" customWidth="1"/>
    <col min="3" max="3" width="7.44140625" customWidth="1"/>
    <col min="4" max="4" width="16" bestFit="1" customWidth="1"/>
    <col min="5" max="5" width="15.5546875" bestFit="1" customWidth="1"/>
    <col min="6" max="6" width="4.77734375" bestFit="1" customWidth="1"/>
    <col min="7" max="7" width="29.77734375" bestFit="1" customWidth="1"/>
    <col min="8" max="8" width="16.88671875" bestFit="1" customWidth="1"/>
    <col min="9" max="9" width="10.77734375" bestFit="1" customWidth="1"/>
    <col min="10" max="10" width="29.77734375" bestFit="1" customWidth="1"/>
    <col min="11" max="11" width="19.6640625" bestFit="1" customWidth="1"/>
    <col min="12" max="12" width="16.88671875" bestFit="1" customWidth="1"/>
    <col min="13" max="13" width="15.44140625" bestFit="1" customWidth="1"/>
    <col min="14" max="14" width="16.44140625" bestFit="1" customWidth="1"/>
    <col min="15" max="15" width="10.77734375" bestFit="1" customWidth="1"/>
  </cols>
  <sheetData>
    <row r="4" spans="4:11" x14ac:dyDescent="0.3">
      <c r="D4" s="7" t="s">
        <v>278</v>
      </c>
      <c r="G4" s="7" t="s">
        <v>13</v>
      </c>
    </row>
    <row r="5" spans="4:11" ht="21" x14ac:dyDescent="0.4">
      <c r="D5" t="s">
        <v>265</v>
      </c>
      <c r="G5" t="s">
        <v>279</v>
      </c>
      <c r="K5" s="25"/>
    </row>
    <row r="6" spans="4:11" x14ac:dyDescent="0.3">
      <c r="D6" s="14">
        <v>137348768.30999997</v>
      </c>
      <c r="E6" s="9">
        <f>GETPIVOTDATA("Total Revenue",$D$5)</f>
        <v>137348768.30999997</v>
      </c>
      <c r="G6" s="14">
        <v>44168198.399999991</v>
      </c>
      <c r="H6" s="9">
        <f>GETPIVOTDATA("Total Profit",$G$5)</f>
        <v>44168198.399999991</v>
      </c>
      <c r="K6" s="16"/>
    </row>
    <row r="7" spans="4:11" x14ac:dyDescent="0.3">
      <c r="K7" s="16"/>
    </row>
    <row r="9" spans="4:11" x14ac:dyDescent="0.3">
      <c r="D9" s="7" t="s">
        <v>283</v>
      </c>
      <c r="G9" s="7" t="s">
        <v>282</v>
      </c>
      <c r="H9" s="4"/>
    </row>
    <row r="10" spans="4:11" x14ac:dyDescent="0.3">
      <c r="D10" t="s">
        <v>284</v>
      </c>
      <c r="G10" t="s">
        <v>278</v>
      </c>
      <c r="H10">
        <f>GETPIVOTDATA("Total Revenue",$D$5)</f>
        <v>137348768.30999997</v>
      </c>
    </row>
    <row r="11" spans="4:11" x14ac:dyDescent="0.3">
      <c r="D11" s="14">
        <v>512871</v>
      </c>
      <c r="E11" s="9">
        <f>GETPIVOTDATA("Units Sold",$D$10)</f>
        <v>512871</v>
      </c>
      <c r="G11" t="s">
        <v>283</v>
      </c>
      <c r="H11">
        <f>GETPIVOTDATA("Units Sold",$D$10)</f>
        <v>512871</v>
      </c>
    </row>
    <row r="12" spans="4:11" x14ac:dyDescent="0.3">
      <c r="G12" s="8" t="s">
        <v>282</v>
      </c>
      <c r="H12" s="13">
        <f>H10/H11</f>
        <v>267.80373292699329</v>
      </c>
    </row>
    <row r="13" spans="4:11" x14ac:dyDescent="0.3">
      <c r="H13" s="13"/>
    </row>
    <row r="16" spans="4:11" x14ac:dyDescent="0.3">
      <c r="D16" s="7" t="s">
        <v>266</v>
      </c>
      <c r="E16" s="4"/>
      <c r="G16" s="7" t="s">
        <v>285</v>
      </c>
      <c r="H16" s="4"/>
    </row>
    <row r="17" spans="4:8" x14ac:dyDescent="0.3">
      <c r="D17" s="10" t="s">
        <v>263</v>
      </c>
      <c r="E17" s="9" t="s">
        <v>265</v>
      </c>
      <c r="G17" s="5" t="s">
        <v>263</v>
      </c>
      <c r="H17" t="s">
        <v>279</v>
      </c>
    </row>
    <row r="18" spans="4:8" x14ac:dyDescent="0.3">
      <c r="D18" s="11" t="s">
        <v>32</v>
      </c>
      <c r="E18" s="9">
        <v>39672031.430000007</v>
      </c>
      <c r="G18" s="6" t="s">
        <v>32</v>
      </c>
      <c r="H18" s="9">
        <v>12183211.400000004</v>
      </c>
    </row>
    <row r="19" spans="4:8" x14ac:dyDescent="0.3">
      <c r="D19" s="11" t="s">
        <v>28</v>
      </c>
      <c r="E19" s="9">
        <v>33368932.109999999</v>
      </c>
      <c r="G19" s="6" t="s">
        <v>28</v>
      </c>
      <c r="H19" s="9">
        <v>11082938.629999999</v>
      </c>
    </row>
    <row r="20" spans="4:8" x14ac:dyDescent="0.3">
      <c r="D20" s="11" t="s">
        <v>55</v>
      </c>
      <c r="E20" s="9">
        <v>21347091.020000003</v>
      </c>
      <c r="G20" s="6" t="s">
        <v>55</v>
      </c>
      <c r="H20" s="9">
        <v>6113845.8700000001</v>
      </c>
    </row>
    <row r="21" spans="4:8" x14ac:dyDescent="0.3">
      <c r="D21" s="11" t="s">
        <v>14</v>
      </c>
      <c r="E21" s="9">
        <v>14094265.130000003</v>
      </c>
      <c r="G21" s="6" t="s">
        <v>117</v>
      </c>
      <c r="H21" s="9">
        <v>5761191.8599999994</v>
      </c>
    </row>
    <row r="22" spans="4:8" x14ac:dyDescent="0.3">
      <c r="D22" s="11" t="s">
        <v>117</v>
      </c>
      <c r="E22" s="9">
        <v>14052706.58</v>
      </c>
      <c r="G22" s="6" t="s">
        <v>14</v>
      </c>
      <c r="H22" s="9">
        <v>4722160.03</v>
      </c>
    </row>
    <row r="23" spans="4:8" x14ac:dyDescent="0.3">
      <c r="D23" s="11" t="s">
        <v>21</v>
      </c>
      <c r="E23" s="9">
        <v>9170385.4900000002</v>
      </c>
      <c r="G23" s="6" t="s">
        <v>21</v>
      </c>
      <c r="H23" s="9">
        <v>2846907.85</v>
      </c>
    </row>
    <row r="24" spans="4:8" x14ac:dyDescent="0.3">
      <c r="D24" s="11" t="s">
        <v>194</v>
      </c>
      <c r="E24" s="9">
        <v>5643356.5500000007</v>
      </c>
      <c r="G24" s="6" t="s">
        <v>194</v>
      </c>
      <c r="H24" s="9">
        <v>1457942.76</v>
      </c>
    </row>
    <row r="25" spans="4:8" x14ac:dyDescent="0.3">
      <c r="D25" s="6" t="s">
        <v>264</v>
      </c>
      <c r="E25" s="14">
        <v>137348768.31</v>
      </c>
      <c r="G25" s="6" t="s">
        <v>264</v>
      </c>
      <c r="H25" s="14">
        <v>44168198.400000006</v>
      </c>
    </row>
    <row r="28" spans="4:8" x14ac:dyDescent="0.3">
      <c r="D28" s="7" t="s">
        <v>267</v>
      </c>
      <c r="E28" s="4"/>
      <c r="G28" s="7" t="s">
        <v>286</v>
      </c>
      <c r="H28" s="4"/>
    </row>
    <row r="29" spans="4:8" x14ac:dyDescent="0.3">
      <c r="D29" s="5" t="s">
        <v>263</v>
      </c>
      <c r="E29" t="s">
        <v>265</v>
      </c>
      <c r="G29" s="5" t="s">
        <v>263</v>
      </c>
      <c r="H29" t="s">
        <v>279</v>
      </c>
    </row>
    <row r="30" spans="4:8" x14ac:dyDescent="0.3">
      <c r="D30" s="6" t="s">
        <v>63</v>
      </c>
      <c r="E30" s="9">
        <v>6336545.4800000004</v>
      </c>
      <c r="G30" s="6" t="s">
        <v>113</v>
      </c>
      <c r="H30" s="9">
        <v>2425317.87</v>
      </c>
    </row>
    <row r="31" spans="4:8" x14ac:dyDescent="0.3">
      <c r="D31" s="6" t="s">
        <v>111</v>
      </c>
      <c r="E31" s="9">
        <v>6161257.9000000004</v>
      </c>
      <c r="G31" s="6" t="s">
        <v>111</v>
      </c>
      <c r="H31" s="9">
        <v>1802771.7</v>
      </c>
    </row>
    <row r="32" spans="4:8" x14ac:dyDescent="0.3">
      <c r="D32" s="6" t="s">
        <v>113</v>
      </c>
      <c r="E32" s="9">
        <v>6052890.8600000003</v>
      </c>
      <c r="G32" s="6" t="s">
        <v>192</v>
      </c>
      <c r="H32" s="9">
        <v>1719922.04</v>
      </c>
    </row>
    <row r="33" spans="4:8" x14ac:dyDescent="0.3">
      <c r="D33" s="6" t="s">
        <v>77</v>
      </c>
      <c r="E33" s="9">
        <v>5822036.2000000002</v>
      </c>
      <c r="G33" s="6" t="s">
        <v>204</v>
      </c>
      <c r="H33" s="9">
        <v>1678540.98</v>
      </c>
    </row>
    <row r="34" spans="4:8" x14ac:dyDescent="0.3">
      <c r="D34" s="6" t="s">
        <v>195</v>
      </c>
      <c r="E34" s="9">
        <v>5643356.5500000007</v>
      </c>
      <c r="G34" s="6" t="s">
        <v>63</v>
      </c>
      <c r="H34" s="9">
        <v>1609947.52</v>
      </c>
    </row>
    <row r="35" spans="4:8" x14ac:dyDescent="0.3">
      <c r="D35" s="6" t="s">
        <v>100</v>
      </c>
      <c r="E35" s="9">
        <v>5449517.9499999993</v>
      </c>
      <c r="G35" s="6" t="s">
        <v>135</v>
      </c>
      <c r="H35" s="9">
        <v>1541705.29</v>
      </c>
    </row>
    <row r="36" spans="4:8" x14ac:dyDescent="0.3">
      <c r="D36" s="6" t="s">
        <v>178</v>
      </c>
      <c r="E36" s="9">
        <v>5396577.2699999996</v>
      </c>
      <c r="G36" s="6" t="s">
        <v>127</v>
      </c>
      <c r="H36" s="9">
        <v>1512926.83</v>
      </c>
    </row>
    <row r="37" spans="4:8" x14ac:dyDescent="0.3">
      <c r="D37" s="6" t="s">
        <v>36</v>
      </c>
      <c r="E37" s="9">
        <v>5253769.42</v>
      </c>
      <c r="G37" s="6" t="s">
        <v>102</v>
      </c>
      <c r="H37" s="9">
        <v>1512729.45</v>
      </c>
    </row>
    <row r="38" spans="4:8" x14ac:dyDescent="0.3">
      <c r="D38" s="6" t="s">
        <v>127</v>
      </c>
      <c r="E38" s="9">
        <v>4478800.21</v>
      </c>
      <c r="G38" s="6" t="s">
        <v>195</v>
      </c>
      <c r="H38" s="9">
        <v>1457942.76</v>
      </c>
    </row>
    <row r="39" spans="4:8" x14ac:dyDescent="0.3">
      <c r="D39" s="6" t="s">
        <v>122</v>
      </c>
      <c r="E39" s="9">
        <v>4368316.68</v>
      </c>
      <c r="G39" s="6" t="s">
        <v>36</v>
      </c>
      <c r="H39" s="9">
        <v>1417493.49</v>
      </c>
    </row>
    <row r="40" spans="4:8" x14ac:dyDescent="0.3">
      <c r="D40" s="6" t="s">
        <v>192</v>
      </c>
      <c r="E40" s="9">
        <v>4324782.4000000004</v>
      </c>
      <c r="G40" s="6" t="s">
        <v>100</v>
      </c>
      <c r="H40" s="9">
        <v>1385883.27</v>
      </c>
    </row>
    <row r="41" spans="4:8" x14ac:dyDescent="0.3">
      <c r="D41" s="6" t="s">
        <v>204</v>
      </c>
      <c r="E41" s="9">
        <v>4220728.8</v>
      </c>
      <c r="G41" s="6" t="s">
        <v>230</v>
      </c>
      <c r="H41" s="9">
        <v>1375311.7</v>
      </c>
    </row>
    <row r="42" spans="4:8" x14ac:dyDescent="0.3">
      <c r="D42" s="6" t="s">
        <v>135</v>
      </c>
      <c r="E42" s="9">
        <v>3876652.4</v>
      </c>
      <c r="G42" s="6" t="s">
        <v>77</v>
      </c>
      <c r="H42" s="9">
        <v>1267258.3999999999</v>
      </c>
    </row>
    <row r="43" spans="4:8" x14ac:dyDescent="0.3">
      <c r="D43" s="6" t="s">
        <v>74</v>
      </c>
      <c r="E43" s="9">
        <v>3851030.28</v>
      </c>
      <c r="G43" s="6" t="s">
        <v>70</v>
      </c>
      <c r="H43" s="9">
        <v>1208744.24</v>
      </c>
    </row>
    <row r="44" spans="4:8" x14ac:dyDescent="0.3">
      <c r="D44" s="6" t="s">
        <v>102</v>
      </c>
      <c r="E44" s="9">
        <v>3808901.49</v>
      </c>
      <c r="G44" s="6" t="s">
        <v>211</v>
      </c>
      <c r="H44" s="9">
        <v>1128242.43</v>
      </c>
    </row>
    <row r="45" spans="4:8" x14ac:dyDescent="0.3">
      <c r="D45" s="6" t="s">
        <v>240</v>
      </c>
      <c r="E45" s="9">
        <v>3586605.09</v>
      </c>
      <c r="G45" s="6" t="s">
        <v>178</v>
      </c>
      <c r="H45" s="9">
        <v>1046233.75</v>
      </c>
    </row>
    <row r="46" spans="4:8" x14ac:dyDescent="0.3">
      <c r="D46" s="6" t="s">
        <v>230</v>
      </c>
      <c r="E46" s="9">
        <v>3458252</v>
      </c>
      <c r="G46" s="6" t="s">
        <v>15</v>
      </c>
      <c r="H46" s="9">
        <v>951410.5</v>
      </c>
    </row>
    <row r="47" spans="4:8" x14ac:dyDescent="0.3">
      <c r="D47" s="6" t="s">
        <v>152</v>
      </c>
      <c r="E47" s="9">
        <v>3097359.1500000004</v>
      </c>
      <c r="G47" s="6" t="s">
        <v>240</v>
      </c>
      <c r="H47" s="9">
        <v>889472.91</v>
      </c>
    </row>
    <row r="48" spans="4:8" x14ac:dyDescent="0.3">
      <c r="D48" s="6" t="s">
        <v>70</v>
      </c>
      <c r="E48" s="9">
        <v>3039414.4</v>
      </c>
      <c r="G48" s="6" t="s">
        <v>122</v>
      </c>
      <c r="H48" s="9">
        <v>846885</v>
      </c>
    </row>
    <row r="49" spans="4:15" x14ac:dyDescent="0.3">
      <c r="D49" s="6" t="s">
        <v>206</v>
      </c>
      <c r="E49" s="9">
        <v>3015902.51</v>
      </c>
      <c r="G49" s="6" t="s">
        <v>202</v>
      </c>
      <c r="H49" s="9">
        <v>825738.04</v>
      </c>
    </row>
    <row r="50" spans="4:15" x14ac:dyDescent="0.3">
      <c r="D50" s="6" t="s">
        <v>264</v>
      </c>
      <c r="E50" s="14">
        <v>91242697.040000021</v>
      </c>
      <c r="G50" s="6" t="s">
        <v>264</v>
      </c>
      <c r="H50" s="14">
        <v>27604478.169999994</v>
      </c>
    </row>
    <row r="51" spans="4:15" x14ac:dyDescent="0.3">
      <c r="D51" s="6"/>
    </row>
    <row r="52" spans="4:15" x14ac:dyDescent="0.3">
      <c r="D52" s="7" t="s">
        <v>268</v>
      </c>
      <c r="E52" s="4"/>
      <c r="G52" s="7" t="s">
        <v>287</v>
      </c>
      <c r="H52" s="4"/>
    </row>
    <row r="53" spans="4:15" x14ac:dyDescent="0.3">
      <c r="D53" s="5" t="s">
        <v>263</v>
      </c>
      <c r="E53" t="s">
        <v>265</v>
      </c>
      <c r="G53" s="5" t="s">
        <v>263</v>
      </c>
      <c r="H53" t="s">
        <v>279</v>
      </c>
      <c r="J53" s="12" t="s">
        <v>291</v>
      </c>
      <c r="K53" s="12" t="s">
        <v>265</v>
      </c>
      <c r="M53" s="15"/>
      <c r="N53" s="16"/>
      <c r="O53" s="16"/>
    </row>
    <row r="54" spans="4:15" x14ac:dyDescent="0.3">
      <c r="D54" s="6" t="s">
        <v>71</v>
      </c>
      <c r="E54" s="9">
        <v>36601509.600000001</v>
      </c>
      <c r="G54" s="6" t="s">
        <v>71</v>
      </c>
      <c r="H54" s="19">
        <v>0.32955948368498544</v>
      </c>
      <c r="J54" s="6" t="s">
        <v>71</v>
      </c>
      <c r="K54" s="9">
        <v>36601509.600000001</v>
      </c>
      <c r="M54" s="16"/>
      <c r="N54" s="16"/>
      <c r="O54" s="16"/>
    </row>
    <row r="55" spans="4:15" x14ac:dyDescent="0.3">
      <c r="D55" s="6" t="s">
        <v>30</v>
      </c>
      <c r="E55" s="9">
        <v>30585380.07</v>
      </c>
      <c r="G55" s="6" t="s">
        <v>40</v>
      </c>
      <c r="H55" s="19">
        <v>0.16782676175444822</v>
      </c>
      <c r="J55" s="6" t="s">
        <v>30</v>
      </c>
      <c r="K55" s="9">
        <v>30585380.07</v>
      </c>
      <c r="M55" s="17"/>
      <c r="N55" s="18"/>
      <c r="O55" s="16"/>
    </row>
    <row r="56" spans="4:15" x14ac:dyDescent="0.3">
      <c r="D56" s="6" t="s">
        <v>40</v>
      </c>
      <c r="E56" s="9">
        <v>29889712.289999995</v>
      </c>
      <c r="G56" s="6" t="s">
        <v>30</v>
      </c>
      <c r="H56" s="19">
        <v>0.13425007052132787</v>
      </c>
      <c r="J56" s="6" t="s">
        <v>40</v>
      </c>
      <c r="K56" s="9">
        <v>29889712.289999995</v>
      </c>
      <c r="M56" s="17"/>
      <c r="N56" s="18"/>
      <c r="O56" s="16"/>
    </row>
    <row r="57" spans="4:15" x14ac:dyDescent="0.3">
      <c r="D57" s="6" t="s">
        <v>16</v>
      </c>
      <c r="E57" s="9">
        <v>10350327.6</v>
      </c>
      <c r="G57" s="6" t="s">
        <v>59</v>
      </c>
      <c r="H57" s="19">
        <v>0.11848648098809483</v>
      </c>
      <c r="J57" s="6" t="s">
        <v>16</v>
      </c>
      <c r="K57" s="9">
        <v>10350327.6</v>
      </c>
      <c r="M57" s="17"/>
      <c r="N57" s="18"/>
      <c r="O57" s="16"/>
    </row>
    <row r="58" spans="4:15" x14ac:dyDescent="0.3">
      <c r="D58" s="6" t="s">
        <v>59</v>
      </c>
      <c r="E58" s="9">
        <v>7787292.799999998</v>
      </c>
      <c r="G58" s="6" t="s">
        <v>16</v>
      </c>
      <c r="H58" s="19">
        <v>8.7996428217457026E-2</v>
      </c>
      <c r="J58" s="6" t="s">
        <v>59</v>
      </c>
      <c r="K58" s="9">
        <v>7787292.799999998</v>
      </c>
      <c r="M58" s="17"/>
      <c r="N58" s="18"/>
      <c r="O58" s="16"/>
    </row>
    <row r="59" spans="4:15" x14ac:dyDescent="0.3">
      <c r="D59" s="6" t="s">
        <v>23</v>
      </c>
      <c r="E59" s="9">
        <v>5322898.9000000004</v>
      </c>
      <c r="G59" s="6" t="s">
        <v>23</v>
      </c>
      <c r="H59" s="19">
        <v>5.1902579526540066E-2</v>
      </c>
      <c r="J59" s="6" t="s">
        <v>23</v>
      </c>
      <c r="K59" s="9">
        <v>5322898.9000000004</v>
      </c>
      <c r="M59" s="17"/>
      <c r="N59" s="18"/>
      <c r="O59" s="16"/>
    </row>
    <row r="60" spans="4:15" x14ac:dyDescent="0.3">
      <c r="D60" s="6" t="s">
        <v>81</v>
      </c>
      <c r="E60" s="9">
        <v>4503675.75</v>
      </c>
      <c r="G60" s="6" t="s">
        <v>45</v>
      </c>
      <c r="H60" s="19">
        <v>2.8659073176052392E-2</v>
      </c>
      <c r="J60" s="6" t="s">
        <v>81</v>
      </c>
      <c r="K60" s="9">
        <v>4503675.75</v>
      </c>
      <c r="M60" s="17"/>
      <c r="N60" s="18"/>
      <c r="O60" s="16"/>
    </row>
    <row r="61" spans="4:15" x14ac:dyDescent="0.3">
      <c r="D61" s="6" t="s">
        <v>49</v>
      </c>
      <c r="E61" s="9">
        <v>3980904.8400000003</v>
      </c>
      <c r="G61" s="6" t="s">
        <v>49</v>
      </c>
      <c r="H61" s="19">
        <v>2.7635776966624021E-2</v>
      </c>
      <c r="J61" s="6" t="s">
        <v>49</v>
      </c>
      <c r="K61" s="9">
        <v>3980904.8400000003</v>
      </c>
      <c r="M61" s="17"/>
      <c r="N61" s="18"/>
      <c r="O61" s="16"/>
    </row>
    <row r="62" spans="4:15" x14ac:dyDescent="0.3">
      <c r="D62" s="6" t="s">
        <v>45</v>
      </c>
      <c r="E62" s="9">
        <v>3089057.06</v>
      </c>
      <c r="G62" s="6" t="s">
        <v>75</v>
      </c>
      <c r="H62" s="19">
        <v>2.0106033575505763E-2</v>
      </c>
      <c r="J62" s="6" t="s">
        <v>45</v>
      </c>
      <c r="K62" s="9">
        <v>3089057.06</v>
      </c>
      <c r="M62" s="17"/>
      <c r="N62" s="18"/>
      <c r="O62" s="16"/>
    </row>
    <row r="63" spans="4:15" x14ac:dyDescent="0.3">
      <c r="D63" s="6" t="s">
        <v>75</v>
      </c>
      <c r="E63" s="9">
        <v>2690794.6</v>
      </c>
      <c r="G63" s="6" t="s">
        <v>88</v>
      </c>
      <c r="H63" s="19">
        <v>1.7024560820665034E-2</v>
      </c>
      <c r="J63" s="6" t="s">
        <v>75</v>
      </c>
      <c r="K63" s="9">
        <v>2690794.6</v>
      </c>
      <c r="M63" s="17"/>
      <c r="N63" s="18"/>
      <c r="O63" s="16"/>
    </row>
    <row r="64" spans="4:15" x14ac:dyDescent="0.3">
      <c r="D64" s="6" t="s">
        <v>88</v>
      </c>
      <c r="E64" s="9">
        <v>2080733.46</v>
      </c>
      <c r="G64" s="6" t="s">
        <v>81</v>
      </c>
      <c r="H64" s="19">
        <v>1.3824652626084925E-2</v>
      </c>
      <c r="J64" s="6" t="s">
        <v>88</v>
      </c>
      <c r="K64" s="9">
        <v>2080733.46</v>
      </c>
      <c r="M64" s="17"/>
      <c r="N64" s="18"/>
      <c r="O64" s="16"/>
    </row>
    <row r="65" spans="4:15" x14ac:dyDescent="0.3">
      <c r="D65" s="6" t="s">
        <v>34</v>
      </c>
      <c r="E65" s="9">
        <v>466481.34</v>
      </c>
      <c r="G65" s="6" t="s">
        <v>34</v>
      </c>
      <c r="H65" s="19">
        <v>2.7280981422144672E-3</v>
      </c>
      <c r="J65" s="6" t="s">
        <v>34</v>
      </c>
      <c r="K65" s="9">
        <v>466481.34</v>
      </c>
      <c r="M65" s="17"/>
      <c r="N65" s="18"/>
      <c r="O65" s="16"/>
    </row>
    <row r="66" spans="4:15" x14ac:dyDescent="0.3">
      <c r="D66" s="6" t="s">
        <v>264</v>
      </c>
      <c r="E66" s="14">
        <v>137348768.31</v>
      </c>
      <c r="G66" s="6" t="s">
        <v>264</v>
      </c>
      <c r="H66" s="19">
        <v>1</v>
      </c>
      <c r="M66" s="17"/>
      <c r="N66" s="18"/>
      <c r="O66" s="16"/>
    </row>
    <row r="67" spans="4:15" x14ac:dyDescent="0.3">
      <c r="D67" s="6"/>
    </row>
    <row r="68" spans="4:15" x14ac:dyDescent="0.3">
      <c r="D68" s="6"/>
    </row>
    <row r="69" spans="4:15" x14ac:dyDescent="0.3">
      <c r="D69" s="7" t="s">
        <v>277</v>
      </c>
      <c r="E69" s="4"/>
      <c r="G69" s="7" t="s">
        <v>288</v>
      </c>
      <c r="H69" s="4"/>
    </row>
    <row r="70" spans="4:15" x14ac:dyDescent="0.3">
      <c r="D70" s="5" t="s">
        <v>263</v>
      </c>
      <c r="E70" t="s">
        <v>265</v>
      </c>
      <c r="G70" s="5" t="s">
        <v>263</v>
      </c>
      <c r="H70" t="s">
        <v>279</v>
      </c>
    </row>
    <row r="71" spans="4:15" x14ac:dyDescent="0.3">
      <c r="D71" s="6" t="s">
        <v>269</v>
      </c>
      <c r="E71" s="9">
        <v>19186024.920000002</v>
      </c>
      <c r="G71" s="6" t="s">
        <v>269</v>
      </c>
      <c r="H71" s="9">
        <v>6629567.4299999997</v>
      </c>
    </row>
    <row r="72" spans="4:15" x14ac:dyDescent="0.3">
      <c r="D72" s="6" t="s">
        <v>270</v>
      </c>
      <c r="E72" s="9">
        <v>11129166.07</v>
      </c>
      <c r="G72" s="6" t="s">
        <v>270</v>
      </c>
      <c r="H72" s="9">
        <v>2741008.2300000004</v>
      </c>
    </row>
    <row r="73" spans="4:15" x14ac:dyDescent="0.3">
      <c r="D73" s="6" t="s">
        <v>271</v>
      </c>
      <c r="E73" s="9">
        <v>31898644.52</v>
      </c>
      <c r="G73" s="6" t="s">
        <v>271</v>
      </c>
      <c r="H73" s="9">
        <v>9213010.120000001</v>
      </c>
      <c r="K73" s="7" t="s">
        <v>1</v>
      </c>
    </row>
    <row r="74" spans="4:15" x14ac:dyDescent="0.3">
      <c r="D74" s="6" t="s">
        <v>272</v>
      </c>
      <c r="E74" s="9">
        <v>20330448.66</v>
      </c>
      <c r="G74" s="6" t="s">
        <v>272</v>
      </c>
      <c r="H74" s="9">
        <v>6715420.0399999991</v>
      </c>
      <c r="K74" t="str" cm="1">
        <f t="array" ref="K74:K149">_xlfn.UNIQUE(sales[Country])</f>
        <v>Tuvalu</v>
      </c>
    </row>
    <row r="75" spans="4:15" x14ac:dyDescent="0.3">
      <c r="D75" s="6" t="s">
        <v>273</v>
      </c>
      <c r="E75" s="9">
        <v>16630214.430000002</v>
      </c>
      <c r="G75" s="6" t="s">
        <v>273</v>
      </c>
      <c r="H75" s="9">
        <v>5879461.6799999997</v>
      </c>
      <c r="K75" t="str">
        <v>Grenada</v>
      </c>
    </row>
    <row r="76" spans="4:15" x14ac:dyDescent="0.3">
      <c r="D76" s="6" t="s">
        <v>274</v>
      </c>
      <c r="E76" s="9">
        <v>12427982.860000001</v>
      </c>
      <c r="G76" s="6" t="s">
        <v>274</v>
      </c>
      <c r="H76" s="9">
        <v>3996539.4400000004</v>
      </c>
      <c r="K76" t="str">
        <v>Russia</v>
      </c>
    </row>
    <row r="77" spans="4:15" x14ac:dyDescent="0.3">
      <c r="D77" s="6" t="s">
        <v>275</v>
      </c>
      <c r="E77" s="9">
        <v>12372867.219999999</v>
      </c>
      <c r="G77" s="6" t="s">
        <v>275</v>
      </c>
      <c r="H77" s="9">
        <v>4903838.01</v>
      </c>
      <c r="K77" t="str">
        <v>Sao Tome and Principe</v>
      </c>
    </row>
    <row r="78" spans="4:15" x14ac:dyDescent="0.3">
      <c r="D78" s="6" t="s">
        <v>276</v>
      </c>
      <c r="E78" s="9">
        <v>13373419.629999999</v>
      </c>
      <c r="G78" s="6" t="s">
        <v>276</v>
      </c>
      <c r="H78" s="9">
        <v>4089353.45</v>
      </c>
      <c r="K78" t="str">
        <v>Rwanda</v>
      </c>
    </row>
    <row r="79" spans="4:15" x14ac:dyDescent="0.3">
      <c r="D79" s="6" t="s">
        <v>264</v>
      </c>
      <c r="E79" s="14">
        <v>137348768.31</v>
      </c>
      <c r="G79" s="6" t="s">
        <v>264</v>
      </c>
      <c r="H79" s="14">
        <v>44168198.399999999</v>
      </c>
      <c r="K79" t="str">
        <v>Solomon Islands</v>
      </c>
    </row>
    <row r="80" spans="4:15" x14ac:dyDescent="0.3">
      <c r="D80" s="6"/>
      <c r="K80" t="str">
        <v>Angola</v>
      </c>
    </row>
    <row r="81" spans="4:11" x14ac:dyDescent="0.3">
      <c r="D81" s="6"/>
      <c r="K81" t="str">
        <v>Burkina Faso</v>
      </c>
    </row>
    <row r="82" spans="4:11" x14ac:dyDescent="0.3">
      <c r="D82" s="6"/>
      <c r="K82" t="str">
        <v>Republic of the Congo</v>
      </c>
    </row>
    <row r="83" spans="4:11" x14ac:dyDescent="0.3">
      <c r="D83" s="7" t="s">
        <v>4</v>
      </c>
      <c r="E83" s="4"/>
      <c r="F83" s="4"/>
      <c r="G83" s="4"/>
      <c r="H83" s="4"/>
      <c r="I83" s="4"/>
      <c r="K83" t="str">
        <v>Senegal</v>
      </c>
    </row>
    <row r="84" spans="4:11" x14ac:dyDescent="0.3">
      <c r="D84" s="5" t="s">
        <v>280</v>
      </c>
      <c r="E84" s="5" t="s">
        <v>281</v>
      </c>
      <c r="K84" t="str">
        <v>Kyrgyzstan</v>
      </c>
    </row>
    <row r="85" spans="4:11" x14ac:dyDescent="0.3">
      <c r="D85" s="5" t="s">
        <v>263</v>
      </c>
      <c r="E85" t="s">
        <v>259</v>
      </c>
      <c r="F85" t="s">
        <v>258</v>
      </c>
      <c r="G85" t="s">
        <v>260</v>
      </c>
      <c r="H85" t="s">
        <v>261</v>
      </c>
      <c r="I85" t="s">
        <v>264</v>
      </c>
      <c r="K85" t="str">
        <v>Cape Verde</v>
      </c>
    </row>
    <row r="86" spans="4:11" x14ac:dyDescent="0.3">
      <c r="D86" s="6" t="s">
        <v>16</v>
      </c>
      <c r="E86" s="14">
        <v>1</v>
      </c>
      <c r="F86" s="14">
        <v>3</v>
      </c>
      <c r="G86" s="14">
        <v>2</v>
      </c>
      <c r="H86" s="14">
        <v>1</v>
      </c>
      <c r="I86" s="14">
        <v>7</v>
      </c>
      <c r="K86" t="str">
        <v>Bangladesh</v>
      </c>
    </row>
    <row r="87" spans="4:11" x14ac:dyDescent="0.3">
      <c r="D87" s="6" t="s">
        <v>75</v>
      </c>
      <c r="E87" s="14">
        <v>7</v>
      </c>
      <c r="F87" s="14">
        <v>1</v>
      </c>
      <c r="G87" s="14"/>
      <c r="H87" s="14"/>
      <c r="I87" s="14">
        <v>8</v>
      </c>
      <c r="K87" t="str">
        <v>Honduras</v>
      </c>
    </row>
    <row r="88" spans="4:11" x14ac:dyDescent="0.3">
      <c r="D88" s="6" t="s">
        <v>23</v>
      </c>
      <c r="E88" s="14">
        <v>1</v>
      </c>
      <c r="F88" s="14">
        <v>5</v>
      </c>
      <c r="G88" s="14"/>
      <c r="H88" s="14">
        <v>1</v>
      </c>
      <c r="I88" s="14">
        <v>7</v>
      </c>
      <c r="K88" t="str">
        <v>Mongolia</v>
      </c>
    </row>
    <row r="89" spans="4:11" x14ac:dyDescent="0.3">
      <c r="D89" s="6" t="s">
        <v>59</v>
      </c>
      <c r="E89" s="14">
        <v>4</v>
      </c>
      <c r="F89" s="14">
        <v>3</v>
      </c>
      <c r="G89" s="14">
        <v>3</v>
      </c>
      <c r="H89" s="14">
        <v>3</v>
      </c>
      <c r="I89" s="14">
        <v>13</v>
      </c>
      <c r="K89" t="str">
        <v>Bulgaria</v>
      </c>
    </row>
    <row r="90" spans="4:11" x14ac:dyDescent="0.3">
      <c r="D90" s="6" t="s">
        <v>71</v>
      </c>
      <c r="E90" s="14">
        <v>1</v>
      </c>
      <c r="F90" s="14">
        <v>8</v>
      </c>
      <c r="G90" s="14">
        <v>1</v>
      </c>
      <c r="H90" s="14">
        <v>3</v>
      </c>
      <c r="I90" s="14">
        <v>13</v>
      </c>
      <c r="K90" t="str">
        <v>Sri Lanka</v>
      </c>
    </row>
    <row r="91" spans="4:11" x14ac:dyDescent="0.3">
      <c r="D91" s="6" t="s">
        <v>34</v>
      </c>
      <c r="E91" s="14">
        <v>1</v>
      </c>
      <c r="F91" s="14">
        <v>2</v>
      </c>
      <c r="G91" s="14">
        <v>5</v>
      </c>
      <c r="H91" s="14">
        <v>2</v>
      </c>
      <c r="I91" s="14">
        <v>10</v>
      </c>
      <c r="K91" t="str">
        <v>Cameroon</v>
      </c>
    </row>
    <row r="92" spans="4:11" x14ac:dyDescent="0.3">
      <c r="D92" s="6" t="s">
        <v>40</v>
      </c>
      <c r="E92" s="14">
        <v>1</v>
      </c>
      <c r="F92" s="14">
        <v>2</v>
      </c>
      <c r="G92" s="14">
        <v>5</v>
      </c>
      <c r="H92" s="14">
        <v>1</v>
      </c>
      <c r="I92" s="14">
        <v>9</v>
      </c>
      <c r="K92" t="str">
        <v>Turkmenistan</v>
      </c>
    </row>
    <row r="93" spans="4:11" x14ac:dyDescent="0.3">
      <c r="D93" s="6" t="s">
        <v>81</v>
      </c>
      <c r="E93" s="14"/>
      <c r="F93" s="14"/>
      <c r="G93" s="14">
        <v>1</v>
      </c>
      <c r="H93" s="14">
        <v>1</v>
      </c>
      <c r="I93" s="14">
        <v>2</v>
      </c>
      <c r="K93" t="str">
        <v>East Timor</v>
      </c>
    </row>
    <row r="94" spans="4:11" x14ac:dyDescent="0.3">
      <c r="D94" s="6" t="s">
        <v>30</v>
      </c>
      <c r="E94" s="14">
        <v>2</v>
      </c>
      <c r="F94" s="14">
        <v>2</v>
      </c>
      <c r="G94" s="14">
        <v>3</v>
      </c>
      <c r="H94" s="14">
        <v>5</v>
      </c>
      <c r="I94" s="14">
        <v>12</v>
      </c>
      <c r="K94" t="str">
        <v>Norway</v>
      </c>
    </row>
    <row r="95" spans="4:11" x14ac:dyDescent="0.3">
      <c r="D95" s="6" t="s">
        <v>49</v>
      </c>
      <c r="E95" s="14">
        <v>2</v>
      </c>
      <c r="F95" s="14">
        <v>1</v>
      </c>
      <c r="G95" s="14">
        <v>4</v>
      </c>
      <c r="H95" s="14">
        <v>3</v>
      </c>
      <c r="I95" s="14">
        <v>10</v>
      </c>
      <c r="K95" t="str">
        <v>Portugal</v>
      </c>
    </row>
    <row r="96" spans="4:11" x14ac:dyDescent="0.3">
      <c r="D96" s="6" t="s">
        <v>88</v>
      </c>
      <c r="E96" s="14"/>
      <c r="F96" s="14"/>
      <c r="G96" s="14">
        <v>2</v>
      </c>
      <c r="H96" s="14">
        <v>1</v>
      </c>
      <c r="I96" s="14">
        <v>3</v>
      </c>
      <c r="K96" t="str">
        <v>New Zealand</v>
      </c>
    </row>
    <row r="97" spans="4:11" x14ac:dyDescent="0.3">
      <c r="D97" s="6" t="s">
        <v>45</v>
      </c>
      <c r="E97" s="14">
        <v>2</v>
      </c>
      <c r="F97" s="14">
        <v>3</v>
      </c>
      <c r="G97" s="14">
        <v>1</v>
      </c>
      <c r="H97" s="14"/>
      <c r="I97" s="14">
        <v>6</v>
      </c>
      <c r="K97" t="str">
        <v xml:space="preserve">Moldova </v>
      </c>
    </row>
    <row r="98" spans="4:11" x14ac:dyDescent="0.3">
      <c r="D98" s="6" t="s">
        <v>264</v>
      </c>
      <c r="E98" s="14">
        <v>22</v>
      </c>
      <c r="F98" s="14">
        <v>30</v>
      </c>
      <c r="G98" s="14">
        <v>27</v>
      </c>
      <c r="H98" s="14">
        <v>21</v>
      </c>
      <c r="I98" s="14">
        <v>100</v>
      </c>
      <c r="K98" t="str">
        <v>France</v>
      </c>
    </row>
    <row r="99" spans="4:11" x14ac:dyDescent="0.3">
      <c r="K99" t="str">
        <v>Kiribati</v>
      </c>
    </row>
    <row r="100" spans="4:11" x14ac:dyDescent="0.3">
      <c r="K100" t="str">
        <v>Mali</v>
      </c>
    </row>
    <row r="101" spans="4:11" x14ac:dyDescent="0.3">
      <c r="D101" s="7" t="s">
        <v>290</v>
      </c>
      <c r="E101" s="4"/>
      <c r="G101" s="7" t="s">
        <v>289</v>
      </c>
      <c r="H101" s="4"/>
      <c r="K101" t="str">
        <v>The Gambia</v>
      </c>
    </row>
    <row r="102" spans="4:11" x14ac:dyDescent="0.3">
      <c r="D102" s="5" t="s">
        <v>263</v>
      </c>
      <c r="E102" t="s">
        <v>265</v>
      </c>
      <c r="G102" s="5" t="s">
        <v>263</v>
      </c>
      <c r="H102" t="s">
        <v>279</v>
      </c>
      <c r="K102" t="str">
        <v>Switzerland</v>
      </c>
    </row>
    <row r="103" spans="4:11" x14ac:dyDescent="0.3">
      <c r="D103" s="6" t="s">
        <v>17</v>
      </c>
      <c r="E103" s="9">
        <v>79094809.199999973</v>
      </c>
      <c r="G103" s="6" t="s">
        <v>17</v>
      </c>
      <c r="H103" s="9">
        <v>24920726.669999991</v>
      </c>
      <c r="K103" t="str">
        <v>South Sudan</v>
      </c>
    </row>
    <row r="104" spans="4:11" x14ac:dyDescent="0.3">
      <c r="D104" s="6" t="s">
        <v>24</v>
      </c>
      <c r="E104" s="9">
        <v>58253959.110000007</v>
      </c>
      <c r="G104" s="6" t="s">
        <v>24</v>
      </c>
      <c r="H104" s="9">
        <v>19247471.73</v>
      </c>
      <c r="K104" t="str">
        <v>Australia</v>
      </c>
    </row>
    <row r="105" spans="4:11" x14ac:dyDescent="0.3">
      <c r="D105" s="6" t="s">
        <v>264</v>
      </c>
      <c r="E105" s="14">
        <v>137348768.30999997</v>
      </c>
      <c r="G105" s="6" t="s">
        <v>264</v>
      </c>
      <c r="H105" s="14">
        <v>44168198.399999991</v>
      </c>
      <c r="K105" t="str">
        <v>Myanmar</v>
      </c>
    </row>
    <row r="106" spans="4:11" x14ac:dyDescent="0.3">
      <c r="K106" t="str">
        <v>Djibouti</v>
      </c>
    </row>
    <row r="107" spans="4:11" x14ac:dyDescent="0.3">
      <c r="K107" t="str">
        <v>Costa Rica</v>
      </c>
    </row>
    <row r="108" spans="4:11" x14ac:dyDescent="0.3">
      <c r="K108" t="str">
        <v>Syria</v>
      </c>
    </row>
    <row r="109" spans="4:11" x14ac:dyDescent="0.3">
      <c r="K109" t="str">
        <v>Brunei</v>
      </c>
    </row>
    <row r="110" spans="4:11" x14ac:dyDescent="0.3">
      <c r="K110" t="str">
        <v>Niger</v>
      </c>
    </row>
    <row r="111" spans="4:11" x14ac:dyDescent="0.3">
      <c r="K111" t="str">
        <v>Azerbaijan</v>
      </c>
    </row>
    <row r="112" spans="4:11" x14ac:dyDescent="0.3">
      <c r="K112" t="str">
        <v>Slovakia</v>
      </c>
    </row>
    <row r="113" spans="11:11" x14ac:dyDescent="0.3">
      <c r="K113" t="str">
        <v>Comoros</v>
      </c>
    </row>
    <row r="114" spans="11:11" x14ac:dyDescent="0.3">
      <c r="K114" t="str">
        <v>Iceland</v>
      </c>
    </row>
    <row r="115" spans="11:11" x14ac:dyDescent="0.3">
      <c r="K115" t="str">
        <v>Macedonia</v>
      </c>
    </row>
    <row r="116" spans="11:11" x14ac:dyDescent="0.3">
      <c r="K116" t="str">
        <v>Mauritania</v>
      </c>
    </row>
    <row r="117" spans="11:11" x14ac:dyDescent="0.3">
      <c r="K117" t="str">
        <v>Albania</v>
      </c>
    </row>
    <row r="118" spans="11:11" x14ac:dyDescent="0.3">
      <c r="K118" t="str">
        <v>Lesotho</v>
      </c>
    </row>
    <row r="119" spans="11:11" x14ac:dyDescent="0.3">
      <c r="K119" t="str">
        <v>Saudi Arabia</v>
      </c>
    </row>
    <row r="120" spans="11:11" x14ac:dyDescent="0.3">
      <c r="K120" t="str">
        <v>Sierra Leone</v>
      </c>
    </row>
    <row r="121" spans="11:11" x14ac:dyDescent="0.3">
      <c r="K121" t="str">
        <v>Cote d'Ivoire</v>
      </c>
    </row>
    <row r="122" spans="11:11" x14ac:dyDescent="0.3">
      <c r="K122" t="str">
        <v>Fiji</v>
      </c>
    </row>
    <row r="123" spans="11:11" x14ac:dyDescent="0.3">
      <c r="K123" t="str">
        <v>Austria</v>
      </c>
    </row>
    <row r="124" spans="11:11" x14ac:dyDescent="0.3">
      <c r="K124" t="str">
        <v>United Kingdom</v>
      </c>
    </row>
    <row r="125" spans="11:11" x14ac:dyDescent="0.3">
      <c r="K125" t="str">
        <v>San Marino</v>
      </c>
    </row>
    <row r="126" spans="11:11" x14ac:dyDescent="0.3">
      <c r="K126" t="str">
        <v>Libya</v>
      </c>
    </row>
    <row r="127" spans="11:11" x14ac:dyDescent="0.3">
      <c r="K127" t="str">
        <v>Haiti</v>
      </c>
    </row>
    <row r="128" spans="11:11" x14ac:dyDescent="0.3">
      <c r="K128" t="str">
        <v>Gabon</v>
      </c>
    </row>
    <row r="129" spans="11:11" x14ac:dyDescent="0.3">
      <c r="K129" t="str">
        <v>Belize</v>
      </c>
    </row>
    <row r="130" spans="11:11" x14ac:dyDescent="0.3">
      <c r="K130" t="str">
        <v>Lithuania</v>
      </c>
    </row>
    <row r="131" spans="11:11" x14ac:dyDescent="0.3">
      <c r="K131" t="str">
        <v>Madagascar</v>
      </c>
    </row>
    <row r="132" spans="11:11" x14ac:dyDescent="0.3">
      <c r="K132" t="str">
        <v>Democratic Republic of the Congo</v>
      </c>
    </row>
    <row r="133" spans="11:11" x14ac:dyDescent="0.3">
      <c r="K133" t="str">
        <v>Pakistan</v>
      </c>
    </row>
    <row r="134" spans="11:11" x14ac:dyDescent="0.3">
      <c r="K134" t="str">
        <v>Mexico</v>
      </c>
    </row>
    <row r="135" spans="11:11" x14ac:dyDescent="0.3">
      <c r="K135" t="str">
        <v>Federated States of Micronesia</v>
      </c>
    </row>
    <row r="136" spans="11:11" x14ac:dyDescent="0.3">
      <c r="K136" t="str">
        <v>Laos</v>
      </c>
    </row>
    <row r="137" spans="11:11" x14ac:dyDescent="0.3">
      <c r="K137" t="str">
        <v>Monaco</v>
      </c>
    </row>
    <row r="138" spans="11:11" x14ac:dyDescent="0.3">
      <c r="K138" t="str">
        <v xml:space="preserve">Samoa </v>
      </c>
    </row>
    <row r="139" spans="11:11" x14ac:dyDescent="0.3">
      <c r="K139" t="str">
        <v>Spain</v>
      </c>
    </row>
    <row r="140" spans="11:11" x14ac:dyDescent="0.3">
      <c r="K140" t="str">
        <v>Lebanon</v>
      </c>
    </row>
    <row r="141" spans="11:11" x14ac:dyDescent="0.3">
      <c r="K141" t="str">
        <v>Iran</v>
      </c>
    </row>
    <row r="142" spans="11:11" x14ac:dyDescent="0.3">
      <c r="K142" t="str">
        <v>Zambia</v>
      </c>
    </row>
    <row r="143" spans="11:11" x14ac:dyDescent="0.3">
      <c r="K143" t="str">
        <v>Kenya</v>
      </c>
    </row>
    <row r="144" spans="11:11" x14ac:dyDescent="0.3">
      <c r="K144" t="str">
        <v>Kuwait</v>
      </c>
    </row>
    <row r="145" spans="11:11" x14ac:dyDescent="0.3">
      <c r="K145" t="str">
        <v>Slovenia</v>
      </c>
    </row>
    <row r="146" spans="11:11" x14ac:dyDescent="0.3">
      <c r="K146" t="str">
        <v>Romania</v>
      </c>
    </row>
    <row r="147" spans="11:11" x14ac:dyDescent="0.3">
      <c r="K147" t="str">
        <v>Nicaragua</v>
      </c>
    </row>
    <row r="148" spans="11:11" x14ac:dyDescent="0.3">
      <c r="K148" t="str">
        <v>Malaysia</v>
      </c>
    </row>
    <row r="149" spans="11:11" x14ac:dyDescent="0.3">
      <c r="K149" t="str">
        <v>Mozambique</v>
      </c>
    </row>
  </sheetData>
  <conditionalFormatting pivot="1" sqref="E86:E97">
    <cfRule type="dataBar" priority="19">
      <dataBar>
        <cfvo type="min"/>
        <cfvo type="max"/>
        <color rgb="FFFF555A"/>
      </dataBar>
      <extLst>
        <ext xmlns:x14="http://schemas.microsoft.com/office/spreadsheetml/2009/9/main" uri="{B025F937-C7B1-47D3-B67F-A62EFF666E3E}">
          <x14:id>{3F673941-16F2-4AB9-B0FE-93289692F7E0}</x14:id>
        </ext>
      </extLst>
    </cfRule>
  </conditionalFormatting>
  <conditionalFormatting pivot="1" sqref="F86:F97">
    <cfRule type="dataBar" priority="18">
      <dataBar>
        <cfvo type="min"/>
        <cfvo type="max"/>
        <color rgb="FF008AEF"/>
      </dataBar>
      <extLst>
        <ext xmlns:x14="http://schemas.microsoft.com/office/spreadsheetml/2009/9/main" uri="{B025F937-C7B1-47D3-B67F-A62EFF666E3E}">
          <x14:id>{DF5D9ADC-97E6-461D-9EB2-792B7427F641}</x14:id>
        </ext>
      </extLst>
    </cfRule>
  </conditionalFormatting>
  <conditionalFormatting pivot="1" sqref="G86:G97">
    <cfRule type="dataBar" priority="17">
      <dataBar>
        <cfvo type="min"/>
        <cfvo type="max"/>
        <color rgb="FFFFB628"/>
      </dataBar>
      <extLst>
        <ext xmlns:x14="http://schemas.microsoft.com/office/spreadsheetml/2009/9/main" uri="{B025F937-C7B1-47D3-B67F-A62EFF666E3E}">
          <x14:id>{CD5C6738-3425-4448-B23C-C1EDE73005DB}</x14:id>
        </ext>
      </extLst>
    </cfRule>
  </conditionalFormatting>
  <conditionalFormatting pivot="1" sqref="H86:H97">
    <cfRule type="dataBar" priority="16">
      <dataBar>
        <cfvo type="min"/>
        <cfvo type="max"/>
        <color rgb="FF63C384"/>
      </dataBar>
      <extLst>
        <ext xmlns:x14="http://schemas.microsoft.com/office/spreadsheetml/2009/9/main" uri="{B025F937-C7B1-47D3-B67F-A62EFF666E3E}">
          <x14:id>{1F527D6C-86E6-44FE-87F5-F97ED9973B7E}</x14:id>
        </ext>
      </extLst>
    </cfRule>
  </conditionalFormatting>
  <conditionalFormatting pivot="1" sqref="I86:I97">
    <cfRule type="dataBar" priority="13">
      <dataBar>
        <cfvo type="min"/>
        <cfvo type="max"/>
        <color theme="5" tint="0.39997558519241921"/>
      </dataBar>
      <extLst>
        <ext xmlns:x14="http://schemas.microsoft.com/office/spreadsheetml/2009/9/main" uri="{B025F937-C7B1-47D3-B67F-A62EFF666E3E}">
          <x14:id>{67481E0E-B97A-4000-B498-AAAE19242BAE}</x14:id>
        </ext>
      </extLst>
    </cfRule>
  </conditionalFormatting>
  <conditionalFormatting pivot="1" sqref="E54:E65">
    <cfRule type="dataBar" priority="12">
      <dataBar>
        <cfvo type="min"/>
        <cfvo type="max"/>
        <color rgb="FFFFB628"/>
      </dataBar>
      <extLst>
        <ext xmlns:x14="http://schemas.microsoft.com/office/spreadsheetml/2009/9/main" uri="{B025F937-C7B1-47D3-B67F-A62EFF666E3E}">
          <x14:id>{E1D44A18-FAB6-4927-B412-D1809106ED91}</x14:id>
        </ext>
      </extLst>
    </cfRule>
  </conditionalFormatting>
  <conditionalFormatting pivot="1" sqref="H54:H65">
    <cfRule type="dataBar" priority="11">
      <dataBar>
        <cfvo type="min"/>
        <cfvo type="max"/>
        <color rgb="FF63C384"/>
      </dataBar>
      <extLst>
        <ext xmlns:x14="http://schemas.microsoft.com/office/spreadsheetml/2009/9/main" uri="{B025F937-C7B1-47D3-B67F-A62EFF666E3E}">
          <x14:id>{EB2EC061-84A7-4405-97AF-5C01E93423A7}</x14:id>
        </ext>
      </extLst>
    </cfRule>
  </conditionalFormatting>
  <conditionalFormatting pivot="1" sqref="E30:E49">
    <cfRule type="colorScale" priority="10">
      <colorScale>
        <cfvo type="min"/>
        <cfvo type="percentile" val="50"/>
        <cfvo type="max"/>
        <color rgb="FFF8696B"/>
        <color rgb="FFFCFCFF"/>
        <color rgb="FF63BE7B"/>
      </colorScale>
    </cfRule>
  </conditionalFormatting>
  <conditionalFormatting pivot="1" sqref="E30:E49">
    <cfRule type="colorScale" priority="9">
      <colorScale>
        <cfvo type="min"/>
        <cfvo type="max"/>
        <color rgb="FFFCFCFF"/>
        <color rgb="FFF8696B"/>
      </colorScale>
    </cfRule>
  </conditionalFormatting>
  <conditionalFormatting pivot="1" sqref="H30:H49">
    <cfRule type="colorScale" priority="8">
      <colorScale>
        <cfvo type="min"/>
        <cfvo type="max"/>
        <color rgb="FFFCFCFF"/>
        <color rgb="FFF8696B"/>
      </colorScale>
    </cfRule>
  </conditionalFormatting>
  <conditionalFormatting pivot="1" sqref="E18:E24">
    <cfRule type="iconSet" priority="7">
      <iconSet iconSet="5Arrows">
        <cfvo type="percent" val="0"/>
        <cfvo type="percent" val="20"/>
        <cfvo type="percent" val="40"/>
        <cfvo type="percent" val="60"/>
        <cfvo type="percent" val="80"/>
      </iconSet>
    </cfRule>
  </conditionalFormatting>
  <conditionalFormatting pivot="1" sqref="H18:H24">
    <cfRule type="iconSet" priority="6">
      <iconSet iconSet="4Arrows">
        <cfvo type="percent" val="0"/>
        <cfvo type="percent" val="25"/>
        <cfvo type="percent" val="50"/>
        <cfvo type="percent" val="75"/>
      </iconSet>
    </cfRule>
  </conditionalFormatting>
  <conditionalFormatting sqref="K54:K65">
    <cfRule type="dataBar" priority="2">
      <dataBar>
        <cfvo type="min"/>
        <cfvo type="max"/>
        <color rgb="FFFFB628"/>
      </dataBar>
      <extLst>
        <ext xmlns:x14="http://schemas.microsoft.com/office/spreadsheetml/2009/9/main" uri="{B025F937-C7B1-47D3-B67F-A62EFF666E3E}">
          <x14:id>{D2A3F46B-D507-47CB-8274-D439142E0DD1}</x14:id>
        </ext>
      </extLst>
    </cfRule>
  </conditionalFormatting>
  <conditionalFormatting sqref="N55:N66">
    <cfRule type="dataBar" priority="1">
      <dataBar>
        <cfvo type="min"/>
        <cfvo type="max"/>
        <color rgb="FF63C384"/>
      </dataBar>
      <extLst>
        <ext xmlns:x14="http://schemas.microsoft.com/office/spreadsheetml/2009/9/main" uri="{B025F937-C7B1-47D3-B67F-A62EFF666E3E}">
          <x14:id>{0851CFA7-BB81-46DB-A374-AB22EC5A3A2B}</x14:id>
        </ext>
      </extLst>
    </cfRule>
  </conditionalFormatting>
  <dataValidations count="1">
    <dataValidation type="list" allowBlank="1" showInputMessage="1" showErrorMessage="1" sqref="K6" xr:uid="{1EC6C682-4421-4584-844D-0BD5E90B3299}">
      <formula1>$K$74:$K$149</formula1>
    </dataValidation>
  </dataValidations>
  <pageMargins left="0.7" right="0.7" top="0.75" bottom="0.75" header="0.3" footer="0.3"/>
  <drawing r:id="rId15"/>
  <extLst>
    <ext xmlns:x14="http://schemas.microsoft.com/office/spreadsheetml/2009/9/main" uri="{78C0D931-6437-407d-A8EE-F0AAD7539E65}">
      <x14:conditionalFormattings>
        <x14:conditionalFormatting xmlns:xm="http://schemas.microsoft.com/office/excel/2006/main" pivot="1">
          <x14:cfRule type="dataBar" id="{3F673941-16F2-4AB9-B0FE-93289692F7E0}">
            <x14:dataBar minLength="0" maxLength="100" border="1" negativeBarBorderColorSameAsPositive="0">
              <x14:cfvo type="autoMin"/>
              <x14:cfvo type="autoMax"/>
              <x14:borderColor rgb="FFFF555A"/>
              <x14:negativeFillColor rgb="FFFF0000"/>
              <x14:negativeBorderColor rgb="FFFF0000"/>
              <x14:axisColor rgb="FF000000"/>
            </x14:dataBar>
          </x14:cfRule>
          <xm:sqref>E86:E97</xm:sqref>
        </x14:conditionalFormatting>
        <x14:conditionalFormatting xmlns:xm="http://schemas.microsoft.com/office/excel/2006/main" pivot="1">
          <x14:cfRule type="dataBar" id="{DF5D9ADC-97E6-461D-9EB2-792B7427F641}">
            <x14:dataBar minLength="0" maxLength="100" border="1" negativeBarBorderColorSameAsPositive="0">
              <x14:cfvo type="autoMin"/>
              <x14:cfvo type="autoMax"/>
              <x14:borderColor rgb="FF008AEF"/>
              <x14:negativeFillColor rgb="FFFF0000"/>
              <x14:negativeBorderColor rgb="FFFF0000"/>
              <x14:axisColor rgb="FF000000"/>
            </x14:dataBar>
          </x14:cfRule>
          <xm:sqref>F86:F97</xm:sqref>
        </x14:conditionalFormatting>
        <x14:conditionalFormatting xmlns:xm="http://schemas.microsoft.com/office/excel/2006/main" pivot="1">
          <x14:cfRule type="dataBar" id="{CD5C6738-3425-4448-B23C-C1EDE73005DB}">
            <x14:dataBar minLength="0" maxLength="100" border="1" negativeBarBorderColorSameAsPositive="0">
              <x14:cfvo type="autoMin"/>
              <x14:cfvo type="autoMax"/>
              <x14:borderColor rgb="FFFFB628"/>
              <x14:negativeFillColor rgb="FFFF0000"/>
              <x14:negativeBorderColor rgb="FFFF0000"/>
              <x14:axisColor rgb="FF000000"/>
            </x14:dataBar>
          </x14:cfRule>
          <xm:sqref>G86:G97</xm:sqref>
        </x14:conditionalFormatting>
        <x14:conditionalFormatting xmlns:xm="http://schemas.microsoft.com/office/excel/2006/main" pivot="1">
          <x14:cfRule type="dataBar" id="{1F527D6C-86E6-44FE-87F5-F97ED9973B7E}">
            <x14:dataBar minLength="0" maxLength="100" border="1" negativeBarBorderColorSameAsPositive="0">
              <x14:cfvo type="autoMin"/>
              <x14:cfvo type="autoMax"/>
              <x14:borderColor rgb="FF63C384"/>
              <x14:negativeFillColor rgb="FFFF0000"/>
              <x14:negativeBorderColor rgb="FFFF0000"/>
              <x14:axisColor rgb="FF000000"/>
            </x14:dataBar>
          </x14:cfRule>
          <xm:sqref>H86:H97</xm:sqref>
        </x14:conditionalFormatting>
        <x14:conditionalFormatting xmlns:xm="http://schemas.microsoft.com/office/excel/2006/main" pivot="1">
          <x14:cfRule type="dataBar" id="{67481E0E-B97A-4000-B498-AAAE19242BAE}">
            <x14:dataBar minLength="0" maxLength="100" gradient="0">
              <x14:cfvo type="autoMin"/>
              <x14:cfvo type="autoMax"/>
              <x14:negativeFillColor rgb="FFFF0000"/>
              <x14:axisColor rgb="FF000000"/>
            </x14:dataBar>
          </x14:cfRule>
          <xm:sqref>I86:I97</xm:sqref>
        </x14:conditionalFormatting>
        <x14:conditionalFormatting xmlns:xm="http://schemas.microsoft.com/office/excel/2006/main" pivot="1">
          <x14:cfRule type="dataBar" id="{E1D44A18-FAB6-4927-B412-D1809106ED91}">
            <x14:dataBar minLength="0" maxLength="100" gradient="0">
              <x14:cfvo type="autoMin"/>
              <x14:cfvo type="autoMax"/>
              <x14:negativeFillColor rgb="FFFF0000"/>
              <x14:axisColor rgb="FF000000"/>
            </x14:dataBar>
          </x14:cfRule>
          <xm:sqref>E54:E65</xm:sqref>
        </x14:conditionalFormatting>
        <x14:conditionalFormatting xmlns:xm="http://schemas.microsoft.com/office/excel/2006/main" pivot="1">
          <x14:cfRule type="dataBar" id="{EB2EC061-84A7-4405-97AF-5C01E93423A7}">
            <x14:dataBar minLength="0" maxLength="100" border="1" negativeBarBorderColorSameAsPositive="0">
              <x14:cfvo type="autoMin"/>
              <x14:cfvo type="autoMax"/>
              <x14:borderColor rgb="FF63C384"/>
              <x14:negativeFillColor rgb="FFFF0000"/>
              <x14:negativeBorderColor rgb="FFFF0000"/>
              <x14:axisColor rgb="FF000000"/>
            </x14:dataBar>
          </x14:cfRule>
          <xm:sqref>H54:H65</xm:sqref>
        </x14:conditionalFormatting>
        <x14:conditionalFormatting xmlns:xm="http://schemas.microsoft.com/office/excel/2006/main">
          <x14:cfRule type="dataBar" id="{D2A3F46B-D507-47CB-8274-D439142E0DD1}">
            <x14:dataBar minLength="0" maxLength="100" gradient="0">
              <x14:cfvo type="autoMin"/>
              <x14:cfvo type="autoMax"/>
              <x14:negativeFillColor rgb="FFFF0000"/>
              <x14:axisColor rgb="FF000000"/>
            </x14:dataBar>
          </x14:cfRule>
          <xm:sqref>K54:K65</xm:sqref>
        </x14:conditionalFormatting>
        <x14:conditionalFormatting xmlns:xm="http://schemas.microsoft.com/office/excel/2006/main">
          <x14:cfRule type="dataBar" id="{0851CFA7-BB81-46DB-A374-AB22EC5A3A2B}">
            <x14:dataBar minLength="0" maxLength="100" border="1" negativeBarBorderColorSameAsPositive="0">
              <x14:cfvo type="autoMin"/>
              <x14:cfvo type="autoMax"/>
              <x14:borderColor rgb="FF63C384"/>
              <x14:negativeFillColor rgb="FFFF0000"/>
              <x14:negativeBorderColor rgb="FFFF0000"/>
              <x14:axisColor rgb="FF000000"/>
            </x14:dataBar>
          </x14:cfRule>
          <xm:sqref>N55:N66</xm:sqref>
        </x14:conditionalFormatting>
      </x14:conditionalFormattings>
    </ext>
    <ext xmlns:x14="http://schemas.microsoft.com/office/spreadsheetml/2009/9/main" uri="{A8765BA9-456A-4dab-B4F3-ACF838C121DE}">
      <x14:slicerList>
        <x14:slicer r:id="rId1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F3370-FCAA-4264-8452-BFF0A4C1E46C}">
  <dimension ref="F2:I3"/>
  <sheetViews>
    <sheetView showGridLines="0" tabSelected="1" zoomScaleNormal="100" workbookViewId="0">
      <selection activeCell="C5" sqref="C5"/>
    </sheetView>
  </sheetViews>
  <sheetFormatPr defaultRowHeight="14.4" x14ac:dyDescent="0.3"/>
  <cols>
    <col min="1" max="2" width="8.88671875" style="21"/>
    <col min="3" max="3" width="16.21875" style="21" customWidth="1"/>
    <col min="4" max="4" width="1.6640625" style="21" customWidth="1"/>
    <col min="5" max="5" width="3.77734375" style="21" customWidth="1"/>
    <col min="6" max="6" width="2.88671875" style="20" customWidth="1"/>
    <col min="7" max="7" width="9.88671875" style="21" customWidth="1"/>
    <col min="8" max="8" width="21" style="21" customWidth="1"/>
    <col min="9" max="9" width="20.109375" style="21" customWidth="1"/>
    <col min="10" max="10" width="12.109375" style="21" bestFit="1" customWidth="1"/>
    <col min="11" max="16384" width="8.88671875" style="21"/>
  </cols>
  <sheetData>
    <row r="2" spans="8:9" ht="21" x14ac:dyDescent="0.4">
      <c r="H2" s="24" t="s">
        <v>292</v>
      </c>
      <c r="I2" s="24" t="s">
        <v>293</v>
      </c>
    </row>
    <row r="3" spans="8:9" ht="15" customHeight="1" x14ac:dyDescent="0.3">
      <c r="H3" s="22" t="s">
        <v>56</v>
      </c>
      <c r="I3" s="23">
        <f>SUMIFS(sales[Total Revenue],sales[Country],H3)</f>
        <v>19103.439999999999</v>
      </c>
    </row>
  </sheetData>
  <pageMargins left="0.7" right="0.7" top="0.75" bottom="0.75" header="0.3" footer="0.3"/>
  <pageSetup scale="60"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32F7E77-2C0E-4482-B897-0AC68A0A15DC}">
          <x14:formula1>
            <xm:f>Calculation!$K$74:$K$149</xm:f>
          </x14:formula1>
          <xm:sqref>H3</xm:sqref>
        </x14:dataValidation>
      </x14:dataValidation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Data Backup</vt:lpstr>
      <vt:lpstr>Data-basic ops and cleaning</vt:lpstr>
      <vt:lpstr>Cleaned Data</vt:lpstr>
      <vt:lpstr>Calculation</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Mousumi Sarkar</dc:creator>
  <cp:lastModifiedBy>Mousumi Sarkar</cp:lastModifiedBy>
  <dcterms:created xsi:type="dcterms:W3CDTF">2024-12-11T13:46:08Z</dcterms:created>
  <dcterms:modified xsi:type="dcterms:W3CDTF">2024-12-15T10:11:31Z</dcterms:modified>
</cp:coreProperties>
</file>