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81469DD3-9005-4583-949A-F7318A1F58A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1 Spannung" sheetId="1" r:id="rId1"/>
    <sheet name="Analo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J55" i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J56" i="1"/>
  <c r="J58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5" i="1"/>
  <c r="Q5" i="1" s="1"/>
  <c r="R5" i="1" s="1"/>
  <c r="O4" i="1"/>
  <c r="Q4" i="1" s="1"/>
  <c r="R4" i="1" s="1"/>
  <c r="Z4" i="1"/>
  <c r="AF16" i="1"/>
  <c r="AH16" i="1" s="1"/>
  <c r="AG16" i="1"/>
  <c r="AF15" i="1"/>
  <c r="AH15" i="1" s="1"/>
  <c r="AG15" i="1"/>
  <c r="AF14" i="1"/>
  <c r="AH14" i="1" s="1"/>
  <c r="AG14" i="1"/>
  <c r="AF13" i="1"/>
  <c r="AH13" i="1" s="1"/>
  <c r="AG13" i="1"/>
  <c r="AF12" i="1"/>
  <c r="AH12" i="1" s="1"/>
  <c r="AG12" i="1"/>
  <c r="AF11" i="1"/>
  <c r="AH11" i="1" s="1"/>
  <c r="AG11" i="1"/>
  <c r="AG8" i="1"/>
  <c r="AG9" i="1"/>
  <c r="AG10" i="1"/>
  <c r="AG7" i="1"/>
  <c r="AF8" i="1"/>
  <c r="AH8" i="1" s="1"/>
  <c r="AF9" i="1"/>
  <c r="AH9" i="1" s="1"/>
  <c r="AF10" i="1"/>
  <c r="AH10" i="1" s="1"/>
  <c r="AF7" i="1"/>
  <c r="AH7" i="1" s="1"/>
  <c r="AG6" i="1"/>
  <c r="AF6" i="1"/>
  <c r="AH6" i="1" s="1"/>
  <c r="G4" i="4"/>
  <c r="F29" i="4"/>
  <c r="G29" i="4" s="1"/>
  <c r="H29" i="4" s="1"/>
  <c r="F28" i="4"/>
  <c r="F27" i="4"/>
  <c r="F26" i="4"/>
  <c r="F25" i="4"/>
  <c r="F24" i="4"/>
  <c r="F23" i="4"/>
  <c r="F22" i="4"/>
  <c r="F21" i="4"/>
  <c r="F20" i="4"/>
  <c r="F19" i="4"/>
  <c r="J45" i="1" l="1"/>
  <c r="P12" i="1"/>
  <c r="G26" i="4"/>
  <c r="H26" i="4" s="1"/>
  <c r="G25" i="4"/>
  <c r="H25" i="4" s="1"/>
  <c r="G24" i="4"/>
  <c r="H24" i="4" s="1"/>
  <c r="G21" i="4"/>
  <c r="H21" i="4" s="1"/>
  <c r="F14" i="4"/>
  <c r="G14" i="4" s="1"/>
  <c r="H14" i="4" s="1"/>
  <c r="F13" i="4"/>
  <c r="F12" i="4"/>
  <c r="F11" i="4"/>
  <c r="F10" i="4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28" i="4"/>
  <c r="H28" i="4" s="1"/>
  <c r="G27" i="4"/>
  <c r="H27" i="4" s="1"/>
  <c r="G23" i="4"/>
  <c r="H23" i="4" s="1"/>
  <c r="G22" i="4"/>
  <c r="H22" i="4" s="1"/>
  <c r="G20" i="4"/>
  <c r="H20" i="4" s="1"/>
  <c r="G19" i="4"/>
  <c r="H19" i="4" s="1"/>
  <c r="G13" i="4"/>
  <c r="H13" i="4" s="1"/>
  <c r="G12" i="4"/>
  <c r="H12" i="4" s="1"/>
  <c r="G11" i="4"/>
  <c r="H11" i="4" s="1"/>
  <c r="G10" i="4"/>
  <c r="H10" i="4" s="1"/>
  <c r="G9" i="4"/>
  <c r="H9" i="4" s="1"/>
  <c r="H4" i="4"/>
  <c r="F4" i="1"/>
  <c r="F6" i="1"/>
  <c r="H6" i="1" s="1"/>
  <c r="F7" i="1"/>
  <c r="H7" i="1" s="1"/>
  <c r="F8" i="1"/>
  <c r="H8" i="1" s="1"/>
  <c r="F9" i="1"/>
  <c r="H9" i="1" s="1"/>
  <c r="I9" i="1" s="1"/>
  <c r="F10" i="1"/>
  <c r="H10" i="1" s="1"/>
  <c r="F11" i="1"/>
  <c r="H11" i="1" s="1"/>
  <c r="I11" i="1" s="1"/>
  <c r="F12" i="1"/>
  <c r="F5" i="1"/>
  <c r="H4" i="1" l="1"/>
  <c r="I4" i="1" s="1"/>
  <c r="H5" i="1"/>
  <c r="I5" i="1" s="1"/>
  <c r="H12" i="1"/>
  <c r="I12" i="1" s="1"/>
  <c r="I8" i="1"/>
  <c r="I7" i="1"/>
  <c r="I10" i="1"/>
  <c r="I6" i="1"/>
</calcChain>
</file>

<file path=xl/sharedStrings.xml><?xml version="1.0" encoding="utf-8"?>
<sst xmlns="http://schemas.openxmlformats.org/spreadsheetml/2006/main" count="71" uniqueCount="48">
  <si>
    <t>Gewicht [kg]</t>
  </si>
  <si>
    <t>Aufsteigend</t>
  </si>
  <si>
    <t>Absteigend</t>
  </si>
  <si>
    <t>Aufsteigender Absoluter Fehler [µV]</t>
  </si>
  <si>
    <t>Aufsteigender Reduzierter Fehler</t>
  </si>
  <si>
    <t>Absteigender Reduzierter Fehler</t>
  </si>
  <si>
    <t>Aufsteigender Absoluter Fehler [mV]</t>
  </si>
  <si>
    <t>Absteigender Absoluter Fehler [mV]</t>
  </si>
  <si>
    <t>Absteigende Mittelwerte [VDC]</t>
  </si>
  <si>
    <t>Messung 3 [VDC]</t>
  </si>
  <si>
    <t>Messung 2 [VDC]</t>
  </si>
  <si>
    <t>Messung 1 [VDC]</t>
  </si>
  <si>
    <t>Aufsteigende Mittelwerte [VDC]</t>
  </si>
  <si>
    <t>Messung 1 [mV]</t>
  </si>
  <si>
    <t>Messung 2 [mV]</t>
  </si>
  <si>
    <t>Messung 3 [mV]</t>
  </si>
  <si>
    <t>Aufsteigende Mittelwerte [mV]</t>
  </si>
  <si>
    <t>1m = 0,1bar = 9,80665</t>
  </si>
  <si>
    <t>Theoretische bar</t>
  </si>
  <si>
    <t>Theoretische PSI</t>
  </si>
  <si>
    <t>Theoretische kPa</t>
  </si>
  <si>
    <t>Kontrolle via PSI / kpa</t>
  </si>
  <si>
    <t>Druck [mmHg]</t>
  </si>
  <si>
    <t>Empfindlichkeit [(mV/V)/mmHg]</t>
  </si>
  <si>
    <t>1mmHg = 133,322 Pa</t>
  </si>
  <si>
    <t>mmHg</t>
  </si>
  <si>
    <t>Multimeter</t>
  </si>
  <si>
    <t>Arduino</t>
  </si>
  <si>
    <t>Max bei 299,947mmHg</t>
  </si>
  <si>
    <t>1mmHg=1/51,715 PSI</t>
  </si>
  <si>
    <t>Aufsteigend Multimeter</t>
  </si>
  <si>
    <t>Aufsteigend Arduino</t>
  </si>
  <si>
    <t>m</t>
  </si>
  <si>
    <t>b</t>
  </si>
  <si>
    <t>y</t>
  </si>
  <si>
    <t>x</t>
  </si>
  <si>
    <t>P1 Test</t>
  </si>
  <si>
    <t>Test Messung Spannung</t>
  </si>
  <si>
    <t>Multimeter [mV]</t>
  </si>
  <si>
    <t>Messreihe 1</t>
  </si>
  <si>
    <t xml:space="preserve">Messreihe 2 </t>
  </si>
  <si>
    <t>Arduino [mV]</t>
  </si>
  <si>
    <t>Messreihe 3</t>
  </si>
  <si>
    <t>Test Messung Druck</t>
  </si>
  <si>
    <t>Arduino Druck 1 [mmHg]</t>
  </si>
  <si>
    <t>Arduino Druck 2 [mmHg]</t>
  </si>
  <si>
    <t>Arduino Druck 3 [mmHg]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</si>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</sst>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6" fontId="0" fillId="0" borderId="9" xfId="1" applyNumberFormat="1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6" fontId="0" fillId="0" borderId="13" xfId="1" applyNumberFormat="1" applyFont="1" applyBorder="1" applyAlignment="1">
      <alignment horizontal="right" vertic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3" xfId="0" applyNumberForma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Spannung'!$H$4:$H$12</c:f>
              <c:numCache>
                <c:formatCode>0.0000</c:formatCode>
                <c:ptCount val="9"/>
                <c:pt idx="0">
                  <c:v>16.666666666666607</c:v>
                </c:pt>
                <c:pt idx="1">
                  <c:v>199.99999999999929</c:v>
                </c:pt>
                <c:pt idx="2">
                  <c:v>233.33333333333073</c:v>
                </c:pt>
                <c:pt idx="3">
                  <c:v>16.666666666669272</c:v>
                </c:pt>
                <c:pt idx="4">
                  <c:v>99.999999999994316</c:v>
                </c:pt>
                <c:pt idx="5">
                  <c:v>50.000000000004263</c:v>
                </c:pt>
                <c:pt idx="6">
                  <c:v>79.999999999998295</c:v>
                </c:pt>
                <c:pt idx="7">
                  <c:v>59.999999999995168</c:v>
                </c:pt>
                <c:pt idx="8">
                  <c:v>106.66666666666202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703-9BBF-7314E7FC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Spannung'!$H$18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203.33333333333314</c:v>
                      </c:pt>
                      <c:pt idx="4" formatCode="0.0000">
                        <c:v>126.66666666666515</c:v>
                      </c:pt>
                      <c:pt idx="5" formatCode="0.0000">
                        <c:v>210.00000000000085</c:v>
                      </c:pt>
                      <c:pt idx="6" formatCode="0.0000">
                        <c:v>153.33333333333599</c:v>
                      </c:pt>
                      <c:pt idx="7" formatCode="0.0000">
                        <c:v>106.66666666666202</c:v>
                      </c:pt>
                      <c:pt idx="8" formatCode="0.0000">
                        <c:v>140.00000000000057</c:v>
                      </c:pt>
                      <c:pt idx="9" formatCode="0.0000">
                        <c:v>90.000000000003411</c:v>
                      </c:pt>
                      <c:pt idx="10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BDA-4703-9BBF-7314E7FC32EA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Analog!$G$3</c:f>
              <c:strCache>
                <c:ptCount val="1"/>
                <c:pt idx="0">
                  <c:v>Aufsteigender Absoluter Fehler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Analog!$G$4:$G$14</c:f>
              <c:numCache>
                <c:formatCode>0.0000</c:formatCode>
                <c:ptCount val="11"/>
                <c:pt idx="0">
                  <c:v>9.1333333333333258</c:v>
                </c:pt>
                <c:pt idx="1">
                  <c:v>9.9999999999933475E-2</c:v>
                </c:pt>
                <c:pt idx="2">
                  <c:v>0.96666666666667123</c:v>
                </c:pt>
                <c:pt idx="3">
                  <c:v>0.300000000000189</c:v>
                </c:pt>
                <c:pt idx="4">
                  <c:v>0.23333333333330764</c:v>
                </c:pt>
                <c:pt idx="5">
                  <c:v>0.26666666666619321</c:v>
                </c:pt>
                <c:pt idx="6">
                  <c:v>0.63333333333348563</c:v>
                </c:pt>
                <c:pt idx="7">
                  <c:v>0.16666666666642627</c:v>
                </c:pt>
                <c:pt idx="8">
                  <c:v>0.46666666666661527</c:v>
                </c:pt>
                <c:pt idx="9">
                  <c:v>2.7333333333330323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4286-9459-B7C184187677}"/>
            </c:ext>
          </c:extLst>
        </c:ser>
        <c:ser>
          <c:idx val="1"/>
          <c:order val="1"/>
          <c:tx>
            <c:strRef>
              <c:f>Analog!$G$18</c:f>
              <c:strCache>
                <c:ptCount val="1"/>
                <c:pt idx="0">
                  <c:v>Absteigender Absoluter Fehler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Analog!$G$19:$G$29</c:f>
              <c:numCache>
                <c:formatCode>0.0000</c:formatCode>
                <c:ptCount val="11"/>
                <c:pt idx="0">
                  <c:v>3.5333333333333328</c:v>
                </c:pt>
                <c:pt idx="1">
                  <c:v>9.9999999999988987E-2</c:v>
                </c:pt>
                <c:pt idx="2">
                  <c:v>9.9999999999988987E-2</c:v>
                </c:pt>
                <c:pt idx="3">
                  <c:v>9.9999999999988987E-2</c:v>
                </c:pt>
                <c:pt idx="4">
                  <c:v>9.9999999999766942E-2</c:v>
                </c:pt>
                <c:pt idx="5">
                  <c:v>9.9999999999766942E-2</c:v>
                </c:pt>
                <c:pt idx="6">
                  <c:v>0.19999999999997797</c:v>
                </c:pt>
                <c:pt idx="7">
                  <c:v>0.16666666666687036</c:v>
                </c:pt>
                <c:pt idx="8">
                  <c:v>0.46666666666661527</c:v>
                </c:pt>
                <c:pt idx="9">
                  <c:v>0.43333333333350765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5-4286-9459-B7C1841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Analog!$H$3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Analog!$H$4:$H$14</c:f>
              <c:numCache>
                <c:formatCode>0.0000%</c:formatCode>
                <c:ptCount val="11"/>
                <c:pt idx="0">
                  <c:v>2.365780794004384E-3</c:v>
                </c:pt>
                <c:pt idx="1">
                  <c:v>2.5902709423388456E-5</c:v>
                </c:pt>
                <c:pt idx="2">
                  <c:v>2.5039285775958954E-4</c:v>
                </c:pt>
                <c:pt idx="3">
                  <c:v>7.7708128270266027E-5</c:v>
                </c:pt>
                <c:pt idx="4">
                  <c:v>6.0439655321273288E-5</c:v>
                </c:pt>
                <c:pt idx="5">
                  <c:v>6.9073891795625865E-5</c:v>
                </c:pt>
                <c:pt idx="6">
                  <c:v>1.6405049301494216E-4</c:v>
                </c:pt>
                <c:pt idx="7">
                  <c:v>4.3171182372280543E-5</c:v>
                </c:pt>
                <c:pt idx="8">
                  <c:v>1.2087931064254658E-4</c:v>
                </c:pt>
                <c:pt idx="9">
                  <c:v>7.0800739090634416E-4</c:v>
                </c:pt>
                <c:pt idx="10">
                  <c:v>9.4976601219086214E-5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C-4B1D-88C6-53512558EA22}"/>
            </c:ext>
          </c:extLst>
        </c:ser>
        <c:ser>
          <c:idx val="1"/>
          <c:order val="1"/>
          <c:tx>
            <c:strRef>
              <c:f>Analog!$H$18</c:f>
              <c:strCache>
                <c:ptCount val="1"/>
                <c:pt idx="0">
                  <c:v>Absteigender Reduzierter Fehler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Analog!$H$19:$H$29</c:f>
              <c:numCache>
                <c:formatCode>0.0000%</c:formatCode>
                <c:ptCount val="11"/>
                <c:pt idx="0">
                  <c:v>9.1617832633234789E-4</c:v>
                </c:pt>
                <c:pt idx="1">
                  <c:v>2.5929575273554164E-5</c:v>
                </c:pt>
                <c:pt idx="2">
                  <c:v>2.5929575273554164E-5</c:v>
                </c:pt>
                <c:pt idx="3">
                  <c:v>2.5929575273554164E-5</c:v>
                </c:pt>
                <c:pt idx="4">
                  <c:v>2.5929575273496589E-5</c:v>
                </c:pt>
                <c:pt idx="5">
                  <c:v>2.5929575273496589E-5</c:v>
                </c:pt>
                <c:pt idx="6">
                  <c:v>5.1859150547108328E-5</c:v>
                </c:pt>
                <c:pt idx="7">
                  <c:v>4.3215958789314516E-5</c:v>
                </c:pt>
                <c:pt idx="8">
                  <c:v>1.2100468460991944E-4</c:v>
                </c:pt>
                <c:pt idx="9">
                  <c:v>1.1236149285212562E-4</c:v>
                </c:pt>
                <c:pt idx="10">
                  <c:v>9.5075109336307701E-5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C-4B1D-88C6-53512558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Spannung'!$I$4:$I$12</c:f>
              <c:numCache>
                <c:formatCode>0.0000%</c:formatCode>
                <c:ptCount val="9"/>
                <c:pt idx="0">
                  <c:v>2.8885037550548717E-4</c:v>
                </c:pt>
                <c:pt idx="1">
                  <c:v>3.466204506065846E-3</c:v>
                </c:pt>
                <c:pt idx="2">
                  <c:v>4.0439052570767891E-3</c:v>
                </c:pt>
                <c:pt idx="3">
                  <c:v>2.8885037550553335E-4</c:v>
                </c:pt>
                <c:pt idx="4">
                  <c:v>1.7331022530328306E-3</c:v>
                </c:pt>
                <c:pt idx="5">
                  <c:v>8.6655112651653847E-4</c:v>
                </c:pt>
                <c:pt idx="6">
                  <c:v>1.3864818024263137E-3</c:v>
                </c:pt>
                <c:pt idx="7">
                  <c:v>1.0398613518196737E-3</c:v>
                </c:pt>
                <c:pt idx="8">
                  <c:v>1.8486424032350438E-3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130-BD7B-F546DC6D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Spannung'!$I$18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3.5239745811669527E-3</c:v>
                      </c:pt>
                      <c:pt idx="4" formatCode="0.0000%">
                        <c:v>2.1952628538416839E-3</c:v>
                      </c:pt>
                      <c:pt idx="5" formatCode="0.0000%">
                        <c:v>3.6395147313691657E-3</c:v>
                      </c:pt>
                      <c:pt idx="6" formatCode="0.0000%">
                        <c:v>2.6574234546505372E-3</c:v>
                      </c:pt>
                      <c:pt idx="7" formatCode="0.0000%">
                        <c:v>1.8486424032350438E-3</c:v>
                      </c:pt>
                      <c:pt idx="8" formatCode="0.0000%">
                        <c:v>2.4263431542461108E-3</c:v>
                      </c:pt>
                      <c:pt idx="9" formatCode="0.0000%">
                        <c:v>1.5597920277296952E-3</c:v>
                      </c:pt>
                      <c:pt idx="10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E39-4130-BD7B-F546DC6D03D4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 Spannung'!$Z$15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749654743179455E-2"/>
                  <c:y val="0.12501911175997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Spannung'!$Y$16:$Y$24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Spannung'!$Z$16:$Z$24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9-413A-88BB-F13A336B2A30}"/>
            </c:ext>
          </c:extLst>
        </c:ser>
        <c:ser>
          <c:idx val="1"/>
          <c:order val="1"/>
          <c:tx>
            <c:strRef>
              <c:f>'P1 Spannung'!$AA$15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70946998360549"/>
                  <c:y val="8.02372282167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Spannung'!$Y$16:$Y$24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Spannung'!$AA$16:$AA$24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9-413A-88BB-F13A336B2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4492534840715"/>
                  <c:y val="-6.63620904722748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Spannung'!$Z$16:$Z$24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xVal>
          <c:yVal>
            <c:numRef>
              <c:f>'P1 Spannung'!$AA$16:$AA$24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29-4D6D-8F1B-F6299B7C23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D29-4D6D-8F1B-F6299B7C237F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54364791483754"/>
                  <c:y val="-8.02678127793533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Spannung'!$F$4:$F$12</c:f>
              <c:numCache>
                <c:formatCode>0.0000</c:formatCode>
                <c:ptCount val="9"/>
                <c:pt idx="0">
                  <c:v>3.7833333333333332</c:v>
                </c:pt>
                <c:pt idx="1">
                  <c:v>11.75</c:v>
                </c:pt>
                <c:pt idx="2">
                  <c:v>19.666666666666668</c:v>
                </c:pt>
                <c:pt idx="3">
                  <c:v>27.783333333333331</c:v>
                </c:pt>
                <c:pt idx="4">
                  <c:v>35.700000000000003</c:v>
                </c:pt>
                <c:pt idx="5">
                  <c:v>43.669999999999995</c:v>
                </c:pt>
                <c:pt idx="6">
                  <c:v>51.46</c:v>
                </c:pt>
                <c:pt idx="7">
                  <c:v>59.180000000000007</c:v>
                </c:pt>
                <c:pt idx="8">
                  <c:v>61.363333333333337</c:v>
                </c:pt>
              </c:numCache>
            </c:numRef>
          </c:xVal>
          <c:yVal>
            <c:numRef>
              <c:f>'P1 Spannung'!$O$4:$O$12</c:f>
              <c:numCache>
                <c:formatCode>0.0000</c:formatCode>
                <c:ptCount val="9"/>
                <c:pt idx="0">
                  <c:v>4.4400000000000004</c:v>
                </c:pt>
                <c:pt idx="1">
                  <c:v>14.186666666666667</c:v>
                </c:pt>
                <c:pt idx="2">
                  <c:v>23.393333333333334</c:v>
                </c:pt>
                <c:pt idx="3">
                  <c:v>32.449999999999996</c:v>
                </c:pt>
                <c:pt idx="4">
                  <c:v>41.976666666666667</c:v>
                </c:pt>
                <c:pt idx="5">
                  <c:v>51.303333333333335</c:v>
                </c:pt>
                <c:pt idx="6">
                  <c:v>60.29</c:v>
                </c:pt>
                <c:pt idx="7">
                  <c:v>69.5</c:v>
                </c:pt>
                <c:pt idx="8">
                  <c:v>71.56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E-43E8-8ACD-2BB96303E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992E-43E8-8ACD-2BB96303E50C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'P1 Spannung'!$B$2:$I$2</c:f>
              <c:strCache>
                <c:ptCount val="1"/>
                <c:pt idx="0">
                  <c:v>Aufsteigend 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53038667724141"/>
                  <c:y val="-6.693423167419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Spannung'!$F$4:$F$12</c:f>
              <c:numCache>
                <c:formatCode>0.0000</c:formatCode>
                <c:ptCount val="9"/>
                <c:pt idx="0">
                  <c:v>3.7833333333333332</c:v>
                </c:pt>
                <c:pt idx="1">
                  <c:v>11.75</c:v>
                </c:pt>
                <c:pt idx="2">
                  <c:v>19.666666666666668</c:v>
                </c:pt>
                <c:pt idx="3">
                  <c:v>27.783333333333331</c:v>
                </c:pt>
                <c:pt idx="4">
                  <c:v>35.700000000000003</c:v>
                </c:pt>
                <c:pt idx="5">
                  <c:v>43.669999999999995</c:v>
                </c:pt>
                <c:pt idx="6">
                  <c:v>51.46</c:v>
                </c:pt>
                <c:pt idx="7">
                  <c:v>59.180000000000007</c:v>
                </c:pt>
                <c:pt idx="8">
                  <c:v>61.363333333333337</c:v>
                </c:pt>
              </c:numCache>
            </c:numRef>
          </c:xVal>
          <c:yVal>
            <c:numRef>
              <c:f>'P1 Spannung'!$B$4:$B$12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B7-472D-9916-10FCD412C7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AB7-472D-9916-10FCD412C79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'P1 Spannung'!$AA$15</c15:sqref>
                        </c15:formulaRef>
                      </c:ext>
                    </c:extLst>
                    <c:strCache>
                      <c:ptCount val="1"/>
                      <c:pt idx="0">
                        <c:v>Arduino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2614492534840715"/>
                        <c:y val="-6.6362090472274898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31171045889892657"/>
                        <c:y val="4.072366446088985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 Spannung'!$Z$16:$Z$24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 Spannung'!$AA$16:$AA$24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4.4000000000000003E-3</c:v>
                      </c:pt>
                      <c:pt idx="1">
                        <c:v>1.4E-2</c:v>
                      </c:pt>
                      <c:pt idx="2">
                        <c:v>2.3099999999999999E-2</c:v>
                      </c:pt>
                      <c:pt idx="3">
                        <c:v>3.2399999999999998E-2</c:v>
                      </c:pt>
                      <c:pt idx="4">
                        <c:v>4.1700000000000001E-2</c:v>
                      </c:pt>
                      <c:pt idx="5">
                        <c:v>5.0299999999999997E-2</c:v>
                      </c:pt>
                      <c:pt idx="6">
                        <c:v>0.06</c:v>
                      </c:pt>
                      <c:pt idx="7">
                        <c:v>6.9199999999999998E-2</c:v>
                      </c:pt>
                      <c:pt idx="8">
                        <c:v>7.1300000000000002E-2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AB7-472D-9916-10FCD412C79E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Spannung'!$Q$3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Spannung'!$K$4:$K$12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Spannung'!$Q$4:$Q$12</c:f>
              <c:numCache>
                <c:formatCode>0.0000</c:formatCode>
                <c:ptCount val="9"/>
                <c:pt idx="0">
                  <c:v>9.9999999999997868</c:v>
                </c:pt>
                <c:pt idx="1">
                  <c:v>203.33333333333314</c:v>
                </c:pt>
                <c:pt idx="2">
                  <c:v>126.66666666666515</c:v>
                </c:pt>
                <c:pt idx="3">
                  <c:v>210.00000000000085</c:v>
                </c:pt>
                <c:pt idx="4">
                  <c:v>153.33333333333599</c:v>
                </c:pt>
                <c:pt idx="5">
                  <c:v>106.66666666666202</c:v>
                </c:pt>
                <c:pt idx="6">
                  <c:v>140.00000000000057</c:v>
                </c:pt>
                <c:pt idx="7">
                  <c:v>90.000000000003411</c:v>
                </c:pt>
                <c:pt idx="8">
                  <c:v>170.00000000000171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3-4D27-855D-13AE64F0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Spannung'!$H$18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203.33333333333314</c:v>
                      </c:pt>
                      <c:pt idx="4" formatCode="0.0000">
                        <c:v>126.66666666666515</c:v>
                      </c:pt>
                      <c:pt idx="5" formatCode="0.0000">
                        <c:v>210.00000000000085</c:v>
                      </c:pt>
                      <c:pt idx="6" formatCode="0.0000">
                        <c:v>153.33333333333599</c:v>
                      </c:pt>
                      <c:pt idx="7" formatCode="0.0000">
                        <c:v>106.66666666666202</c:v>
                      </c:pt>
                      <c:pt idx="8" formatCode="0.0000">
                        <c:v>140.00000000000057</c:v>
                      </c:pt>
                      <c:pt idx="9" formatCode="0.0000">
                        <c:v>90.000000000003411</c:v>
                      </c:pt>
                      <c:pt idx="10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213-4D27-855D-13AE64F09A81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Spannung'!$R$3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Spannung'!$K$4:$K$12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Spannung'!$R$4:$R$12</c:f>
              <c:numCache>
                <c:formatCode>0.0000%</c:formatCode>
                <c:ptCount val="9"/>
                <c:pt idx="0">
                  <c:v>1.7331022530328921E-4</c:v>
                </c:pt>
                <c:pt idx="1">
                  <c:v>3.5239745811669527E-3</c:v>
                </c:pt>
                <c:pt idx="2">
                  <c:v>2.1952628538416839E-3</c:v>
                </c:pt>
                <c:pt idx="3">
                  <c:v>3.6395147313691657E-3</c:v>
                </c:pt>
                <c:pt idx="4">
                  <c:v>2.6574234546505372E-3</c:v>
                </c:pt>
                <c:pt idx="5">
                  <c:v>1.8486424032350438E-3</c:v>
                </c:pt>
                <c:pt idx="6">
                  <c:v>2.4263431542461108E-3</c:v>
                </c:pt>
                <c:pt idx="7">
                  <c:v>1.5597920277296952E-3</c:v>
                </c:pt>
                <c:pt idx="8">
                  <c:v>2.9462738301560092E-3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8-40A3-86BB-4D128A3E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Spannung'!$I$18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3.5239745811669527E-3</c:v>
                      </c:pt>
                      <c:pt idx="4" formatCode="0.0000%">
                        <c:v>2.1952628538416839E-3</c:v>
                      </c:pt>
                      <c:pt idx="5" formatCode="0.0000%">
                        <c:v>3.6395147313691657E-3</c:v>
                      </c:pt>
                      <c:pt idx="6" formatCode="0.0000%">
                        <c:v>2.6574234546505372E-3</c:v>
                      </c:pt>
                      <c:pt idx="7" formatCode="0.0000%">
                        <c:v>1.8486424032350438E-3</c:v>
                      </c:pt>
                      <c:pt idx="8" formatCode="0.0000%">
                        <c:v>2.4263431542461108E-3</c:v>
                      </c:pt>
                      <c:pt idx="9" formatCode="0.0000%">
                        <c:v>1.5597920277296952E-3</c:v>
                      </c:pt>
                      <c:pt idx="10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E8-40A3-86BB-4D128A3E7D94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Analog!$F$3</c:f>
              <c:strCache>
                <c:ptCount val="1"/>
                <c:pt idx="0">
                  <c:v>Aufsteigende Mittelwerte [VDC]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Analog!$F$4:$F$14</c:f>
              <c:numCache>
                <c:formatCode>0.0000</c:formatCode>
                <c:ptCount val="11"/>
                <c:pt idx="0">
                  <c:v>0.14156666666666667</c:v>
                </c:pt>
                <c:pt idx="1">
                  <c:v>0.40420000000000006</c:v>
                </c:pt>
                <c:pt idx="2">
                  <c:v>0.80723333333333336</c:v>
                </c:pt>
                <c:pt idx="3">
                  <c:v>1.2085999999999999</c:v>
                </c:pt>
                <c:pt idx="4">
                  <c:v>1.6104666666666667</c:v>
                </c:pt>
                <c:pt idx="5">
                  <c:v>2.0110333333333337</c:v>
                </c:pt>
                <c:pt idx="6">
                  <c:v>2.4111666666666665</c:v>
                </c:pt>
                <c:pt idx="7">
                  <c:v>2.8097333333333334</c:v>
                </c:pt>
                <c:pt idx="8">
                  <c:v>3.2057333333333333</c:v>
                </c:pt>
                <c:pt idx="9">
                  <c:v>3.6005666666666669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8-48A1-9744-C3D0608E6F67}"/>
            </c:ext>
          </c:extLst>
        </c:ser>
        <c:ser>
          <c:idx val="2"/>
          <c:order val="1"/>
          <c:tx>
            <c:strRef>
              <c:f>Analog!$F$18</c:f>
              <c:strCache>
                <c:ptCount val="1"/>
                <c:pt idx="0">
                  <c:v>Absteigende Mittelwerte [VDC]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Analog!$F$19:$F$29</c:f>
              <c:numCache>
                <c:formatCode>0.0000</c:formatCode>
                <c:ptCount val="11"/>
                <c:pt idx="0">
                  <c:v>0.13796666666666665</c:v>
                </c:pt>
                <c:pt idx="1">
                  <c:v>0.40360000000000001</c:v>
                </c:pt>
                <c:pt idx="2">
                  <c:v>0.80569999999999997</c:v>
                </c:pt>
                <c:pt idx="3">
                  <c:v>1.2073</c:v>
                </c:pt>
                <c:pt idx="4">
                  <c:v>1.6084000000000003</c:v>
                </c:pt>
                <c:pt idx="5">
                  <c:v>2.0089000000000001</c:v>
                </c:pt>
                <c:pt idx="6">
                  <c:v>2.4087000000000001</c:v>
                </c:pt>
                <c:pt idx="7">
                  <c:v>2.8077333333333332</c:v>
                </c:pt>
                <c:pt idx="8">
                  <c:v>3.2034333333333334</c:v>
                </c:pt>
                <c:pt idx="9">
                  <c:v>3.5995666666666666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8-48A1-9744-C3D0608E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12</xdr:row>
      <xdr:rowOff>190498</xdr:rowOff>
    </xdr:from>
    <xdr:to>
      <xdr:col>5</xdr:col>
      <xdr:colOff>23812</xdr:colOff>
      <xdr:row>28</xdr:row>
      <xdr:rowOff>71437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B6BA1E49-3364-4E7F-9E49-876047B7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80964</xdr:colOff>
      <xdr:row>13</xdr:row>
      <xdr:rowOff>30956</xdr:rowOff>
    </xdr:from>
    <xdr:to>
      <xdr:col>6</xdr:col>
      <xdr:colOff>1988345</xdr:colOff>
      <xdr:row>28</xdr:row>
      <xdr:rowOff>71437</xdr:rowOff>
    </xdr:to>
    <xdr:graphicFrame macro="">
      <xdr:nvGraphicFramePr>
        <xdr:cNvPr id="15" name="Diagramm 5">
          <a:extLst>
            <a:ext uri="{FF2B5EF4-FFF2-40B4-BE49-F238E27FC236}">
              <a16:creationId xmlns:a16="http://schemas.microsoft.com/office/drawing/2014/main" id="{23F56555-370E-4FD1-8E0B-C48158EC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20227</xdr:colOff>
      <xdr:row>3</xdr:row>
      <xdr:rowOff>9395</xdr:rowOff>
    </xdr:from>
    <xdr:to>
      <xdr:col>47</xdr:col>
      <xdr:colOff>455381</xdr:colOff>
      <xdr:row>24</xdr:row>
      <xdr:rowOff>141722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927223-272C-8F4F-B4B9-91D4C43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486492</xdr:colOff>
      <xdr:row>24</xdr:row>
      <xdr:rowOff>82394</xdr:rowOff>
    </xdr:from>
    <xdr:to>
      <xdr:col>38</xdr:col>
      <xdr:colOff>53514</xdr:colOff>
      <xdr:row>46</xdr:row>
      <xdr:rowOff>98524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8D30E0-576C-4E8D-8787-8208F130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2023551</xdr:colOff>
      <xdr:row>12</xdr:row>
      <xdr:rowOff>188835</xdr:rowOff>
    </xdr:from>
    <xdr:to>
      <xdr:col>13</xdr:col>
      <xdr:colOff>988218</xdr:colOff>
      <xdr:row>31</xdr:row>
      <xdr:rowOff>178593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EFD2BC-EAA2-4D14-9BBB-279901F9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11906</xdr:colOff>
      <xdr:row>33</xdr:row>
      <xdr:rowOff>178593</xdr:rowOff>
    </xdr:from>
    <xdr:to>
      <xdr:col>17</xdr:col>
      <xdr:colOff>2031615</xdr:colOff>
      <xdr:row>56</xdr:row>
      <xdr:rowOff>28036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FAC761-345C-4730-9C57-33A1B8FD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11906</xdr:colOff>
      <xdr:row>12</xdr:row>
      <xdr:rowOff>190500</xdr:rowOff>
    </xdr:from>
    <xdr:to>
      <xdr:col>16</xdr:col>
      <xdr:colOff>69057</xdr:colOff>
      <xdr:row>28</xdr:row>
      <xdr:rowOff>71439</xdr:rowOff>
    </xdr:to>
    <xdr:graphicFrame macro="">
      <xdr:nvGraphicFramePr>
        <xdr:cNvPr id="7" name="Diagramm 4">
          <a:extLst>
            <a:ext uri="{FF2B5EF4-FFF2-40B4-BE49-F238E27FC236}">
              <a16:creationId xmlns:a16="http://schemas.microsoft.com/office/drawing/2014/main" id="{838366B9-8FD2-4C75-9DED-C0F96C4F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78584</xdr:colOff>
      <xdr:row>12</xdr:row>
      <xdr:rowOff>197645</xdr:rowOff>
    </xdr:from>
    <xdr:to>
      <xdr:col>17</xdr:col>
      <xdr:colOff>1688309</xdr:colOff>
      <xdr:row>28</xdr:row>
      <xdr:rowOff>35720</xdr:rowOff>
    </xdr:to>
    <xdr:graphicFrame macro="">
      <xdr:nvGraphicFramePr>
        <xdr:cNvPr id="8" name="Diagramm 5">
          <a:extLst>
            <a:ext uri="{FF2B5EF4-FFF2-40B4-BE49-F238E27FC236}">
              <a16:creationId xmlns:a16="http://schemas.microsoft.com/office/drawing/2014/main" id="{FD51EB70-55D7-4FAF-9495-63B9D5BC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19050</xdr:colOff>
      <xdr:row>54</xdr:row>
      <xdr:rowOff>128588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9B2B2380-563C-4342-A3FD-B954AA6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2119314</xdr:colOff>
      <xdr:row>74</xdr:row>
      <xdr:rowOff>23814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246048B0-59D1-4391-AC53-DC0C959A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9524</xdr:colOff>
      <xdr:row>74</xdr:row>
      <xdr:rowOff>33338</xdr:rowOff>
    </xdr:to>
    <xdr:graphicFrame macro="">
      <xdr:nvGraphicFramePr>
        <xdr:cNvPr id="12" name="Diagramm 3">
          <a:extLst>
            <a:ext uri="{FF2B5EF4-FFF2-40B4-BE49-F238E27FC236}">
              <a16:creationId xmlns:a16="http://schemas.microsoft.com/office/drawing/2014/main" id="{87946F58-AF6A-4FD9-ABA8-982EA9A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8"/>
  <sheetViews>
    <sheetView tabSelected="1" zoomScale="80" zoomScaleNormal="80" workbookViewId="0">
      <selection activeCell="J11" sqref="J11"/>
    </sheetView>
  </sheetViews>
  <sheetFormatPr baseColWidth="10" defaultColWidth="9.140625" defaultRowHeight="15" x14ac:dyDescent="0.25"/>
  <cols>
    <col min="2" max="3" width="17.140625" bestFit="1" customWidth="1"/>
    <col min="4" max="4" width="16.5703125" bestFit="1" customWidth="1"/>
    <col min="5" max="5" width="17.140625" bestFit="1" customWidth="1"/>
    <col min="6" max="6" width="31.7109375" style="1" bestFit="1" customWidth="1"/>
    <col min="7" max="7" width="32.7109375" style="1" bestFit="1" customWidth="1"/>
    <col min="8" max="8" width="37" bestFit="1" customWidth="1"/>
    <col min="9" max="9" width="34.28515625" bestFit="1" customWidth="1"/>
    <col min="10" max="10" width="27.140625" bestFit="1" customWidth="1"/>
    <col min="11" max="11" width="13.7109375" bestFit="1" customWidth="1"/>
    <col min="12" max="14" width="15.140625" bestFit="1" customWidth="1"/>
    <col min="15" max="15" width="29.42578125" bestFit="1" customWidth="1"/>
    <col min="16" max="16" width="30.42578125" bestFit="1" customWidth="1"/>
    <col min="17" max="17" width="33.85546875" bestFit="1" customWidth="1"/>
    <col min="18" max="18" width="34.28515625" bestFit="1" customWidth="1"/>
  </cols>
  <sheetData>
    <row r="1" spans="2:34" ht="15.75" thickBot="1" x14ac:dyDescent="0.3">
      <c r="G1" s="1" t="s">
        <v>47</v>
      </c>
    </row>
    <row r="2" spans="2:34" ht="15.75" thickBot="1" x14ac:dyDescent="0.3">
      <c r="B2" s="42" t="s">
        <v>30</v>
      </c>
      <c r="C2" s="43"/>
      <c r="D2" s="43"/>
      <c r="E2" s="43"/>
      <c r="F2" s="43"/>
      <c r="G2" s="43"/>
      <c r="H2" s="43"/>
      <c r="I2" s="44"/>
      <c r="K2" s="42" t="s">
        <v>31</v>
      </c>
      <c r="L2" s="43"/>
      <c r="M2" s="43"/>
      <c r="N2" s="43"/>
      <c r="O2" s="43"/>
      <c r="P2" s="43"/>
      <c r="Q2" s="43"/>
      <c r="R2" s="44"/>
      <c r="Z2" t="s">
        <v>28</v>
      </c>
      <c r="AB2" t="s">
        <v>24</v>
      </c>
    </row>
    <row r="3" spans="2:34" ht="15.75" thickBot="1" x14ac:dyDescent="0.3">
      <c r="B3" s="23" t="s">
        <v>22</v>
      </c>
      <c r="C3" s="24" t="s">
        <v>13</v>
      </c>
      <c r="D3" s="24" t="s">
        <v>14</v>
      </c>
      <c r="E3" s="24" t="s">
        <v>15</v>
      </c>
      <c r="F3" s="22" t="s">
        <v>16</v>
      </c>
      <c r="G3" s="22" t="s">
        <v>23</v>
      </c>
      <c r="H3" s="24" t="s">
        <v>3</v>
      </c>
      <c r="I3" s="25" t="s">
        <v>4</v>
      </c>
      <c r="K3" s="23" t="s">
        <v>22</v>
      </c>
      <c r="L3" s="24" t="s">
        <v>13</v>
      </c>
      <c r="M3" s="24" t="s">
        <v>14</v>
      </c>
      <c r="N3" s="24" t="s">
        <v>15</v>
      </c>
      <c r="O3" s="22" t="s">
        <v>16</v>
      </c>
      <c r="P3" s="22" t="s">
        <v>23</v>
      </c>
      <c r="Q3" s="24" t="s">
        <v>3</v>
      </c>
      <c r="R3" s="25" t="s">
        <v>4</v>
      </c>
      <c r="AB3" t="s">
        <v>29</v>
      </c>
    </row>
    <row r="4" spans="2:34" x14ac:dyDescent="0.25">
      <c r="B4" s="18">
        <v>0</v>
      </c>
      <c r="C4" s="19">
        <v>3.77</v>
      </c>
      <c r="D4" s="19">
        <v>3.78</v>
      </c>
      <c r="E4" s="19">
        <v>3.8</v>
      </c>
      <c r="F4" s="20">
        <f>(C4+D4+E4)/3</f>
        <v>3.7833333333333332</v>
      </c>
      <c r="G4" s="20"/>
      <c r="H4" s="20">
        <f>MAX(C4-F4,D4-F4,E4-F4)*1000</f>
        <v>16.666666666666607</v>
      </c>
      <c r="I4" s="21">
        <f>(H4/1000)/(MAX($C$4:$E$14)-MIN($C$4:$E$14))</f>
        <v>2.8885037550548717E-4</v>
      </c>
      <c r="K4" s="18">
        <v>0</v>
      </c>
      <c r="L4" s="19">
        <v>4.43</v>
      </c>
      <c r="M4" s="19">
        <v>4.45</v>
      </c>
      <c r="N4" s="19">
        <v>4.4400000000000004</v>
      </c>
      <c r="O4" s="20">
        <f>(L4+M4+N4)/3</f>
        <v>4.4400000000000004</v>
      </c>
      <c r="P4" s="20"/>
      <c r="Q4" s="20">
        <f>MAX(L4-O4,M4-O4,N4-O4)*1000</f>
        <v>9.9999999999997868</v>
      </c>
      <c r="R4" s="21">
        <f>(Q4/1000)/(MAX($C$4:$E$14)-MIN($C$4:$E$14))</f>
        <v>1.7331022530328921E-4</v>
      </c>
      <c r="Z4">
        <f>Z16/AA16</f>
        <v>0.86363636363636354</v>
      </c>
      <c r="AE4" t="s">
        <v>17</v>
      </c>
    </row>
    <row r="5" spans="2:34" x14ac:dyDescent="0.25">
      <c r="B5" s="8">
        <v>40</v>
      </c>
      <c r="C5" s="9">
        <v>11.95</v>
      </c>
      <c r="D5" s="9">
        <v>11.7</v>
      </c>
      <c r="E5" s="9">
        <v>11.6</v>
      </c>
      <c r="F5" s="10">
        <f>(C5+D5+E5)/3</f>
        <v>11.75</v>
      </c>
      <c r="G5" s="10"/>
      <c r="H5" s="10">
        <f t="shared" ref="H5:H12" si="0">MAX(C5-F5,D5-F5,E5-F5)*1000</f>
        <v>199.99999999999929</v>
      </c>
      <c r="I5" s="11">
        <f t="shared" ref="I5:I12" si="1">(H5/1000)/(MAX($C$4:$E$14)-MIN($C$4:$E$14))</f>
        <v>3.466204506065846E-3</v>
      </c>
      <c r="K5" s="8">
        <v>40</v>
      </c>
      <c r="L5" s="9">
        <v>14.11</v>
      </c>
      <c r="M5" s="9">
        <v>14.39</v>
      </c>
      <c r="N5" s="9">
        <v>14.06</v>
      </c>
      <c r="O5" s="10">
        <f>(L5+M5+N5)/3</f>
        <v>14.186666666666667</v>
      </c>
      <c r="P5" s="10"/>
      <c r="Q5" s="10">
        <f t="shared" ref="Q5:Q12" si="2">MAX(L5-O5,M5-O5,N5-O5)*1000</f>
        <v>203.33333333333314</v>
      </c>
      <c r="R5" s="11">
        <f t="shared" ref="R5:R12" si="3">(Q5/1000)/(MAX($C$4:$E$14)-MIN($C$4:$E$14))</f>
        <v>3.5239745811669527E-3</v>
      </c>
      <c r="AE5" s="28" t="s">
        <v>18</v>
      </c>
      <c r="AF5" s="26" t="s">
        <v>19</v>
      </c>
      <c r="AG5" s="26" t="s">
        <v>20</v>
      </c>
      <c r="AH5" s="26" t="s">
        <v>21</v>
      </c>
    </row>
    <row r="6" spans="2:34" x14ac:dyDescent="0.25">
      <c r="B6" s="8">
        <v>80</v>
      </c>
      <c r="C6" s="9">
        <v>19.899999999999999</v>
      </c>
      <c r="D6" s="9">
        <v>19.5</v>
      </c>
      <c r="E6" s="9">
        <v>19.600000000000001</v>
      </c>
      <c r="F6" s="10">
        <f t="shared" ref="F6:F12" si="4">(C6+D6+E6)/3</f>
        <v>19.666666666666668</v>
      </c>
      <c r="G6" s="10"/>
      <c r="H6" s="10">
        <f t="shared" si="0"/>
        <v>233.33333333333073</v>
      </c>
      <c r="I6" s="11">
        <f t="shared" si="1"/>
        <v>4.0439052570767891E-3</v>
      </c>
      <c r="K6" s="8">
        <v>80</v>
      </c>
      <c r="L6" s="9">
        <v>23.38</v>
      </c>
      <c r="M6" s="9">
        <v>23.52</v>
      </c>
      <c r="N6" s="9">
        <v>23.28</v>
      </c>
      <c r="O6" s="10">
        <f t="shared" ref="O6:O12" si="5">(L6+M6+N6)/3</f>
        <v>23.393333333333334</v>
      </c>
      <c r="P6" s="10"/>
      <c r="Q6" s="10">
        <f t="shared" si="2"/>
        <v>126.66666666666515</v>
      </c>
      <c r="R6" s="11">
        <f t="shared" si="3"/>
        <v>2.1952628538416839E-3</v>
      </c>
      <c r="AF6">
        <f>AE6*14.5038</f>
        <v>0</v>
      </c>
      <c r="AG6">
        <f>AE6*100</f>
        <v>0</v>
      </c>
      <c r="AH6">
        <f>AF6*6.89476</f>
        <v>0</v>
      </c>
    </row>
    <row r="7" spans="2:34" x14ac:dyDescent="0.25">
      <c r="B7" s="8">
        <v>120</v>
      </c>
      <c r="C7" s="9">
        <v>27.8</v>
      </c>
      <c r="D7" s="9">
        <v>27.75</v>
      </c>
      <c r="E7" s="9">
        <v>27.8</v>
      </c>
      <c r="F7" s="10">
        <f t="shared" si="4"/>
        <v>27.783333333333331</v>
      </c>
      <c r="G7" s="10"/>
      <c r="H7" s="10">
        <f t="shared" si="0"/>
        <v>16.666666666669272</v>
      </c>
      <c r="I7" s="11">
        <f t="shared" si="1"/>
        <v>2.8885037550553335E-4</v>
      </c>
      <c r="K7" s="8">
        <v>120</v>
      </c>
      <c r="L7" s="9">
        <v>32.33</v>
      </c>
      <c r="M7" s="9">
        <v>32.659999999999997</v>
      </c>
      <c r="N7" s="9">
        <v>32.36</v>
      </c>
      <c r="O7" s="10">
        <f t="shared" si="5"/>
        <v>32.449999999999996</v>
      </c>
      <c r="P7" s="10"/>
      <c r="Q7" s="10">
        <f t="shared" si="2"/>
        <v>210.00000000000085</v>
      </c>
      <c r="R7" s="11">
        <f t="shared" si="3"/>
        <v>3.6395147313691657E-3</v>
      </c>
      <c r="AE7">
        <v>0.05</v>
      </c>
      <c r="AF7">
        <f>AE7*14.5038</f>
        <v>0.72519</v>
      </c>
      <c r="AG7">
        <f>AE7*100</f>
        <v>5</v>
      </c>
      <c r="AH7">
        <f>AF7*6.89476</f>
        <v>5.0000110044000001</v>
      </c>
    </row>
    <row r="8" spans="2:34" x14ac:dyDescent="0.25">
      <c r="B8" s="8">
        <v>160</v>
      </c>
      <c r="C8" s="9">
        <v>35.6</v>
      </c>
      <c r="D8" s="9">
        <v>35.700000000000003</v>
      </c>
      <c r="E8" s="9">
        <v>35.799999999999997</v>
      </c>
      <c r="F8" s="10">
        <f t="shared" si="4"/>
        <v>35.700000000000003</v>
      </c>
      <c r="G8" s="10"/>
      <c r="H8" s="10">
        <f t="shared" si="0"/>
        <v>99.999999999994316</v>
      </c>
      <c r="I8" s="11">
        <f t="shared" si="1"/>
        <v>1.7331022530328306E-3</v>
      </c>
      <c r="K8" s="8">
        <v>160</v>
      </c>
      <c r="L8" s="9">
        <v>41.95</v>
      </c>
      <c r="M8" s="9">
        <v>41.85</v>
      </c>
      <c r="N8" s="9">
        <v>42.13</v>
      </c>
      <c r="O8" s="10">
        <f t="shared" si="5"/>
        <v>41.976666666666667</v>
      </c>
      <c r="P8" s="10"/>
      <c r="Q8" s="10">
        <f t="shared" si="2"/>
        <v>153.33333333333599</v>
      </c>
      <c r="R8" s="11">
        <f t="shared" si="3"/>
        <v>2.6574234546505372E-3</v>
      </c>
      <c r="AE8">
        <v>0.1</v>
      </c>
      <c r="AF8">
        <f t="shared" ref="AF8:AF16" si="6">AE8*14.5038</f>
        <v>1.45038</v>
      </c>
      <c r="AG8">
        <f t="shared" ref="AG8:AG16" si="7">AE8*100</f>
        <v>10</v>
      </c>
      <c r="AH8">
        <f t="shared" ref="AH8:AH16" si="8">AF8*6.89476</f>
        <v>10.0000220088</v>
      </c>
    </row>
    <row r="9" spans="2:34" x14ac:dyDescent="0.25">
      <c r="B9" s="8">
        <v>200</v>
      </c>
      <c r="C9" s="9">
        <v>43.7</v>
      </c>
      <c r="D9" s="9">
        <v>43.59</v>
      </c>
      <c r="E9" s="9">
        <v>43.72</v>
      </c>
      <c r="F9" s="10">
        <f t="shared" si="4"/>
        <v>43.669999999999995</v>
      </c>
      <c r="G9" s="10"/>
      <c r="H9" s="10">
        <f t="shared" si="0"/>
        <v>50.000000000004263</v>
      </c>
      <c r="I9" s="11">
        <f t="shared" si="1"/>
        <v>8.6655112651653847E-4</v>
      </c>
      <c r="K9" s="8">
        <v>200</v>
      </c>
      <c r="L9" s="9">
        <v>51.26</v>
      </c>
      <c r="M9" s="9">
        <v>51.24</v>
      </c>
      <c r="N9" s="9">
        <v>51.41</v>
      </c>
      <c r="O9" s="10">
        <f t="shared" si="5"/>
        <v>51.303333333333335</v>
      </c>
      <c r="P9" s="10"/>
      <c r="Q9" s="10">
        <f t="shared" si="2"/>
        <v>106.66666666666202</v>
      </c>
      <c r="R9" s="11">
        <f t="shared" si="3"/>
        <v>1.8486424032350438E-3</v>
      </c>
      <c r="AE9">
        <v>0.15</v>
      </c>
      <c r="AF9">
        <f t="shared" si="6"/>
        <v>2.17557</v>
      </c>
      <c r="AG9">
        <f t="shared" si="7"/>
        <v>15</v>
      </c>
      <c r="AH9">
        <f t="shared" si="8"/>
        <v>15.000033013199999</v>
      </c>
    </row>
    <row r="10" spans="2:34" x14ac:dyDescent="0.25">
      <c r="B10" s="8">
        <v>240</v>
      </c>
      <c r="C10" s="9">
        <v>51.39</v>
      </c>
      <c r="D10" s="9">
        <v>51.45</v>
      </c>
      <c r="E10" s="9">
        <v>51.54</v>
      </c>
      <c r="F10" s="10">
        <f t="shared" si="4"/>
        <v>51.46</v>
      </c>
      <c r="G10" s="10"/>
      <c r="H10" s="10">
        <f t="shared" si="0"/>
        <v>79.999999999998295</v>
      </c>
      <c r="I10" s="11">
        <f t="shared" si="1"/>
        <v>1.3864818024263137E-3</v>
      </c>
      <c r="K10" s="8">
        <v>240</v>
      </c>
      <c r="L10" s="9">
        <v>60.09</v>
      </c>
      <c r="M10" s="9">
        <v>60.35</v>
      </c>
      <c r="N10" s="9">
        <v>60.43</v>
      </c>
      <c r="O10" s="10">
        <f t="shared" si="5"/>
        <v>60.29</v>
      </c>
      <c r="P10" s="10"/>
      <c r="Q10" s="10">
        <f t="shared" si="2"/>
        <v>140.00000000000057</v>
      </c>
      <c r="R10" s="11">
        <f t="shared" si="3"/>
        <v>2.4263431542461108E-3</v>
      </c>
      <c r="AE10">
        <v>0.2</v>
      </c>
      <c r="AF10">
        <f t="shared" si="6"/>
        <v>2.90076</v>
      </c>
      <c r="AG10">
        <f t="shared" si="7"/>
        <v>20</v>
      </c>
      <c r="AH10">
        <f t="shared" si="8"/>
        <v>20.000044017600001</v>
      </c>
    </row>
    <row r="11" spans="2:34" x14ac:dyDescent="0.25">
      <c r="B11" s="8">
        <v>280</v>
      </c>
      <c r="C11" s="9">
        <v>59.24</v>
      </c>
      <c r="D11" s="9">
        <v>59.1</v>
      </c>
      <c r="E11" s="9">
        <v>59.2</v>
      </c>
      <c r="F11" s="10">
        <f t="shared" si="4"/>
        <v>59.180000000000007</v>
      </c>
      <c r="G11" s="10"/>
      <c r="H11" s="10">
        <f t="shared" si="0"/>
        <v>59.999999999995168</v>
      </c>
      <c r="I11" s="11">
        <f t="shared" si="1"/>
        <v>1.0398613518196737E-3</v>
      </c>
      <c r="K11" s="8">
        <v>280</v>
      </c>
      <c r="L11" s="9">
        <v>69.33</v>
      </c>
      <c r="M11" s="9">
        <v>69.58</v>
      </c>
      <c r="N11" s="9">
        <v>69.59</v>
      </c>
      <c r="O11" s="10">
        <f t="shared" si="5"/>
        <v>69.5</v>
      </c>
      <c r="P11" s="10"/>
      <c r="Q11" s="10">
        <f t="shared" si="2"/>
        <v>90.000000000003411</v>
      </c>
      <c r="R11" s="11">
        <f t="shared" si="3"/>
        <v>1.5597920277296952E-3</v>
      </c>
      <c r="AE11">
        <v>0.25</v>
      </c>
      <c r="AF11">
        <f t="shared" si="6"/>
        <v>3.62595</v>
      </c>
      <c r="AG11">
        <f t="shared" si="7"/>
        <v>25</v>
      </c>
      <c r="AH11">
        <f t="shared" si="8"/>
        <v>25.000055021999998</v>
      </c>
    </row>
    <row r="12" spans="2:34" ht="15.75" thickBot="1" x14ac:dyDescent="0.3">
      <c r="B12" s="12">
        <v>290</v>
      </c>
      <c r="C12" s="41">
        <v>61.47</v>
      </c>
      <c r="D12" s="41">
        <v>61.38</v>
      </c>
      <c r="E12" s="41">
        <v>61.24</v>
      </c>
      <c r="F12" s="13">
        <f t="shared" si="4"/>
        <v>61.363333333333337</v>
      </c>
      <c r="G12" s="13">
        <f>(F12-F4)/5/1</f>
        <v>11.516000000000002</v>
      </c>
      <c r="H12" s="13">
        <f t="shared" si="0"/>
        <v>106.66666666666202</v>
      </c>
      <c r="I12" s="14">
        <f t="shared" si="1"/>
        <v>1.8486424032350438E-3</v>
      </c>
      <c r="K12" s="12">
        <v>290</v>
      </c>
      <c r="L12" s="41">
        <v>71.400000000000006</v>
      </c>
      <c r="M12" s="41">
        <v>71.73</v>
      </c>
      <c r="N12" s="41">
        <v>71.55</v>
      </c>
      <c r="O12" s="13">
        <f t="shared" si="5"/>
        <v>71.56</v>
      </c>
      <c r="P12" s="13">
        <f>(O12-O4)/5/1</f>
        <v>13.424000000000001</v>
      </c>
      <c r="Q12" s="13">
        <f t="shared" si="2"/>
        <v>170.00000000000171</v>
      </c>
      <c r="R12" s="14">
        <f t="shared" si="3"/>
        <v>2.9462738301560092E-3</v>
      </c>
      <c r="AE12">
        <v>0.3</v>
      </c>
      <c r="AF12">
        <f t="shared" si="6"/>
        <v>4.35114</v>
      </c>
      <c r="AG12">
        <f t="shared" si="7"/>
        <v>30</v>
      </c>
      <c r="AH12">
        <f t="shared" si="8"/>
        <v>30.000066026399999</v>
      </c>
    </row>
    <row r="13" spans="2:34" ht="15.75" thickBot="1" x14ac:dyDescent="0.3">
      <c r="B13" s="38"/>
      <c r="C13" s="38"/>
      <c r="D13" s="38"/>
      <c r="E13" s="38"/>
      <c r="F13" s="39"/>
      <c r="G13" s="39"/>
      <c r="H13" s="39"/>
      <c r="I13" s="40"/>
      <c r="AE13">
        <v>0.35</v>
      </c>
      <c r="AF13">
        <f t="shared" si="6"/>
        <v>5.0763299999999996</v>
      </c>
      <c r="AG13">
        <f t="shared" si="7"/>
        <v>35</v>
      </c>
      <c r="AH13">
        <f t="shared" si="8"/>
        <v>35.000077030799993</v>
      </c>
    </row>
    <row r="14" spans="2:34" ht="15.75" thickBot="1" x14ac:dyDescent="0.3">
      <c r="B14" s="38"/>
      <c r="C14" s="38"/>
      <c r="D14" s="38"/>
      <c r="E14" s="38"/>
      <c r="F14" s="39"/>
      <c r="H14" s="39"/>
      <c r="I14" s="40"/>
      <c r="Y14" s="45" t="s">
        <v>36</v>
      </c>
      <c r="Z14" s="46"/>
      <c r="AA14" s="47"/>
      <c r="AE14">
        <v>0.4</v>
      </c>
      <c r="AF14">
        <f t="shared" si="6"/>
        <v>5.80152</v>
      </c>
      <c r="AG14">
        <f t="shared" si="7"/>
        <v>40</v>
      </c>
      <c r="AH14">
        <f t="shared" si="8"/>
        <v>40.000088035200001</v>
      </c>
    </row>
    <row r="15" spans="2:34" ht="15.75" thickBot="1" x14ac:dyDescent="0.3">
      <c r="F15" s="39"/>
      <c r="H15" s="39"/>
      <c r="I15" s="40"/>
      <c r="Y15" s="35" t="s">
        <v>25</v>
      </c>
      <c r="Z15" s="36" t="s">
        <v>26</v>
      </c>
      <c r="AA15" s="37" t="s">
        <v>27</v>
      </c>
      <c r="AE15">
        <v>0.45</v>
      </c>
      <c r="AF15">
        <f t="shared" si="6"/>
        <v>6.5267100000000005</v>
      </c>
      <c r="AG15">
        <f t="shared" si="7"/>
        <v>45</v>
      </c>
      <c r="AH15">
        <f t="shared" si="8"/>
        <v>45.000099039600002</v>
      </c>
    </row>
    <row r="16" spans="2:34" x14ac:dyDescent="0.25">
      <c r="F16" s="39"/>
      <c r="H16" s="39"/>
      <c r="I16" s="40"/>
      <c r="K16" s="38"/>
      <c r="Y16" s="32">
        <v>0</v>
      </c>
      <c r="Z16" s="33">
        <v>3.8E-3</v>
      </c>
      <c r="AA16" s="34">
        <v>4.4000000000000003E-3</v>
      </c>
      <c r="AE16">
        <v>0.5</v>
      </c>
      <c r="AF16">
        <f t="shared" si="6"/>
        <v>7.2519</v>
      </c>
      <c r="AG16">
        <f t="shared" si="7"/>
        <v>50</v>
      </c>
      <c r="AH16">
        <f t="shared" si="8"/>
        <v>50.000110043999996</v>
      </c>
    </row>
    <row r="17" spans="2:27" x14ac:dyDescent="0.25">
      <c r="F17" s="39"/>
      <c r="H17" s="39"/>
      <c r="I17" s="40"/>
      <c r="Y17" s="5">
        <v>40</v>
      </c>
      <c r="Z17" s="3">
        <v>1.21E-2</v>
      </c>
      <c r="AA17" s="30">
        <v>1.4E-2</v>
      </c>
    </row>
    <row r="18" spans="2:27" x14ac:dyDescent="0.25">
      <c r="E18" s="26"/>
      <c r="F18" s="27"/>
      <c r="G18" s="27"/>
      <c r="H18" s="26"/>
      <c r="I18" s="26"/>
      <c r="Y18" s="5">
        <v>80</v>
      </c>
      <c r="Z18" s="3">
        <v>1.9800000000000002E-2</v>
      </c>
      <c r="AA18" s="30">
        <v>2.3099999999999999E-2</v>
      </c>
    </row>
    <row r="19" spans="2:27" x14ac:dyDescent="0.25">
      <c r="Y19" s="5">
        <v>120</v>
      </c>
      <c r="Z19" s="3">
        <v>2.75E-2</v>
      </c>
      <c r="AA19" s="30">
        <v>3.2399999999999998E-2</v>
      </c>
    </row>
    <row r="20" spans="2:27" x14ac:dyDescent="0.25">
      <c r="Y20" s="5">
        <v>160</v>
      </c>
      <c r="Z20" s="3">
        <v>3.56E-2</v>
      </c>
      <c r="AA20" s="30">
        <v>4.1700000000000001E-2</v>
      </c>
    </row>
    <row r="21" spans="2:27" x14ac:dyDescent="0.25">
      <c r="Y21" s="5">
        <v>200</v>
      </c>
      <c r="Z21" s="3">
        <v>4.3299999999999998E-2</v>
      </c>
      <c r="AA21" s="30">
        <v>5.0299999999999997E-2</v>
      </c>
    </row>
    <row r="22" spans="2:27" x14ac:dyDescent="0.25">
      <c r="Y22" s="5">
        <v>240</v>
      </c>
      <c r="Z22" s="3">
        <v>5.0999999999999997E-2</v>
      </c>
      <c r="AA22" s="30">
        <v>0.06</v>
      </c>
    </row>
    <row r="23" spans="2:27" x14ac:dyDescent="0.25">
      <c r="Y23" s="5">
        <v>280</v>
      </c>
      <c r="Z23" s="3">
        <v>5.8700000000000002E-2</v>
      </c>
      <c r="AA23" s="30">
        <v>6.9199999999999998E-2</v>
      </c>
    </row>
    <row r="24" spans="2:27" ht="15.75" thickBot="1" x14ac:dyDescent="0.3">
      <c r="Y24" s="29">
        <v>290</v>
      </c>
      <c r="Z24" s="6">
        <v>6.0699999999999997E-2</v>
      </c>
      <c r="AA24" s="31">
        <v>7.1300000000000002E-2</v>
      </c>
    </row>
    <row r="25" spans="2:27" x14ac:dyDescent="0.25">
      <c r="L25" s="2"/>
    </row>
    <row r="26" spans="2:27" x14ac:dyDescent="0.25">
      <c r="L26" s="2"/>
    </row>
    <row r="27" spans="2:27" x14ac:dyDescent="0.25">
      <c r="L27" s="2"/>
    </row>
    <row r="28" spans="2:27" x14ac:dyDescent="0.25">
      <c r="L28" s="2"/>
    </row>
    <row r="29" spans="2:27" x14ac:dyDescent="0.25">
      <c r="L29" s="2"/>
    </row>
    <row r="30" spans="2:27" x14ac:dyDescent="0.25">
      <c r="B30" s="38"/>
      <c r="C30" s="38"/>
      <c r="D30" s="38"/>
      <c r="E30" s="38"/>
      <c r="F30" s="39"/>
      <c r="G30" s="39"/>
      <c r="H30" s="39"/>
      <c r="I30" s="40"/>
      <c r="L30" s="2"/>
    </row>
    <row r="31" spans="2:27" x14ac:dyDescent="0.25">
      <c r="B31" s="38"/>
      <c r="C31" s="38"/>
      <c r="D31" s="38"/>
      <c r="E31" s="38"/>
      <c r="F31" s="39"/>
      <c r="H31" s="39"/>
      <c r="I31" s="40"/>
      <c r="L31" s="2"/>
    </row>
    <row r="32" spans="2:27" x14ac:dyDescent="0.25">
      <c r="B32" s="38"/>
      <c r="F32" s="39"/>
      <c r="H32" s="39"/>
      <c r="I32" s="40"/>
      <c r="L32" s="2"/>
    </row>
    <row r="33" spans="2:12" ht="15.75" thickBot="1" x14ac:dyDescent="0.3">
      <c r="B33" s="38"/>
      <c r="F33" s="39"/>
      <c r="H33" s="39"/>
      <c r="I33" s="40"/>
      <c r="L33" s="2"/>
    </row>
    <row r="34" spans="2:12" ht="15.75" thickBot="1" x14ac:dyDescent="0.3">
      <c r="B34" s="42" t="s">
        <v>37</v>
      </c>
      <c r="C34" s="43"/>
      <c r="D34" s="43"/>
      <c r="E34" s="43"/>
      <c r="F34" s="43"/>
      <c r="G34" s="43"/>
      <c r="H34" s="43"/>
      <c r="I34" s="44"/>
      <c r="L34" s="2"/>
    </row>
    <row r="35" spans="2:12" x14ac:dyDescent="0.25">
      <c r="C35" s="50" t="s">
        <v>39</v>
      </c>
      <c r="D35" s="50"/>
      <c r="E35" s="51" t="s">
        <v>40</v>
      </c>
      <c r="F35" s="50"/>
      <c r="G35" s="52" t="s">
        <v>42</v>
      </c>
      <c r="H35" s="52"/>
    </row>
    <row r="36" spans="2:12" ht="15.75" thickBot="1" x14ac:dyDescent="0.3">
      <c r="B36" s="23" t="s">
        <v>22</v>
      </c>
      <c r="C36" s="24" t="s">
        <v>38</v>
      </c>
      <c r="D36" t="s">
        <v>41</v>
      </c>
      <c r="E36" s="24" t="s">
        <v>38</v>
      </c>
      <c r="F36" t="s">
        <v>41</v>
      </c>
      <c r="G36" s="24" t="s">
        <v>38</v>
      </c>
      <c r="H36" t="s">
        <v>41</v>
      </c>
      <c r="I36" s="22" t="s">
        <v>16</v>
      </c>
      <c r="J36" s="22" t="s">
        <v>23</v>
      </c>
      <c r="K36" s="24" t="s">
        <v>3</v>
      </c>
      <c r="L36" s="25" t="s">
        <v>4</v>
      </c>
    </row>
    <row r="37" spans="2:12" x14ac:dyDescent="0.25">
      <c r="B37" s="18">
        <v>0</v>
      </c>
      <c r="C37" s="19">
        <v>3.77</v>
      </c>
      <c r="E37" s="19">
        <v>3.78</v>
      </c>
      <c r="G37" s="19">
        <v>3.8</v>
      </c>
      <c r="I37" s="20">
        <f>(C37+E37+G37)/3</f>
        <v>3.7833333333333332</v>
      </c>
      <c r="J37" s="20"/>
      <c r="K37" s="20">
        <f>MAX(C37-I37,E37-I37,G37-I37)*1000</f>
        <v>16.666666666666607</v>
      </c>
      <c r="L37" s="21">
        <f>(K37/1000)/(MAX($C$4:$E$14)-MIN($C$4:$E$14))</f>
        <v>2.8885037550548717E-4</v>
      </c>
    </row>
    <row r="38" spans="2:12" x14ac:dyDescent="0.25">
      <c r="B38" s="8">
        <v>40</v>
      </c>
      <c r="C38" s="9">
        <v>11.95</v>
      </c>
      <c r="E38" s="9">
        <v>11.7</v>
      </c>
      <c r="G38" s="9">
        <v>11.6</v>
      </c>
      <c r="I38" s="10">
        <f>(C38+E38+G38)/3</f>
        <v>11.75</v>
      </c>
      <c r="J38" s="10"/>
      <c r="K38" s="10">
        <f>MAX(C38-I38,E38-I38,G38-I38)*1000</f>
        <v>199.99999999999929</v>
      </c>
      <c r="L38" s="11">
        <f>(K38/1000)/(MAX($C$4:$E$14)-MIN($C$4:$E$14))</f>
        <v>3.466204506065846E-3</v>
      </c>
    </row>
    <row r="39" spans="2:12" x14ac:dyDescent="0.25">
      <c r="B39" s="8">
        <v>80</v>
      </c>
      <c r="C39" s="9">
        <v>19.899999999999999</v>
      </c>
      <c r="E39" s="9">
        <v>19.5</v>
      </c>
      <c r="G39" s="9">
        <v>19.600000000000001</v>
      </c>
      <c r="I39" s="10">
        <f>(C39+E39+G39)/3</f>
        <v>19.666666666666668</v>
      </c>
      <c r="J39" s="10"/>
      <c r="K39" s="10">
        <f>MAX(C39-I39,E39-I39,G39-I39)*1000</f>
        <v>233.33333333333073</v>
      </c>
      <c r="L39" s="11">
        <f>(K39/1000)/(MAX($C$4:$E$14)-MIN($C$4:$E$14))</f>
        <v>4.0439052570767891E-3</v>
      </c>
    </row>
    <row r="40" spans="2:12" x14ac:dyDescent="0.25">
      <c r="B40" s="8">
        <v>120</v>
      </c>
      <c r="C40" s="9">
        <v>27.8</v>
      </c>
      <c r="E40" s="9">
        <v>27.75</v>
      </c>
      <c r="G40" s="9">
        <v>27.8</v>
      </c>
      <c r="I40" s="10">
        <f>(C40+E40+G40)/3</f>
        <v>27.783333333333331</v>
      </c>
      <c r="J40" s="10"/>
      <c r="K40" s="10">
        <f>MAX(C40-I40,E40-I40,G40-I40)*1000</f>
        <v>16.666666666669272</v>
      </c>
      <c r="L40" s="11">
        <f>(K40/1000)/(MAX($C$4:$E$14)-MIN($C$4:$E$14))</f>
        <v>2.8885037550553335E-4</v>
      </c>
    </row>
    <row r="41" spans="2:12" x14ac:dyDescent="0.25">
      <c r="B41" s="8">
        <v>160</v>
      </c>
      <c r="C41" s="9">
        <v>35.6</v>
      </c>
      <c r="E41" s="9">
        <v>35.700000000000003</v>
      </c>
      <c r="G41" s="9">
        <v>35.799999999999997</v>
      </c>
      <c r="I41" s="10">
        <f>(C41+E41+G41)/3</f>
        <v>35.700000000000003</v>
      </c>
      <c r="J41" s="10"/>
      <c r="K41" s="10">
        <f>MAX(C41-I41,E41-I41,G41-I41)*1000</f>
        <v>99.999999999994316</v>
      </c>
      <c r="L41" s="11">
        <f>(K41/1000)/(MAX($C$4:$E$14)-MIN($C$4:$E$14))</f>
        <v>1.7331022530328306E-3</v>
      </c>
    </row>
    <row r="42" spans="2:12" x14ac:dyDescent="0.25">
      <c r="B42" s="8">
        <v>200</v>
      </c>
      <c r="C42" s="9">
        <v>43.7</v>
      </c>
      <c r="E42" s="9">
        <v>43.59</v>
      </c>
      <c r="G42" s="9">
        <v>43.72</v>
      </c>
      <c r="I42" s="10">
        <f>(C42+E42+G42)/3</f>
        <v>43.669999999999995</v>
      </c>
      <c r="J42" s="10"/>
      <c r="K42" s="10">
        <f>MAX(C42-I42,E42-I42,G42-I42)*1000</f>
        <v>50.000000000004263</v>
      </c>
      <c r="L42" s="11">
        <f>(K42/1000)/(MAX($C$4:$E$14)-MIN($C$4:$E$14))</f>
        <v>8.6655112651653847E-4</v>
      </c>
    </row>
    <row r="43" spans="2:12" x14ac:dyDescent="0.25">
      <c r="B43" s="8">
        <v>240</v>
      </c>
      <c r="C43" s="9">
        <v>51.39</v>
      </c>
      <c r="E43" s="9">
        <v>51.45</v>
      </c>
      <c r="G43" s="9">
        <v>51.54</v>
      </c>
      <c r="I43" s="10">
        <f>(C43+E43+G43)/3</f>
        <v>51.46</v>
      </c>
      <c r="J43" s="10"/>
      <c r="K43" s="10">
        <f>MAX(C43-I43,E43-I43,G43-I43)*1000</f>
        <v>79.999999999998295</v>
      </c>
      <c r="L43" s="11">
        <f>(K43/1000)/(MAX($C$4:$E$14)-MIN($C$4:$E$14))</f>
        <v>1.3864818024263137E-3</v>
      </c>
    </row>
    <row r="44" spans="2:12" x14ac:dyDescent="0.25">
      <c r="B44" s="8">
        <v>280</v>
      </c>
      <c r="C44" s="9">
        <v>59.24</v>
      </c>
      <c r="E44" s="9">
        <v>59.1</v>
      </c>
      <c r="G44" s="9">
        <v>59.2</v>
      </c>
      <c r="I44" s="10">
        <f>(C44+E44+G44)/3</f>
        <v>59.180000000000007</v>
      </c>
      <c r="J44" s="10"/>
      <c r="K44" s="10">
        <f>MAX(C44-I44,E44-I44,G44-I44)*1000</f>
        <v>59.999999999995168</v>
      </c>
      <c r="L44" s="11">
        <f>(K44/1000)/(MAX($C$4:$E$14)-MIN($C$4:$E$14))</f>
        <v>1.0398613518196737E-3</v>
      </c>
    </row>
    <row r="45" spans="2:12" ht="15.75" thickBot="1" x14ac:dyDescent="0.3">
      <c r="B45" s="12">
        <v>290</v>
      </c>
      <c r="C45" s="41">
        <v>61.47</v>
      </c>
      <c r="E45" s="41">
        <v>61.38</v>
      </c>
      <c r="G45" s="41">
        <v>61.24</v>
      </c>
      <c r="I45" s="13">
        <f>(C45+E45+G45)/3</f>
        <v>61.363333333333337</v>
      </c>
      <c r="J45" s="13">
        <f>(I45-I37)/5/1</f>
        <v>11.516000000000002</v>
      </c>
      <c r="K45" s="13">
        <f>MAX(C45-I45,E45-I45,G45-I45)*1000</f>
        <v>106.66666666666202</v>
      </c>
      <c r="L45" s="14">
        <f>(K45/1000)/(MAX($C$4:$E$14)-MIN($C$4:$E$14))</f>
        <v>1.8486424032350438E-3</v>
      </c>
    </row>
    <row r="48" spans="2:12" x14ac:dyDescent="0.25">
      <c r="B48" s="49" t="s">
        <v>43</v>
      </c>
      <c r="C48" s="49"/>
      <c r="D48" s="49"/>
      <c r="E48" s="49"/>
    </row>
    <row r="49" spans="2:10" ht="15.75" thickBot="1" x14ac:dyDescent="0.3">
      <c r="B49" s="23" t="s">
        <v>22</v>
      </c>
      <c r="C49" t="s">
        <v>44</v>
      </c>
      <c r="D49" t="s">
        <v>45</v>
      </c>
      <c r="E49" t="s">
        <v>46</v>
      </c>
    </row>
    <row r="50" spans="2:10" x14ac:dyDescent="0.25">
      <c r="B50" s="18">
        <v>0</v>
      </c>
    </row>
    <row r="51" spans="2:10" x14ac:dyDescent="0.25">
      <c r="B51" s="8">
        <v>20</v>
      </c>
      <c r="I51" t="s">
        <v>34</v>
      </c>
      <c r="J51" t="s">
        <v>35</v>
      </c>
    </row>
    <row r="52" spans="2:10" x14ac:dyDescent="0.25">
      <c r="B52" s="8">
        <v>60</v>
      </c>
      <c r="I52">
        <v>0</v>
      </c>
      <c r="J52" s="48">
        <v>3.77</v>
      </c>
    </row>
    <row r="53" spans="2:10" x14ac:dyDescent="0.25">
      <c r="B53" s="8">
        <v>100</v>
      </c>
      <c r="I53">
        <v>290</v>
      </c>
      <c r="J53">
        <v>61.1</v>
      </c>
    </row>
    <row r="54" spans="2:10" x14ac:dyDescent="0.25">
      <c r="B54" s="8">
        <v>140</v>
      </c>
    </row>
    <row r="55" spans="2:10" x14ac:dyDescent="0.25">
      <c r="B55" s="8">
        <v>180</v>
      </c>
      <c r="I55" t="s">
        <v>32</v>
      </c>
      <c r="J55">
        <f>(I53-I52)/(J53-J52)</f>
        <v>5.0584336298622015</v>
      </c>
    </row>
    <row r="56" spans="2:10" x14ac:dyDescent="0.25">
      <c r="B56" s="8">
        <v>220</v>
      </c>
      <c r="I56" t="s">
        <v>33</v>
      </c>
      <c r="J56">
        <f>I53-(J55*J53)</f>
        <v>-19.07029478458054</v>
      </c>
    </row>
    <row r="57" spans="2:10" x14ac:dyDescent="0.25">
      <c r="B57" s="8">
        <v>260</v>
      </c>
    </row>
    <row r="58" spans="2:10" ht="15.75" thickBot="1" x14ac:dyDescent="0.3">
      <c r="B58" s="12">
        <v>290</v>
      </c>
      <c r="J58">
        <f>J55*J53+J56</f>
        <v>290</v>
      </c>
    </row>
  </sheetData>
  <mergeCells count="8">
    <mergeCell ref="B48:E48"/>
    <mergeCell ref="B2:I2"/>
    <mergeCell ref="K2:R2"/>
    <mergeCell ref="Y14:AA14"/>
    <mergeCell ref="B34:I34"/>
    <mergeCell ref="C35:D35"/>
    <mergeCell ref="E35:F35"/>
    <mergeCell ref="G35:H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8CD-DCC6-4C90-A9E8-3306C55A5ABE}">
  <dimension ref="B1:H29"/>
  <sheetViews>
    <sheetView workbookViewId="0">
      <selection activeCell="F11" sqref="F11"/>
    </sheetView>
  </sheetViews>
  <sheetFormatPr baseColWidth="10" defaultRowHeight="15" x14ac:dyDescent="0.25"/>
  <cols>
    <col min="2" max="2" width="12.140625" bestFit="1" customWidth="1"/>
    <col min="3" max="5" width="17.7109375" bestFit="1" customWidth="1"/>
    <col min="6" max="6" width="32" bestFit="1" customWidth="1"/>
    <col min="7" max="7" width="33.85546875" bestFit="1" customWidth="1"/>
    <col min="8" max="8" width="31.140625" bestFit="1" customWidth="1"/>
    <col min="9" max="9" width="27.140625" bestFit="1" customWidth="1"/>
  </cols>
  <sheetData>
    <row r="1" spans="2:8" ht="15.75" thickBot="1" x14ac:dyDescent="0.3"/>
    <row r="2" spans="2:8" ht="15.75" thickBot="1" x14ac:dyDescent="0.3">
      <c r="B2" s="42" t="s">
        <v>1</v>
      </c>
      <c r="C2" s="43"/>
      <c r="D2" s="43"/>
      <c r="E2" s="43"/>
      <c r="F2" s="43"/>
      <c r="G2" s="43"/>
      <c r="H2" s="44"/>
    </row>
    <row r="3" spans="2:8" ht="15.75" thickBot="1" x14ac:dyDescent="0.3">
      <c r="B3" s="23" t="s">
        <v>0</v>
      </c>
      <c r="C3" s="24" t="s">
        <v>11</v>
      </c>
      <c r="D3" s="24" t="s">
        <v>10</v>
      </c>
      <c r="E3" s="24" t="s">
        <v>9</v>
      </c>
      <c r="F3" s="22" t="s">
        <v>12</v>
      </c>
      <c r="G3" s="24" t="s">
        <v>6</v>
      </c>
      <c r="H3" s="25" t="s">
        <v>4</v>
      </c>
    </row>
    <row r="4" spans="2:8" x14ac:dyDescent="0.25">
      <c r="B4" s="18">
        <v>0</v>
      </c>
      <c r="C4" s="16">
        <v>0.13159999999999999</v>
      </c>
      <c r="D4" s="16">
        <v>0.1424</v>
      </c>
      <c r="E4" s="16">
        <v>0.1507</v>
      </c>
      <c r="F4" s="17">
        <f>(C4+D4+E4)/3</f>
        <v>0.14156666666666667</v>
      </c>
      <c r="G4" s="20">
        <f t="shared" ref="G4:G14" si="0">MAX(C4-F4,D4-F4,E4-F4)*1000</f>
        <v>9.1333333333333258</v>
      </c>
      <c r="H4" s="21">
        <f>(G4/1000)/(MAX($C$4:$E$14)-MIN($C$4:$E$14))</f>
        <v>2.365780794004384E-3</v>
      </c>
    </row>
    <row r="5" spans="2:8" x14ac:dyDescent="0.25">
      <c r="B5" s="8">
        <v>0.25</v>
      </c>
      <c r="C5" s="3">
        <v>0.40429999999999999</v>
      </c>
      <c r="D5" s="3">
        <v>0.4042</v>
      </c>
      <c r="E5" s="3">
        <v>0.40410000000000001</v>
      </c>
      <c r="F5" s="4">
        <f t="shared" ref="F5:F14" si="1">(C5+D5+E5)/3</f>
        <v>0.40420000000000006</v>
      </c>
      <c r="G5" s="10">
        <f t="shared" si="0"/>
        <v>9.9999999999933475E-2</v>
      </c>
      <c r="H5" s="11">
        <f>(G5/1000)/(MAX($C$4:$E$14)-MIN($C$4:$E$14))</f>
        <v>2.5902709423388456E-5</v>
      </c>
    </row>
    <row r="6" spans="2:8" x14ac:dyDescent="0.25">
      <c r="B6" s="8">
        <v>0.5</v>
      </c>
      <c r="C6" s="3">
        <v>0.80689999999999995</v>
      </c>
      <c r="D6" s="3">
        <v>0.80820000000000003</v>
      </c>
      <c r="E6" s="3">
        <v>0.80659999999999998</v>
      </c>
      <c r="F6" s="4">
        <f t="shared" si="1"/>
        <v>0.80723333333333336</v>
      </c>
      <c r="G6" s="10">
        <f t="shared" si="0"/>
        <v>0.96666666666667123</v>
      </c>
      <c r="H6" s="11">
        <f t="shared" ref="H6:H14" si="2">(G6/1000)/(MAX($C$4:$E$14)-MIN($C$4:$E$14))</f>
        <v>2.5039285775958954E-4</v>
      </c>
    </row>
    <row r="7" spans="2:8" x14ac:dyDescent="0.25">
      <c r="B7" s="8">
        <v>0.75</v>
      </c>
      <c r="C7" s="3">
        <v>1.2089000000000001</v>
      </c>
      <c r="D7" s="3">
        <v>1.2081</v>
      </c>
      <c r="E7" s="3">
        <v>1.2088000000000001</v>
      </c>
      <c r="F7" s="4">
        <f t="shared" si="1"/>
        <v>1.2085999999999999</v>
      </c>
      <c r="G7" s="10">
        <f t="shared" si="0"/>
        <v>0.300000000000189</v>
      </c>
      <c r="H7" s="11">
        <f t="shared" si="2"/>
        <v>7.7708128270266027E-5</v>
      </c>
    </row>
    <row r="8" spans="2:8" x14ac:dyDescent="0.25">
      <c r="B8" s="8">
        <v>1</v>
      </c>
      <c r="C8" s="3">
        <v>1.6102000000000001</v>
      </c>
      <c r="D8" s="3">
        <v>1.6107</v>
      </c>
      <c r="E8" s="3">
        <v>1.6105</v>
      </c>
      <c r="F8" s="4">
        <f t="shared" si="1"/>
        <v>1.6104666666666667</v>
      </c>
      <c r="G8" s="10">
        <f t="shared" si="0"/>
        <v>0.23333333333330764</v>
      </c>
      <c r="H8" s="11">
        <f t="shared" si="2"/>
        <v>6.0439655321273288E-5</v>
      </c>
    </row>
    <row r="9" spans="2:8" x14ac:dyDescent="0.25">
      <c r="B9" s="8">
        <v>1.25</v>
      </c>
      <c r="C9" s="3">
        <v>2.0106000000000002</v>
      </c>
      <c r="D9" s="3">
        <v>2.0112000000000001</v>
      </c>
      <c r="E9" s="3">
        <v>2.0112999999999999</v>
      </c>
      <c r="F9" s="4">
        <f t="shared" si="1"/>
        <v>2.0110333333333337</v>
      </c>
      <c r="G9" s="10">
        <f t="shared" si="0"/>
        <v>0.26666666666619321</v>
      </c>
      <c r="H9" s="11">
        <f t="shared" si="2"/>
        <v>6.9073891795625865E-5</v>
      </c>
    </row>
    <row r="10" spans="2:8" x14ac:dyDescent="0.25">
      <c r="B10" s="8">
        <v>1.5</v>
      </c>
      <c r="C10" s="3">
        <v>2.4108999999999998</v>
      </c>
      <c r="D10" s="3">
        <v>2.4117999999999999</v>
      </c>
      <c r="E10" s="3">
        <v>2.4108000000000001</v>
      </c>
      <c r="F10" s="4">
        <f t="shared" si="1"/>
        <v>2.4111666666666665</v>
      </c>
      <c r="G10" s="10">
        <f t="shared" si="0"/>
        <v>0.63333333333348563</v>
      </c>
      <c r="H10" s="11">
        <f t="shared" si="2"/>
        <v>1.6405049301494216E-4</v>
      </c>
    </row>
    <row r="11" spans="2:8" x14ac:dyDescent="0.25">
      <c r="B11" s="8">
        <v>1.75</v>
      </c>
      <c r="C11" s="3">
        <v>2.8096000000000001</v>
      </c>
      <c r="D11" s="3">
        <v>2.8098999999999998</v>
      </c>
      <c r="E11" s="3">
        <v>2.8096999999999999</v>
      </c>
      <c r="F11" s="4">
        <f t="shared" si="1"/>
        <v>2.8097333333333334</v>
      </c>
      <c r="G11" s="10">
        <f t="shared" si="0"/>
        <v>0.16666666666642627</v>
      </c>
      <c r="H11" s="11">
        <f t="shared" si="2"/>
        <v>4.3171182372280543E-5</v>
      </c>
    </row>
    <row r="12" spans="2:8" x14ac:dyDescent="0.25">
      <c r="B12" s="8">
        <v>2</v>
      </c>
      <c r="C12" s="3">
        <v>3.2056</v>
      </c>
      <c r="D12" s="3">
        <v>3.2054</v>
      </c>
      <c r="E12" s="3">
        <v>3.2061999999999999</v>
      </c>
      <c r="F12" s="4">
        <f t="shared" si="1"/>
        <v>3.2057333333333333</v>
      </c>
      <c r="G12" s="10">
        <f t="shared" si="0"/>
        <v>0.46666666666661527</v>
      </c>
      <c r="H12" s="11">
        <f t="shared" si="2"/>
        <v>1.2087931064254658E-4</v>
      </c>
    </row>
    <row r="13" spans="2:8" x14ac:dyDescent="0.25">
      <c r="B13" s="8">
        <v>2.25</v>
      </c>
      <c r="C13" s="3">
        <v>3.5985</v>
      </c>
      <c r="D13" s="3">
        <v>3.6032999999999999</v>
      </c>
      <c r="E13" s="3">
        <v>3.5998999999999999</v>
      </c>
      <c r="F13" s="4">
        <f t="shared" si="1"/>
        <v>3.6005666666666669</v>
      </c>
      <c r="G13" s="10">
        <f t="shared" si="0"/>
        <v>2.7333333333330323</v>
      </c>
      <c r="H13" s="11">
        <f t="shared" si="2"/>
        <v>7.0800739090634416E-4</v>
      </c>
    </row>
    <row r="14" spans="2:8" ht="15.75" thickBot="1" x14ac:dyDescent="0.3">
      <c r="B14" s="12">
        <v>2.5</v>
      </c>
      <c r="C14" s="6">
        <v>3.992</v>
      </c>
      <c r="D14" s="6">
        <v>3.9912999999999998</v>
      </c>
      <c r="E14" s="6">
        <v>3.9922</v>
      </c>
      <c r="F14" s="7">
        <f t="shared" si="1"/>
        <v>3.9918333333333336</v>
      </c>
      <c r="G14" s="13">
        <f t="shared" si="0"/>
        <v>0.36666666666640424</v>
      </c>
      <c r="H14" s="14">
        <f t="shared" si="2"/>
        <v>9.4976601219086214E-5</v>
      </c>
    </row>
    <row r="15" spans="2:8" x14ac:dyDescent="0.25">
      <c r="F15" s="1"/>
    </row>
    <row r="16" spans="2:8" ht="15.75" thickBot="1" x14ac:dyDescent="0.3">
      <c r="F16" s="1"/>
    </row>
    <row r="17" spans="2:8" ht="15.75" thickBot="1" x14ac:dyDescent="0.3">
      <c r="B17" s="42" t="s">
        <v>2</v>
      </c>
      <c r="C17" s="43"/>
      <c r="D17" s="43"/>
      <c r="E17" s="43"/>
      <c r="F17" s="43"/>
      <c r="G17" s="43"/>
      <c r="H17" s="44"/>
    </row>
    <row r="18" spans="2:8" ht="15.75" thickBot="1" x14ac:dyDescent="0.3">
      <c r="B18" s="23" t="s">
        <v>0</v>
      </c>
      <c r="C18" s="24" t="s">
        <v>11</v>
      </c>
      <c r="D18" s="24" t="s">
        <v>10</v>
      </c>
      <c r="E18" s="24" t="s">
        <v>9</v>
      </c>
      <c r="F18" s="22" t="s">
        <v>8</v>
      </c>
      <c r="G18" s="24" t="s">
        <v>7</v>
      </c>
      <c r="H18" s="25" t="s">
        <v>5</v>
      </c>
    </row>
    <row r="19" spans="2:8" x14ac:dyDescent="0.25">
      <c r="B19" s="15">
        <v>0</v>
      </c>
      <c r="C19" s="16">
        <v>0.14149999999999999</v>
      </c>
      <c r="D19" s="16">
        <v>0.1368</v>
      </c>
      <c r="E19" s="16">
        <v>0.1356</v>
      </c>
      <c r="F19" s="17">
        <f t="shared" ref="F19:F29" si="3">(C19+D19+E19)/3</f>
        <v>0.13796666666666665</v>
      </c>
      <c r="G19" s="17">
        <f t="shared" ref="G19:G29" si="4">MAX(C19-F19,D19-F19,E19-F19)*1000</f>
        <v>3.5333333333333328</v>
      </c>
      <c r="H19" s="21">
        <f>(G19/1000)/(MAX($C$19:$E$29)-MIN($C$19:$E$29))</f>
        <v>9.1617832633234789E-4</v>
      </c>
    </row>
    <row r="20" spans="2:8" x14ac:dyDescent="0.25">
      <c r="B20" s="5">
        <v>0.25</v>
      </c>
      <c r="C20" s="3">
        <v>0.40360000000000001</v>
      </c>
      <c r="D20" s="3">
        <v>0.40350000000000003</v>
      </c>
      <c r="E20" s="3">
        <v>0.4037</v>
      </c>
      <c r="F20" s="4">
        <f t="shared" si="3"/>
        <v>0.40360000000000001</v>
      </c>
      <c r="G20" s="4">
        <f t="shared" si="4"/>
        <v>9.9999999999988987E-2</v>
      </c>
      <c r="H20" s="11">
        <f t="shared" ref="H20:H28" si="5">(G20/1000)/(MAX($C$19:$E$29)-MIN($C$19:$E$29))</f>
        <v>2.5929575273554164E-5</v>
      </c>
    </row>
    <row r="21" spans="2:8" x14ac:dyDescent="0.25">
      <c r="B21" s="5">
        <v>0.5</v>
      </c>
      <c r="C21" s="3">
        <v>0.80559999999999998</v>
      </c>
      <c r="D21" s="3">
        <v>0.80569999999999997</v>
      </c>
      <c r="E21" s="3">
        <v>0.80579999999999996</v>
      </c>
      <c r="F21" s="4">
        <f t="shared" si="3"/>
        <v>0.80569999999999997</v>
      </c>
      <c r="G21" s="4">
        <f t="shared" si="4"/>
        <v>9.9999999999988987E-2</v>
      </c>
      <c r="H21" s="11">
        <f t="shared" si="5"/>
        <v>2.5929575273554164E-5</v>
      </c>
    </row>
    <row r="22" spans="2:8" x14ac:dyDescent="0.25">
      <c r="B22" s="5">
        <v>0.75</v>
      </c>
      <c r="C22" s="3">
        <v>1.2072000000000001</v>
      </c>
      <c r="D22" s="3">
        <v>1.2073</v>
      </c>
      <c r="E22" s="3">
        <v>1.2074</v>
      </c>
      <c r="F22" s="4">
        <f t="shared" si="3"/>
        <v>1.2073</v>
      </c>
      <c r="G22" s="4">
        <f t="shared" si="4"/>
        <v>9.9999999999988987E-2</v>
      </c>
      <c r="H22" s="11">
        <f t="shared" si="5"/>
        <v>2.5929575273554164E-5</v>
      </c>
    </row>
    <row r="23" spans="2:8" x14ac:dyDescent="0.25">
      <c r="B23" s="5">
        <v>1</v>
      </c>
      <c r="C23" s="3">
        <v>1.6084000000000001</v>
      </c>
      <c r="D23" s="3">
        <v>1.6083000000000001</v>
      </c>
      <c r="E23" s="3">
        <v>1.6085</v>
      </c>
      <c r="F23" s="4">
        <f t="shared" si="3"/>
        <v>1.6084000000000003</v>
      </c>
      <c r="G23" s="4">
        <f t="shared" si="4"/>
        <v>9.9999999999766942E-2</v>
      </c>
      <c r="H23" s="11">
        <f t="shared" si="5"/>
        <v>2.5929575273496589E-5</v>
      </c>
    </row>
    <row r="24" spans="2:8" x14ac:dyDescent="0.25">
      <c r="B24" s="5">
        <v>1.25</v>
      </c>
      <c r="C24" s="3">
        <v>2.0089999999999999</v>
      </c>
      <c r="D24" s="3">
        <v>2.0087999999999999</v>
      </c>
      <c r="E24" s="3">
        <v>2.0089000000000001</v>
      </c>
      <c r="F24" s="4">
        <f t="shared" si="3"/>
        <v>2.0089000000000001</v>
      </c>
      <c r="G24" s="4">
        <f t="shared" si="4"/>
        <v>9.9999999999766942E-2</v>
      </c>
      <c r="H24" s="11">
        <f t="shared" si="5"/>
        <v>2.5929575273496589E-5</v>
      </c>
    </row>
    <row r="25" spans="2:8" x14ac:dyDescent="0.25">
      <c r="B25" s="5">
        <v>1.5</v>
      </c>
      <c r="C25" s="3">
        <v>2.4085000000000001</v>
      </c>
      <c r="D25" s="3">
        <v>2.4087000000000001</v>
      </c>
      <c r="E25" s="3">
        <v>2.4089</v>
      </c>
      <c r="F25" s="4">
        <f t="shared" si="3"/>
        <v>2.4087000000000001</v>
      </c>
      <c r="G25" s="4">
        <f t="shared" si="4"/>
        <v>0.19999999999997797</v>
      </c>
      <c r="H25" s="11">
        <f t="shared" si="5"/>
        <v>5.1859150547108328E-5</v>
      </c>
    </row>
    <row r="26" spans="2:8" x14ac:dyDescent="0.25">
      <c r="B26" s="5">
        <v>1.75</v>
      </c>
      <c r="C26" s="3">
        <v>2.8075999999999999</v>
      </c>
      <c r="D26" s="3">
        <v>2.8079000000000001</v>
      </c>
      <c r="E26" s="3">
        <v>2.8077000000000001</v>
      </c>
      <c r="F26" s="4">
        <f t="shared" si="3"/>
        <v>2.8077333333333332</v>
      </c>
      <c r="G26" s="4">
        <f t="shared" si="4"/>
        <v>0.16666666666687036</v>
      </c>
      <c r="H26" s="11">
        <f t="shared" si="5"/>
        <v>4.3215958789314516E-5</v>
      </c>
    </row>
    <row r="27" spans="2:8" x14ac:dyDescent="0.25">
      <c r="B27" s="5">
        <v>2</v>
      </c>
      <c r="C27" s="3">
        <v>3.2035</v>
      </c>
      <c r="D27" s="3">
        <v>3.2039</v>
      </c>
      <c r="E27" s="3">
        <v>3.2029000000000001</v>
      </c>
      <c r="F27" s="4">
        <f t="shared" si="3"/>
        <v>3.2034333333333334</v>
      </c>
      <c r="G27" s="4">
        <f t="shared" si="4"/>
        <v>0.46666666666661527</v>
      </c>
      <c r="H27" s="11">
        <f t="shared" si="5"/>
        <v>1.2100468460991944E-4</v>
      </c>
    </row>
    <row r="28" spans="2:8" x14ac:dyDescent="0.25">
      <c r="B28" s="5">
        <v>2.25</v>
      </c>
      <c r="C28" s="3">
        <v>3.5994000000000002</v>
      </c>
      <c r="D28" s="3">
        <v>3.6</v>
      </c>
      <c r="E28" s="3">
        <v>3.5992999999999999</v>
      </c>
      <c r="F28" s="4">
        <f t="shared" si="3"/>
        <v>3.5995666666666666</v>
      </c>
      <c r="G28" s="4">
        <f t="shared" si="4"/>
        <v>0.43333333333350765</v>
      </c>
      <c r="H28" s="11">
        <f t="shared" si="5"/>
        <v>1.1236149285212562E-4</v>
      </c>
    </row>
    <row r="29" spans="2:8" ht="15.75" thickBot="1" x14ac:dyDescent="0.3">
      <c r="B29" s="12">
        <v>2.5</v>
      </c>
      <c r="C29" s="6">
        <v>3.992</v>
      </c>
      <c r="D29" s="6">
        <v>3.9912999999999998</v>
      </c>
      <c r="E29" s="6">
        <v>3.9922</v>
      </c>
      <c r="F29" s="7">
        <f t="shared" si="3"/>
        <v>3.9918333333333336</v>
      </c>
      <c r="G29" s="13">
        <f t="shared" si="4"/>
        <v>0.36666666666640424</v>
      </c>
      <c r="H29" s="14">
        <f>(G29/1000)/(MAX($C$19:$E$29)-MIN($C$19:$E$29))</f>
        <v>9.5075109336307701E-5</v>
      </c>
    </row>
  </sheetData>
  <mergeCells count="2">
    <mergeCell ref="B2:H2"/>
    <mergeCell ref="B17:H1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Props1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C1C43-49EE-494C-B635-B785FB629686}">
  <ds:schemaRefs>
    <ds:schemaRef ds:uri="http://purl.org/dc/dcmitype/"/>
    <ds:schemaRef ds:uri="c0c8a948-a8a2-431d-a436-e17f069363af"/>
    <ds:schemaRef ds:uri="6b745cbd-a34e-432a-9900-41e3803aa2e9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P1 Spannung</vt:lpstr>
      <vt:lpstr>Analog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