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AF7C189-E8EE-4A8C-B180-A2544CA13D0F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Infos" sheetId="10" r:id="rId1"/>
    <sheet name="P1 Spannung" sheetId="6" r:id="rId2"/>
    <sheet name="P2 Spannung" sheetId="7" r:id="rId3"/>
    <sheet name="P3 Spannung" sheetId="9" r:id="rId4"/>
    <sheet name="F1 Messungen" sheetId="11" r:id="rId5"/>
    <sheet name="Analog" sheetId="4" r:id="rId6"/>
  </sheets>
  <definedNames>
    <definedName name="_xlnm.Print_Area" localSheetId="4">'F1 Messungen'!$A:$R</definedName>
    <definedName name="_xlnm.Print_Area" localSheetId="1">'P1 Spannung'!$A:$R</definedName>
    <definedName name="_xlnm.Print_Area" localSheetId="2">'P2 Spannung'!$A:$R</definedName>
    <definedName name="_xlnm.Print_Area" localSheetId="3">'P3 Spannung'!$A:$R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11" l="1"/>
  <c r="F40" i="11"/>
  <c r="G40" i="11" s="1"/>
  <c r="H40" i="11" s="1"/>
  <c r="I39" i="11"/>
  <c r="H39" i="11"/>
  <c r="G39" i="11"/>
  <c r="F39" i="11"/>
  <c r="I38" i="11"/>
  <c r="H38" i="11"/>
  <c r="G38" i="11"/>
  <c r="F38" i="11"/>
  <c r="I37" i="11"/>
  <c r="H37" i="11"/>
  <c r="G37" i="11"/>
  <c r="F37" i="11"/>
  <c r="I36" i="11"/>
  <c r="J36" i="11" s="1"/>
  <c r="F36" i="11"/>
  <c r="G36" i="11" s="1"/>
  <c r="H36" i="11" s="1"/>
  <c r="H32" i="11"/>
  <c r="G32" i="11"/>
  <c r="F32" i="11"/>
  <c r="G31" i="11"/>
  <c r="H31" i="11" s="1"/>
  <c r="F31" i="11"/>
  <c r="F30" i="11"/>
  <c r="G30" i="11" s="1"/>
  <c r="H30" i="11" s="1"/>
  <c r="F29" i="11"/>
  <c r="G29" i="11" s="1"/>
  <c r="H29" i="11" s="1"/>
  <c r="I28" i="11"/>
  <c r="F28" i="11"/>
  <c r="G28" i="11" s="1"/>
  <c r="H28" i="11" s="1"/>
  <c r="F24" i="11"/>
  <c r="I24" i="11" s="1"/>
  <c r="B24" i="11"/>
  <c r="G23" i="11"/>
  <c r="H23" i="11" s="1"/>
  <c r="F23" i="11"/>
  <c r="I23" i="11" s="1"/>
  <c r="H22" i="11"/>
  <c r="G22" i="11"/>
  <c r="F22" i="11"/>
  <c r="F21" i="11"/>
  <c r="G21" i="11" s="1"/>
  <c r="H21" i="11" s="1"/>
  <c r="B21" i="11"/>
  <c r="I21" i="11" s="1"/>
  <c r="G20" i="11"/>
  <c r="H20" i="11" s="1"/>
  <c r="F20" i="11"/>
  <c r="I20" i="11" s="1"/>
  <c r="J20" i="11" s="1"/>
  <c r="G16" i="11"/>
  <c r="H16" i="11" s="1"/>
  <c r="F16" i="11"/>
  <c r="F15" i="11"/>
  <c r="G15" i="11" s="1"/>
  <c r="H15" i="11" s="1"/>
  <c r="F14" i="11"/>
  <c r="G14" i="11" s="1"/>
  <c r="H14" i="11" s="1"/>
  <c r="H13" i="11"/>
  <c r="G13" i="11"/>
  <c r="F13" i="11"/>
  <c r="I12" i="11"/>
  <c r="F12" i="11"/>
  <c r="G12" i="11" s="1"/>
  <c r="H12" i="11" s="1"/>
  <c r="H8" i="11"/>
  <c r="G8" i="11"/>
  <c r="F8" i="11"/>
  <c r="G7" i="11"/>
  <c r="H7" i="11" s="1"/>
  <c r="F7" i="11"/>
  <c r="B23" i="11" s="1"/>
  <c r="F6" i="11"/>
  <c r="B22" i="11" s="1"/>
  <c r="I22" i="11" s="1"/>
  <c r="F5" i="11"/>
  <c r="G5" i="11" s="1"/>
  <c r="H5" i="11" s="1"/>
  <c r="J4" i="11"/>
  <c r="F4" i="11"/>
  <c r="B20" i="11" s="1"/>
  <c r="I40" i="9"/>
  <c r="I39" i="9"/>
  <c r="I38" i="9"/>
  <c r="I37" i="9"/>
  <c r="I36" i="9"/>
  <c r="J36" i="9" s="1"/>
  <c r="I24" i="9"/>
  <c r="I23" i="9"/>
  <c r="I22" i="9"/>
  <c r="I21" i="9"/>
  <c r="I20" i="9"/>
  <c r="J20" i="9" s="1"/>
  <c r="I40" i="7"/>
  <c r="I39" i="7"/>
  <c r="I38" i="7"/>
  <c r="I37" i="7"/>
  <c r="I36" i="7"/>
  <c r="J36" i="7" s="1"/>
  <c r="I24" i="7"/>
  <c r="I23" i="7"/>
  <c r="I22" i="7"/>
  <c r="I21" i="7"/>
  <c r="I20" i="7"/>
  <c r="J20" i="7" s="1"/>
  <c r="J20" i="6"/>
  <c r="I21" i="6"/>
  <c r="I22" i="6"/>
  <c r="I23" i="6"/>
  <c r="I24" i="6"/>
  <c r="I20" i="6"/>
  <c r="J36" i="6"/>
  <c r="I40" i="6"/>
  <c r="I39" i="6"/>
  <c r="I38" i="6"/>
  <c r="I37" i="6"/>
  <c r="I36" i="6"/>
  <c r="G21" i="9"/>
  <c r="H21" i="9" s="1"/>
  <c r="H23" i="9"/>
  <c r="H24" i="9"/>
  <c r="H20" i="9"/>
  <c r="H12" i="9"/>
  <c r="F40" i="9"/>
  <c r="G40" i="9" s="1"/>
  <c r="H40" i="9" s="1"/>
  <c r="F39" i="9"/>
  <c r="G39" i="9" s="1"/>
  <c r="H39" i="9" s="1"/>
  <c r="F38" i="9"/>
  <c r="G38" i="9" s="1"/>
  <c r="H38" i="9" s="1"/>
  <c r="F37" i="9"/>
  <c r="G37" i="9" s="1"/>
  <c r="H37" i="9" s="1"/>
  <c r="F36" i="9"/>
  <c r="G36" i="9" s="1"/>
  <c r="H36" i="9" s="1"/>
  <c r="F32" i="9"/>
  <c r="G32" i="9" s="1"/>
  <c r="H32" i="9" s="1"/>
  <c r="F31" i="9"/>
  <c r="G31" i="9" s="1"/>
  <c r="H31" i="9" s="1"/>
  <c r="F30" i="9"/>
  <c r="G30" i="9" s="1"/>
  <c r="H30" i="9" s="1"/>
  <c r="F29" i="9"/>
  <c r="G29" i="9" s="1"/>
  <c r="H29" i="9" s="1"/>
  <c r="I28" i="9"/>
  <c r="F28" i="9"/>
  <c r="G28" i="9" s="1"/>
  <c r="H28" i="9" s="1"/>
  <c r="F24" i="9"/>
  <c r="G24" i="9" s="1"/>
  <c r="F23" i="9"/>
  <c r="G23" i="9" s="1"/>
  <c r="F22" i="9"/>
  <c r="G22" i="9" s="1"/>
  <c r="H22" i="9" s="1"/>
  <c r="F21" i="9"/>
  <c r="F20" i="9"/>
  <c r="G20" i="9" s="1"/>
  <c r="F16" i="9"/>
  <c r="F15" i="9"/>
  <c r="G15" i="9" s="1"/>
  <c r="H15" i="9" s="1"/>
  <c r="F14" i="9"/>
  <c r="G14" i="9" s="1"/>
  <c r="H14" i="9" s="1"/>
  <c r="F13" i="9"/>
  <c r="G13" i="9" s="1"/>
  <c r="H13" i="9" s="1"/>
  <c r="I12" i="9"/>
  <c r="F12" i="9"/>
  <c r="G12" i="9" s="1"/>
  <c r="F8" i="9"/>
  <c r="B24" i="9" s="1"/>
  <c r="F7" i="9"/>
  <c r="B23" i="9" s="1"/>
  <c r="F6" i="9"/>
  <c r="G6" i="9" s="1"/>
  <c r="H6" i="9" s="1"/>
  <c r="F5" i="9"/>
  <c r="B21" i="9" s="1"/>
  <c r="F4" i="9"/>
  <c r="G4" i="9" s="1"/>
  <c r="H4" i="9" s="1"/>
  <c r="G40" i="7"/>
  <c r="F40" i="7"/>
  <c r="H37" i="6"/>
  <c r="H38" i="6"/>
  <c r="H39" i="6"/>
  <c r="H40" i="6"/>
  <c r="H29" i="6"/>
  <c r="H30" i="6"/>
  <c r="H31" i="6"/>
  <c r="H32" i="6"/>
  <c r="H28" i="6"/>
  <c r="H24" i="6"/>
  <c r="H20" i="6"/>
  <c r="H13" i="6"/>
  <c r="H14" i="6"/>
  <c r="H15" i="6"/>
  <c r="H16" i="6"/>
  <c r="H12" i="6"/>
  <c r="H5" i="6"/>
  <c r="H6" i="6"/>
  <c r="H7" i="6"/>
  <c r="H8" i="6"/>
  <c r="H4" i="6"/>
  <c r="H13" i="7"/>
  <c r="H14" i="7"/>
  <c r="H15" i="7"/>
  <c r="H16" i="7"/>
  <c r="H12" i="7"/>
  <c r="H5" i="7"/>
  <c r="H6" i="7"/>
  <c r="H7" i="7"/>
  <c r="H8" i="7"/>
  <c r="H4" i="7"/>
  <c r="J12" i="6"/>
  <c r="G39" i="6"/>
  <c r="G40" i="6"/>
  <c r="F39" i="6"/>
  <c r="F40" i="6"/>
  <c r="C20" i="6" a="1"/>
  <c r="C20" i="6" s="1"/>
  <c r="B20" i="6" a="1"/>
  <c r="B20" i="6" s="1"/>
  <c r="H40" i="7"/>
  <c r="F39" i="7"/>
  <c r="G39" i="7" s="1"/>
  <c r="H39" i="7" s="1"/>
  <c r="F38" i="7"/>
  <c r="G38" i="7" s="1"/>
  <c r="H38" i="7" s="1"/>
  <c r="F37" i="7"/>
  <c r="G37" i="7" s="1"/>
  <c r="H37" i="7" s="1"/>
  <c r="F36" i="7"/>
  <c r="G36" i="7" s="1"/>
  <c r="H36" i="7" s="1"/>
  <c r="F32" i="7"/>
  <c r="G32" i="7" s="1"/>
  <c r="H32" i="7" s="1"/>
  <c r="F31" i="7"/>
  <c r="G31" i="7" s="1"/>
  <c r="H31" i="7" s="1"/>
  <c r="F30" i="7"/>
  <c r="G30" i="7" s="1"/>
  <c r="H30" i="7" s="1"/>
  <c r="F29" i="7"/>
  <c r="G29" i="7" s="1"/>
  <c r="H29" i="7" s="1"/>
  <c r="I28" i="7"/>
  <c r="F28" i="7"/>
  <c r="G28" i="7" s="1"/>
  <c r="H28" i="7" s="1"/>
  <c r="F24" i="7"/>
  <c r="G24" i="7" s="1"/>
  <c r="H24" i="7" s="1"/>
  <c r="F23" i="7"/>
  <c r="G23" i="7" s="1"/>
  <c r="H23" i="7" s="1"/>
  <c r="F22" i="7"/>
  <c r="G22" i="7" s="1"/>
  <c r="H22" i="7" s="1"/>
  <c r="F21" i="7"/>
  <c r="G21" i="7" s="1"/>
  <c r="H21" i="7" s="1"/>
  <c r="G20" i="7"/>
  <c r="H20" i="7" s="1"/>
  <c r="F20" i="7"/>
  <c r="F16" i="7"/>
  <c r="F15" i="7"/>
  <c r="G15" i="7" s="1"/>
  <c r="F14" i="7"/>
  <c r="G14" i="7" s="1"/>
  <c r="F13" i="7"/>
  <c r="G13" i="7" s="1"/>
  <c r="I12" i="7"/>
  <c r="F12" i="7"/>
  <c r="G12" i="7" s="1"/>
  <c r="F8" i="7"/>
  <c r="F7" i="7"/>
  <c r="B23" i="7" s="1"/>
  <c r="F6" i="7"/>
  <c r="G6" i="7" s="1"/>
  <c r="F5" i="7"/>
  <c r="G5" i="7" s="1"/>
  <c r="F4" i="7"/>
  <c r="B20" i="7" s="1"/>
  <c r="G21" i="6"/>
  <c r="H21" i="6" s="1"/>
  <c r="G22" i="6"/>
  <c r="H22" i="6" s="1"/>
  <c r="G23" i="6"/>
  <c r="H23" i="6" s="1"/>
  <c r="G24" i="6"/>
  <c r="F24" i="6"/>
  <c r="F23" i="6"/>
  <c r="F22" i="6"/>
  <c r="F21" i="6"/>
  <c r="I28" i="6"/>
  <c r="I12" i="6"/>
  <c r="F32" i="6"/>
  <c r="G32" i="6" s="1"/>
  <c r="F31" i="6"/>
  <c r="G31" i="6" s="1"/>
  <c r="F30" i="6"/>
  <c r="G30" i="6" s="1"/>
  <c r="F29" i="6"/>
  <c r="G29" i="6" s="1"/>
  <c r="F28" i="6"/>
  <c r="G28" i="6" s="1"/>
  <c r="F16" i="6"/>
  <c r="G16" i="6" s="1"/>
  <c r="F15" i="6"/>
  <c r="G15" i="6" s="1"/>
  <c r="F14" i="6"/>
  <c r="G14" i="6" s="1"/>
  <c r="F13" i="6"/>
  <c r="G13" i="6" s="1"/>
  <c r="F12" i="6"/>
  <c r="G12" i="6" s="1"/>
  <c r="F38" i="6"/>
  <c r="G38" i="6" s="1"/>
  <c r="F37" i="6"/>
  <c r="G37" i="6" s="1"/>
  <c r="F36" i="6"/>
  <c r="G36" i="6" s="1"/>
  <c r="H36" i="6" s="1"/>
  <c r="F8" i="6"/>
  <c r="F7" i="6"/>
  <c r="G7" i="6" s="1"/>
  <c r="F6" i="6"/>
  <c r="G6" i="6" s="1"/>
  <c r="F5" i="6"/>
  <c r="G5" i="6" s="1"/>
  <c r="F4" i="6"/>
  <c r="G4" i="4"/>
  <c r="F29" i="4"/>
  <c r="G29" i="4" s="1"/>
  <c r="H29" i="4" s="1"/>
  <c r="F28" i="4"/>
  <c r="F27" i="4"/>
  <c r="F26" i="4"/>
  <c r="F25" i="4"/>
  <c r="F24" i="4"/>
  <c r="F23" i="4"/>
  <c r="F22" i="4"/>
  <c r="F21" i="4"/>
  <c r="F20" i="4"/>
  <c r="F19" i="4"/>
  <c r="J28" i="11" l="1"/>
  <c r="G6" i="11"/>
  <c r="H6" i="11" s="1"/>
  <c r="J12" i="11"/>
  <c r="G24" i="11"/>
  <c r="H24" i="11" s="1"/>
  <c r="G4" i="11"/>
  <c r="H4" i="11" s="1"/>
  <c r="J28" i="9"/>
  <c r="G5" i="9"/>
  <c r="H5" i="9" s="1"/>
  <c r="B20" i="9"/>
  <c r="J12" i="9"/>
  <c r="G7" i="9"/>
  <c r="H7" i="9" s="1"/>
  <c r="G8" i="9"/>
  <c r="H8" i="9" s="1"/>
  <c r="J4" i="9"/>
  <c r="B22" i="9"/>
  <c r="G16" i="9"/>
  <c r="H16" i="9" s="1"/>
  <c r="J28" i="7"/>
  <c r="B21" i="7"/>
  <c r="G4" i="7"/>
  <c r="J12" i="7"/>
  <c r="F20" i="6"/>
  <c r="G20" i="6" s="1"/>
  <c r="J28" i="6"/>
  <c r="G4" i="6"/>
  <c r="G8" i="6"/>
  <c r="J4" i="7"/>
  <c r="G7" i="7"/>
  <c r="B24" i="7"/>
  <c r="G8" i="7"/>
  <c r="B22" i="7"/>
  <c r="G16" i="7"/>
  <c r="G26" i="4"/>
  <c r="H26" i="4" s="1"/>
  <c r="G25" i="4"/>
  <c r="H25" i="4" s="1"/>
  <c r="G24" i="4"/>
  <c r="H24" i="4" s="1"/>
  <c r="G21" i="4"/>
  <c r="H21" i="4" s="1"/>
  <c r="F14" i="4"/>
  <c r="G14" i="4" s="1"/>
  <c r="H14" i="4" s="1"/>
  <c r="F13" i="4"/>
  <c r="F12" i="4"/>
  <c r="F11" i="4"/>
  <c r="F10" i="4"/>
  <c r="F9" i="4"/>
  <c r="F8" i="4"/>
  <c r="G8" i="4" s="1"/>
  <c r="H8" i="4" s="1"/>
  <c r="F7" i="4"/>
  <c r="G7" i="4" s="1"/>
  <c r="H7" i="4" s="1"/>
  <c r="F6" i="4"/>
  <c r="G6" i="4" s="1"/>
  <c r="H6" i="4" s="1"/>
  <c r="F5" i="4"/>
  <c r="G5" i="4" s="1"/>
  <c r="H5" i="4" s="1"/>
  <c r="F4" i="4"/>
  <c r="G28" i="4"/>
  <c r="H28" i="4" s="1"/>
  <c r="G27" i="4"/>
  <c r="H27" i="4" s="1"/>
  <c r="G23" i="4"/>
  <c r="H23" i="4" s="1"/>
  <c r="G22" i="4"/>
  <c r="H22" i="4" s="1"/>
  <c r="G20" i="4"/>
  <c r="H20" i="4" s="1"/>
  <c r="G19" i="4"/>
  <c r="H19" i="4" s="1"/>
  <c r="G13" i="4"/>
  <c r="H13" i="4" s="1"/>
  <c r="G12" i="4"/>
  <c r="H12" i="4" s="1"/>
  <c r="G11" i="4"/>
  <c r="H11" i="4" s="1"/>
  <c r="G10" i="4"/>
  <c r="H10" i="4" s="1"/>
  <c r="G9" i="4"/>
  <c r="H9" i="4" s="1"/>
  <c r="H4" i="4"/>
  <c r="J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<sst xmlns="http://schemas.openxmlformats.org/spreadsheetml/2006/main" count="234" uniqueCount="49">
  <si>
    <t>Gewicht [kg]</t>
  </si>
  <si>
    <t>Aufsteigend</t>
  </si>
  <si>
    <t>Absteigend</t>
  </si>
  <si>
    <t>Aufsteigender Reduzierter Fehler</t>
  </si>
  <si>
    <t>Absteigender Reduzierter Fehler</t>
  </si>
  <si>
    <t>Aufsteigender Absoluter Fehler [mV]</t>
  </si>
  <si>
    <t>Absteigender Absoluter Fehler [mV]</t>
  </si>
  <si>
    <t>Absteigende Mittelwerte [VDC]</t>
  </si>
  <si>
    <t>Messung 3 [VDC]</t>
  </si>
  <si>
    <t>Messung 2 [VDC]</t>
  </si>
  <si>
    <t>Messung 1 [VDC]</t>
  </si>
  <si>
    <t>Aufsteigende Mittelwerte [VDC]</t>
  </si>
  <si>
    <t>Messung 1 [mV]</t>
  </si>
  <si>
    <t>Messung 2 [mV]</t>
  </si>
  <si>
    <t>Messung 3 [mV]</t>
  </si>
  <si>
    <t>Druck [mmHg]</t>
  </si>
  <si>
    <t>Empfindlichkeit [(mV/V)/mmHg]</t>
  </si>
  <si>
    <t>mmHg</t>
  </si>
  <si>
    <t>Multimeter</t>
  </si>
  <si>
    <t>Arduino</t>
  </si>
  <si>
    <t>Multimeter [mV]</t>
  </si>
  <si>
    <t>Mittelwerte [mV]</t>
  </si>
  <si>
    <t>Reduzierter Fehler</t>
  </si>
  <si>
    <t>VCC [V]</t>
  </si>
  <si>
    <t>Abweichung</t>
  </si>
  <si>
    <t>Druckmessung Arduino</t>
  </si>
  <si>
    <t>Druck 1 [mmHg]</t>
  </si>
  <si>
    <t>Druck 2 [mmHg]</t>
  </si>
  <si>
    <t>Druck 3 [mmHg]</t>
  </si>
  <si>
    <t>Mittelwerte [mmHg]</t>
  </si>
  <si>
    <t>Absoluter Fehler [mmHg]</t>
  </si>
  <si>
    <t>Spannung 1 [mV]</t>
  </si>
  <si>
    <t>Spannung 2 [mV]</t>
  </si>
  <si>
    <t>Spannung 3 [mV]</t>
  </si>
  <si>
    <t>Spannung (Mul.)[mV]</t>
  </si>
  <si>
    <t>Angepasster Druck Arduino</t>
  </si>
  <si>
    <t>Spannungsmessung Arduino</t>
  </si>
  <si>
    <t>Absoluter Fehler verstärkung</t>
  </si>
  <si>
    <t>VCC ADC [V]</t>
  </si>
  <si>
    <t>Absoluter Fehler [mV]</t>
  </si>
  <si>
    <t>Mittlere Abweichung</t>
  </si>
  <si>
    <t>Ableseungenauigkeit</t>
  </si>
  <si>
    <t>Druckmessgerät</t>
  </si>
  <si>
    <t>Messgerät</t>
  </si>
  <si>
    <t>Wert</t>
  </si>
  <si>
    <t>Einheit</t>
  </si>
  <si>
    <t>mV</t>
  </si>
  <si>
    <t>V</t>
  </si>
  <si>
    <t>Multimeter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</si>
</sst>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5" xfId="0" applyBorder="1"/>
    <xf numFmtId="0" fontId="0" fillId="0" borderId="8" xfId="0" applyBorder="1"/>
    <xf numFmtId="164" fontId="0" fillId="0" borderId="8" xfId="0" applyNumberFormat="1" applyBorder="1"/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6" fontId="0" fillId="0" borderId="6" xfId="1" applyNumberFormat="1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166" fontId="0" fillId="0" borderId="9" xfId="1" applyNumberFormat="1" applyFont="1" applyBorder="1" applyAlignment="1">
      <alignment horizontal="right" vertical="center"/>
    </xf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166" fontId="0" fillId="0" borderId="13" xfId="1" applyNumberFormat="1" applyFont="1" applyBorder="1" applyAlignment="1">
      <alignment horizontal="right" vertic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6" fontId="0" fillId="0" borderId="0" xfId="1" applyNumberFormat="1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9" xfId="0" applyBorder="1"/>
    <xf numFmtId="0" fontId="0" fillId="0" borderId="18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64" fontId="0" fillId="0" borderId="31" xfId="0" applyNumberFormat="1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2" fontId="0" fillId="0" borderId="25" xfId="0" applyNumberFormat="1" applyBorder="1" applyAlignment="1">
      <alignment horizontal="right" vertical="center"/>
    </xf>
    <xf numFmtId="2" fontId="0" fillId="0" borderId="27" xfId="0" applyNumberFormat="1" applyBorder="1" applyAlignment="1">
      <alignment horizontal="right" vertical="center"/>
    </xf>
    <xf numFmtId="2" fontId="0" fillId="0" borderId="31" xfId="0" applyNumberFormat="1" applyBorder="1" applyAlignment="1">
      <alignment horizontal="right" vertical="center"/>
    </xf>
    <xf numFmtId="2" fontId="0" fillId="0" borderId="28" xfId="0" applyNumberFormat="1" applyBorder="1" applyAlignment="1">
      <alignment horizontal="right" vertical="center"/>
    </xf>
    <xf numFmtId="2" fontId="0" fillId="0" borderId="26" xfId="0" applyNumberFormat="1" applyBorder="1" applyAlignment="1">
      <alignment horizontal="right" vertical="center"/>
    </xf>
    <xf numFmtId="10" fontId="0" fillId="0" borderId="27" xfId="1" applyNumberFormat="1" applyFont="1" applyBorder="1" applyAlignment="1">
      <alignment horizontal="right" vertical="center"/>
    </xf>
    <xf numFmtId="10" fontId="0" fillId="0" borderId="28" xfId="1" applyNumberFormat="1" applyFont="1" applyBorder="1" applyAlignment="1">
      <alignment horizontal="right" vertical="center"/>
    </xf>
    <xf numFmtId="10" fontId="0" fillId="0" borderId="26" xfId="1" applyNumberFormat="1" applyFont="1" applyBorder="1" applyAlignment="1">
      <alignment horizontal="right" vertical="center"/>
    </xf>
    <xf numFmtId="10" fontId="0" fillId="0" borderId="31" xfId="1" applyNumberFormat="1" applyFont="1" applyBorder="1" applyAlignment="1">
      <alignment horizontal="right" vertical="center"/>
    </xf>
    <xf numFmtId="0" fontId="0" fillId="0" borderId="31" xfId="0" applyBorder="1"/>
    <xf numFmtId="10" fontId="0" fillId="0" borderId="25" xfId="1" applyNumberFormat="1" applyFont="1" applyBorder="1" applyAlignment="1">
      <alignment horizontal="right" vertical="center"/>
    </xf>
    <xf numFmtId="0" fontId="0" fillId="0" borderId="13" xfId="0" applyBorder="1"/>
    <xf numFmtId="2" fontId="0" fillId="0" borderId="30" xfId="0" applyNumberFormat="1" applyBorder="1"/>
    <xf numFmtId="2" fontId="0" fillId="0" borderId="33" xfId="0" applyNumberForma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7" xfId="0" applyNumberFormat="1" applyBorder="1"/>
    <xf numFmtId="2" fontId="0" fillId="0" borderId="31" xfId="0" applyNumberFormat="1" applyBorder="1"/>
    <xf numFmtId="0" fontId="0" fillId="0" borderId="19" xfId="0" applyBorder="1"/>
    <xf numFmtId="0" fontId="0" fillId="0" borderId="31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/>
    <xf numFmtId="0" fontId="0" fillId="2" borderId="19" xfId="0" applyFill="1" applyBorder="1" applyAlignment="1">
      <alignment horizontal="center" wrapText="1"/>
    </xf>
    <xf numFmtId="164" fontId="0" fillId="2" borderId="19" xfId="0" applyNumberFormat="1" applyFill="1" applyBorder="1" applyAlignment="1">
      <alignment horizontal="center" wrapText="1"/>
    </xf>
    <xf numFmtId="164" fontId="0" fillId="2" borderId="19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3" borderId="28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2" fontId="0" fillId="3" borderId="28" xfId="0" applyNumberFormat="1" applyFill="1" applyBorder="1" applyAlignment="1">
      <alignment horizontal="right" vertical="center"/>
    </xf>
    <xf numFmtId="2" fontId="0" fillId="3" borderId="27" xfId="0" applyNumberFormat="1" applyFill="1" applyBorder="1" applyAlignment="1">
      <alignment horizontal="right" vertical="center"/>
    </xf>
    <xf numFmtId="10" fontId="0" fillId="3" borderId="27" xfId="1" applyNumberFormat="1" applyFont="1" applyFill="1" applyBorder="1" applyAlignment="1">
      <alignment horizontal="right" vertical="center"/>
    </xf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2" fontId="0" fillId="3" borderId="27" xfId="0" applyNumberFormat="1" applyFill="1" applyBorder="1"/>
    <xf numFmtId="0" fontId="0" fillId="3" borderId="32" xfId="0" applyFill="1" applyBorder="1" applyAlignment="1">
      <alignment horizontal="right" vertical="center"/>
    </xf>
    <xf numFmtId="0" fontId="0" fillId="3" borderId="33" xfId="0" applyFill="1" applyBorder="1"/>
    <xf numFmtId="0" fontId="0" fillId="3" borderId="29" xfId="0" applyFill="1" applyBorder="1"/>
    <xf numFmtId="2" fontId="0" fillId="3" borderId="33" xfId="0" applyNumberFormat="1" applyFill="1" applyBorder="1"/>
    <xf numFmtId="10" fontId="0" fillId="3" borderId="28" xfId="1" applyNumberFormat="1" applyFont="1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Spannung'!$G$4:$G$8</c:f>
              <c:numCache>
                <c:formatCode>0.00</c:formatCode>
                <c:ptCount val="5"/>
                <c:pt idx="0">
                  <c:v>5.0000000000000266E-2</c:v>
                </c:pt>
                <c:pt idx="1">
                  <c:v>6.0000000000002274E-2</c:v>
                </c:pt>
                <c:pt idx="2">
                  <c:v>0.11666666666667425</c:v>
                </c:pt>
                <c:pt idx="3">
                  <c:v>8.9999999999996305E-2</c:v>
                </c:pt>
                <c:pt idx="4">
                  <c:v>5.6666666666664867E-2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D5-4F7E-842B-19B21E5B8932}"/>
            </c:ext>
          </c:extLst>
        </c:ser>
        <c:ser>
          <c:idx val="1"/>
          <c:order val="1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Spannung'!$G$12:$G$16</c:f>
              <c:numCache>
                <c:formatCode>0.00</c:formatCode>
                <c:ptCount val="5"/>
                <c:pt idx="0">
                  <c:v>0.26333333333333275</c:v>
                </c:pt>
                <c:pt idx="1">
                  <c:v>0.12999999999999901</c:v>
                </c:pt>
                <c:pt idx="2">
                  <c:v>0.18666666666666742</c:v>
                </c:pt>
                <c:pt idx="3">
                  <c:v>0.21000000000000085</c:v>
                </c:pt>
                <c:pt idx="4">
                  <c:v>0.20999999999999375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30D5-4F7E-842B-19B21E5B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Spannung'!$H$4:$H$8</c:f>
              <c:numCache>
                <c:formatCode>0.00%</c:formatCode>
                <c:ptCount val="5"/>
                <c:pt idx="0">
                  <c:v>8.7229588276343801E-4</c:v>
                </c:pt>
                <c:pt idx="1">
                  <c:v>1.0467550593161597E-3</c:v>
                </c:pt>
                <c:pt idx="2">
                  <c:v>2.0353570597814769E-3</c:v>
                </c:pt>
                <c:pt idx="3">
                  <c:v>1.5701325889741155E-3</c:v>
                </c:pt>
                <c:pt idx="4">
                  <c:v>9.8860200046519309E-4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3E-420F-AC94-7CCF9ACF5373}"/>
            </c:ext>
          </c:extLst>
        </c:ser>
        <c:ser>
          <c:idx val="1"/>
          <c:order val="1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Spannung'!$H$12:$H$16</c:f>
              <c:numCache>
                <c:formatCode>0.00%</c:formatCode>
                <c:ptCount val="5"/>
                <c:pt idx="0">
                  <c:v>3.9244908097367031E-3</c:v>
                </c:pt>
                <c:pt idx="1">
                  <c:v>1.9374068554396276E-3</c:v>
                </c:pt>
                <c:pt idx="2">
                  <c:v>2.7819175360159084E-3</c:v>
                </c:pt>
                <c:pt idx="3">
                  <c:v>3.1296572280178968E-3</c:v>
                </c:pt>
                <c:pt idx="4">
                  <c:v>3.1296572280177909E-3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83E-420F-AC94-7CCF9ACF5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577972950555419"/>
                  <c:y val="9.3579527819901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Spannung'!$F$4:$F$8</c:f>
              <c:numCache>
                <c:formatCode>0.00</c:formatCode>
                <c:ptCount val="5"/>
                <c:pt idx="0">
                  <c:v>3.78</c:v>
                </c:pt>
                <c:pt idx="1">
                  <c:v>19.95</c:v>
                </c:pt>
                <c:pt idx="2">
                  <c:v>35.763333333333328</c:v>
                </c:pt>
                <c:pt idx="3">
                  <c:v>51.21</c:v>
                </c:pt>
                <c:pt idx="4">
                  <c:v>60.993333333333332</c:v>
                </c:pt>
              </c:numCache>
            </c:numRef>
          </c:xVal>
          <c:yVal>
            <c:numRef>
              <c:f>'P1 Spannung'!$F$12:$F$16</c:f>
              <c:numCache>
                <c:formatCode>0.00</c:formatCode>
                <c:ptCount val="5"/>
                <c:pt idx="0">
                  <c:v>4.5566666666666675</c:v>
                </c:pt>
                <c:pt idx="1">
                  <c:v>23.28</c:v>
                </c:pt>
                <c:pt idx="2">
                  <c:v>41.993333333333332</c:v>
                </c:pt>
                <c:pt idx="3">
                  <c:v>60.06</c:v>
                </c:pt>
                <c:pt idx="4">
                  <c:v>71.290000000000006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0C-4583-99C3-14189BE24A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855160779828201"/>
                  <c:y val="-3.6179093139313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Spannung'!$F$12:$F$16</c:f>
              <c:numCache>
                <c:formatCode>0.00</c:formatCode>
                <c:ptCount val="5"/>
                <c:pt idx="0">
                  <c:v>4.5566666666666675</c:v>
                </c:pt>
                <c:pt idx="1">
                  <c:v>23.28</c:v>
                </c:pt>
                <c:pt idx="2">
                  <c:v>41.993333333333332</c:v>
                </c:pt>
                <c:pt idx="3">
                  <c:v>60.06</c:v>
                </c:pt>
                <c:pt idx="4">
                  <c:v>71.290000000000006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201F-4794-A1AC-05F43C71C93C}"/>
            </c:ext>
          </c:extLst>
        </c:ser>
        <c:ser>
          <c:idx val="2"/>
          <c:order val="1"/>
          <c:tx>
            <c:strRef>
              <c:f>'P1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37822278448879"/>
                  <c:y val="-0.1220338866192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Spannung'!$F$4:$F$8</c:f>
              <c:numCache>
                <c:formatCode>0.00</c:formatCode>
                <c:ptCount val="5"/>
                <c:pt idx="0">
                  <c:v>3.78</c:v>
                </c:pt>
                <c:pt idx="1">
                  <c:v>19.95</c:v>
                </c:pt>
                <c:pt idx="2">
                  <c:v>35.763333333333328</c:v>
                </c:pt>
                <c:pt idx="3">
                  <c:v>51.21</c:v>
                </c:pt>
                <c:pt idx="4">
                  <c:v>60.993333333333332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1F-4794-A1AC-05F43C71C93C}"/>
            </c:ext>
          </c:extLst>
        </c:ser>
        <c:ser>
          <c:idx val="0"/>
          <c:order val="2"/>
          <c:tx>
            <c:strRef>
              <c:f>'P1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148749926931631"/>
                  <c:y val="-0.133280328035310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Spannung'!$F$28:$F$32</c:f>
              <c:numCache>
                <c:formatCode>0.00</c:formatCode>
                <c:ptCount val="5"/>
                <c:pt idx="0">
                  <c:v>3.8833333333333329</c:v>
                </c:pt>
                <c:pt idx="1">
                  <c:v>19.756666666666664</c:v>
                </c:pt>
                <c:pt idx="2">
                  <c:v>35.853333333333332</c:v>
                </c:pt>
                <c:pt idx="3">
                  <c:v>51.419999999999995</c:v>
                </c:pt>
                <c:pt idx="4">
                  <c:v>60.99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01F-4794-A1AC-05F43C71C9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'P2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Spannung'!$G$4:$G$8</c:f>
              <c:numCache>
                <c:formatCode>0.00</c:formatCode>
                <c:ptCount val="5"/>
                <c:pt idx="0">
                  <c:v>4.6666666666666856E-2</c:v>
                </c:pt>
                <c:pt idx="1">
                  <c:v>2.6666666666667282E-2</c:v>
                </c:pt>
                <c:pt idx="2">
                  <c:v>0.12666666666666515</c:v>
                </c:pt>
                <c:pt idx="3">
                  <c:v>4.9999999999997158E-2</c:v>
                </c:pt>
                <c:pt idx="4">
                  <c:v>6.333333333332547E-2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E9-4F0D-B9DE-9A729688C211}"/>
            </c:ext>
          </c:extLst>
        </c:ser>
        <c:ser>
          <c:idx val="1"/>
          <c:order val="1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Spannung'!$G$12:$G$16</c:f>
              <c:numCache>
                <c:formatCode>0.00</c:formatCode>
                <c:ptCount val="5"/>
                <c:pt idx="0">
                  <c:v>0.16333333333333311</c:v>
                </c:pt>
                <c:pt idx="1">
                  <c:v>8.9999999999999858E-2</c:v>
                </c:pt>
                <c:pt idx="2">
                  <c:v>0.22333333333332916</c:v>
                </c:pt>
                <c:pt idx="3">
                  <c:v>0.20999999999999375</c:v>
                </c:pt>
                <c:pt idx="4">
                  <c:v>0.20666666666667766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AE9-4F0D-B9DE-9A729688C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'P2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Spannung'!$H$4:$H$8</c:f>
              <c:numCache>
                <c:formatCode>0.00%</c:formatCode>
                <c:ptCount val="5"/>
                <c:pt idx="0">
                  <c:v>7.9554494828958154E-4</c:v>
                </c:pt>
                <c:pt idx="1">
                  <c:v>4.5459711330834095E-4</c:v>
                </c:pt>
                <c:pt idx="2">
                  <c:v>2.1593362882145438E-3</c:v>
                </c:pt>
                <c:pt idx="3">
                  <c:v>8.5236958745307117E-4</c:v>
                </c:pt>
                <c:pt idx="4">
                  <c:v>1.0796681441071509E-3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DE-4C55-B96D-EFB215C759CA}"/>
            </c:ext>
          </c:extLst>
        </c:ser>
        <c:ser>
          <c:idx val="1"/>
          <c:order val="1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Spannung'!$H$12:$H$16</c:f>
              <c:numCache>
                <c:formatCode>0.00%</c:formatCode>
                <c:ptCount val="5"/>
                <c:pt idx="0">
                  <c:v>2.4090462143559451E-3</c:v>
                </c:pt>
                <c:pt idx="1">
                  <c:v>1.3274336283185817E-3</c:v>
                </c:pt>
                <c:pt idx="2">
                  <c:v>3.2940019665682763E-3</c:v>
                </c:pt>
                <c:pt idx="3">
                  <c:v>3.09734513274327E-3</c:v>
                </c:pt>
                <c:pt idx="4">
                  <c:v>3.0481809242872806E-3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54DE-4C55-B96D-EFB215C75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879582708637855"/>
                  <c:y val="7.801697867132810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Spannung'!$F$4:$F$8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21.543333333333333</c:v>
                </c:pt>
                <c:pt idx="2">
                  <c:v>37.593333333333334</c:v>
                </c:pt>
                <c:pt idx="3">
                  <c:v>53.6</c:v>
                </c:pt>
                <c:pt idx="4">
                  <c:v>63.636666666666677</c:v>
                </c:pt>
              </c:numCache>
            </c:numRef>
          </c:xVal>
          <c:yVal>
            <c:numRef>
              <c:f>'P2 Spannung'!$F$12:$F$16</c:f>
              <c:numCache>
                <c:formatCode>0.00</c:formatCode>
                <c:ptCount val="5"/>
                <c:pt idx="0">
                  <c:v>5.9866666666666672</c:v>
                </c:pt>
                <c:pt idx="1">
                  <c:v>25.03</c:v>
                </c:pt>
                <c:pt idx="2">
                  <c:v>43.806666666666672</c:v>
                </c:pt>
                <c:pt idx="3">
                  <c:v>62.220000000000006</c:v>
                </c:pt>
                <c:pt idx="4">
                  <c:v>73.473333333333329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B7-4EFA-8E20-BAFC6A552A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93708635010261"/>
                  <c:y val="-4.01591913944634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0,2328x + 6,252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Spannung'!$F$12:$F$16</c:f>
              <c:numCache>
                <c:formatCode>0.00</c:formatCode>
                <c:ptCount val="5"/>
                <c:pt idx="0">
                  <c:v>5.9866666666666672</c:v>
                </c:pt>
                <c:pt idx="1">
                  <c:v>25.03</c:v>
                </c:pt>
                <c:pt idx="2">
                  <c:v>43.806666666666672</c:v>
                </c:pt>
                <c:pt idx="3">
                  <c:v>62.220000000000006</c:v>
                </c:pt>
                <c:pt idx="4">
                  <c:v>73.473333333333329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FDD-4C19-83B4-CD0C12247B15}"/>
            </c:ext>
          </c:extLst>
        </c:ser>
        <c:ser>
          <c:idx val="2"/>
          <c:order val="1"/>
          <c:tx>
            <c:strRef>
              <c:f>'P2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880992498147161"/>
                  <c:y val="-9.61889462329466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0,2016x + 5,2372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Spannung'!$F$4:$F$8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21.543333333333333</c:v>
                </c:pt>
                <c:pt idx="2">
                  <c:v>37.593333333333334</c:v>
                </c:pt>
                <c:pt idx="3">
                  <c:v>53.6</c:v>
                </c:pt>
                <c:pt idx="4">
                  <c:v>63.636666666666677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DD-4C19-83B4-CD0C12247B15}"/>
            </c:ext>
          </c:extLst>
        </c:ser>
        <c:ser>
          <c:idx val="0"/>
          <c:order val="2"/>
          <c:tx>
            <c:strRef>
              <c:f>'P2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81044857031956E-2"/>
                  <c:y val="-8.150175688431640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Angepasst 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0,2021x + 5,1914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Spannung'!$F$28:$F$32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21.303333333333331</c:v>
                </c:pt>
                <c:pt idx="2">
                  <c:v>37.883333333333333</c:v>
                </c:pt>
                <c:pt idx="3">
                  <c:v>53.706666666666671</c:v>
                </c:pt>
                <c:pt idx="4">
                  <c:v>63.620000000000005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DD-4C19-83B4-CD0C12247B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Spannung'!$G$4:$G$8</c:f>
              <c:numCache>
                <c:formatCode>0.00</c:formatCode>
                <c:ptCount val="5"/>
                <c:pt idx="0">
                  <c:v>0.16999999999999993</c:v>
                </c:pt>
                <c:pt idx="1">
                  <c:v>0.24333333333333584</c:v>
                </c:pt>
                <c:pt idx="2">
                  <c:v>3.9999999999999147E-2</c:v>
                </c:pt>
                <c:pt idx="3">
                  <c:v>7.6666666666660888E-2</c:v>
                </c:pt>
                <c:pt idx="4">
                  <c:v>0.11666666666666714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F8-43B6-AF8B-71BA08B2F907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Spannung'!$G$12:$G$16</c:f>
              <c:numCache>
                <c:formatCode>0.00</c:formatCode>
                <c:ptCount val="5"/>
                <c:pt idx="0">
                  <c:v>0.21333333333333337</c:v>
                </c:pt>
                <c:pt idx="1">
                  <c:v>5.6666666666668419E-2</c:v>
                </c:pt>
                <c:pt idx="2">
                  <c:v>4.6666666666666856E-2</c:v>
                </c:pt>
                <c:pt idx="3">
                  <c:v>5.6666666666664867E-2</c:v>
                </c:pt>
                <c:pt idx="4">
                  <c:v>6.6666666666662877E-2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5F8-43B6-AF8B-71BA08B2F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Spannung'!$H$4:$H$8</c:f>
              <c:numCache>
                <c:formatCode>0.00%</c:formatCode>
                <c:ptCount val="5"/>
                <c:pt idx="0">
                  <c:v>2.9229711141678118E-3</c:v>
                </c:pt>
                <c:pt idx="1">
                  <c:v>4.1838606143971089E-3</c:v>
                </c:pt>
                <c:pt idx="2">
                  <c:v>6.8775790921594135E-4</c:v>
                </c:pt>
                <c:pt idx="3">
                  <c:v>1.3182026593304831E-3</c:v>
                </c:pt>
                <c:pt idx="4">
                  <c:v>2.0059605685465464E-3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A3-46BB-ADF0-89A4C9F2B641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Spannung'!$H$12:$H$16</c:f>
              <c:numCache>
                <c:formatCode>0.00%</c:formatCode>
                <c:ptCount val="5"/>
                <c:pt idx="0">
                  <c:v>3.1344891762170638E-3</c:v>
                </c:pt>
                <c:pt idx="1">
                  <c:v>8.3259868743268319E-4</c:v>
                </c:pt>
                <c:pt idx="2">
                  <c:v>6.8566950729748535E-4</c:v>
                </c:pt>
                <c:pt idx="3">
                  <c:v>8.3259868743263093E-4</c:v>
                </c:pt>
                <c:pt idx="4">
                  <c:v>9.7952786756777652E-4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EA3-46BB-ADF0-89A4C9F2B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849756955638536"/>
                  <c:y val="-4.452277840405635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Spannung'!$F$4:$F$8</c:f>
              <c:numCache>
                <c:formatCode>0.00</c:formatCode>
                <c:ptCount val="5"/>
                <c:pt idx="0">
                  <c:v>2.91</c:v>
                </c:pt>
                <c:pt idx="1">
                  <c:v>18.936666666666664</c:v>
                </c:pt>
                <c:pt idx="2">
                  <c:v>35.21</c:v>
                </c:pt>
                <c:pt idx="3">
                  <c:v>51.153333333333336</c:v>
                </c:pt>
                <c:pt idx="4">
                  <c:v>60.783333333333331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3.4966666666666666</c:v>
                </c:pt>
                <c:pt idx="1">
                  <c:v>22.443333333333332</c:v>
                </c:pt>
                <c:pt idx="2">
                  <c:v>41.303333333333335</c:v>
                </c:pt>
                <c:pt idx="3">
                  <c:v>59.833333333333336</c:v>
                </c:pt>
                <c:pt idx="4">
                  <c:v>71.263333333333335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7A6-4B12-BDE6-2F966453DC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04687265500602"/>
                  <c:y val="-3.5820884296349967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0,2338x + 3,6657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3.4966666666666666</c:v>
                </c:pt>
                <c:pt idx="1">
                  <c:v>22.443333333333332</c:v>
                </c:pt>
                <c:pt idx="2">
                  <c:v>41.303333333333335</c:v>
                </c:pt>
                <c:pt idx="3">
                  <c:v>59.833333333333336</c:v>
                </c:pt>
                <c:pt idx="4">
                  <c:v>71.263333333333335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2E4-4F2F-B833-E3E64A0D2DC2}"/>
            </c:ext>
          </c:extLst>
        </c:ser>
        <c:ser>
          <c:idx val="2"/>
          <c:order val="1"/>
          <c:tx>
            <c:strRef>
              <c:f>'P3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198925960681642"/>
                  <c:y val="-6.53297088323081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0,2001x + 2,9888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Spannung'!$F$4:$F$8</c:f>
              <c:numCache>
                <c:formatCode>0.00</c:formatCode>
                <c:ptCount val="5"/>
                <c:pt idx="0">
                  <c:v>2.91</c:v>
                </c:pt>
                <c:pt idx="1">
                  <c:v>18.936666666666664</c:v>
                </c:pt>
                <c:pt idx="2">
                  <c:v>35.21</c:v>
                </c:pt>
                <c:pt idx="3">
                  <c:v>51.153333333333336</c:v>
                </c:pt>
                <c:pt idx="4">
                  <c:v>60.783333333333331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E4-4F2F-B833-E3E64A0D2DC2}"/>
            </c:ext>
          </c:extLst>
        </c:ser>
        <c:ser>
          <c:idx val="0"/>
          <c:order val="2"/>
          <c:tx>
            <c:strRef>
              <c:f>'P3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823930951861494"/>
                  <c:y val="-9.50980232387595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0,2002x + 2,9633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Spannung'!$F$28:$F$32</c:f>
              <c:numCache>
                <c:formatCode>0.00</c:formatCode>
                <c:ptCount val="5"/>
                <c:pt idx="0">
                  <c:v>2.7766666666666668</c:v>
                </c:pt>
                <c:pt idx="1">
                  <c:v>19.003333333333334</c:v>
                </c:pt>
                <c:pt idx="2">
                  <c:v>35.323333333333331</c:v>
                </c:pt>
                <c:pt idx="3">
                  <c:v>51.113333333333337</c:v>
                </c:pt>
                <c:pt idx="4">
                  <c:v>60.733333333333327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E4-4F2F-B833-E3E64A0D2D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'F1 Messungen'!$B$2:$J$2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'F1 Messungen'!$B$4:$B$8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'F1 Messungen'!$G$4:$G$8</c:f>
              <c:numCache>
                <c:formatCode>0.00</c:formatCode>
                <c:ptCount val="5"/>
                <c:pt idx="0">
                  <c:v>4.6666666666666856E-2</c:v>
                </c:pt>
                <c:pt idx="1">
                  <c:v>2.6666666666667282E-2</c:v>
                </c:pt>
                <c:pt idx="2">
                  <c:v>0.12666666666666515</c:v>
                </c:pt>
                <c:pt idx="3">
                  <c:v>4.9999999999997158E-2</c:v>
                </c:pt>
                <c:pt idx="4">
                  <c:v>6.333333333332547E-2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80-4281-9432-12B116B9B908}"/>
            </c:ext>
          </c:extLst>
        </c:ser>
        <c:ser>
          <c:idx val="1"/>
          <c:order val="1"/>
          <c:tx>
            <c:strRef>
              <c:f>'F1 Messungen'!$B$10:$J$10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'F1 Messungen'!$B$12:$B$16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'F1 Messungen'!$G$12:$G$16</c:f>
              <c:numCache>
                <c:formatCode>0.00</c:formatCode>
                <c:ptCount val="5"/>
                <c:pt idx="0">
                  <c:v>0.16333333333333311</c:v>
                </c:pt>
                <c:pt idx="1">
                  <c:v>8.9999999999999858E-2</c:v>
                </c:pt>
                <c:pt idx="2">
                  <c:v>0.22333333333332916</c:v>
                </c:pt>
                <c:pt idx="3">
                  <c:v>0.20999999999999375</c:v>
                </c:pt>
                <c:pt idx="4">
                  <c:v>0.20666666666667766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B80-4281-9432-12B116B9B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'F1 Messungen'!$B$2:$J$2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'F1 Messungen'!$B$4:$B$8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'F1 Messungen'!$H$4:$H$8</c:f>
              <c:numCache>
                <c:formatCode>0.00%</c:formatCode>
                <c:ptCount val="5"/>
                <c:pt idx="0">
                  <c:v>7.9554494828958154E-4</c:v>
                </c:pt>
                <c:pt idx="1">
                  <c:v>4.5459711330834095E-4</c:v>
                </c:pt>
                <c:pt idx="2">
                  <c:v>2.1593362882145438E-3</c:v>
                </c:pt>
                <c:pt idx="3">
                  <c:v>8.5236958745307117E-4</c:v>
                </c:pt>
                <c:pt idx="4">
                  <c:v>1.0796681441071509E-3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02-46DA-AE3B-A7B009396CD4}"/>
            </c:ext>
          </c:extLst>
        </c:ser>
        <c:ser>
          <c:idx val="1"/>
          <c:order val="1"/>
          <c:tx>
            <c:strRef>
              <c:f>'F1 Messungen'!$B$10:$J$10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'F1 Messungen'!$B$12:$B$16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'F1 Messungen'!$H$12:$H$16</c:f>
              <c:numCache>
                <c:formatCode>0.00%</c:formatCode>
                <c:ptCount val="5"/>
                <c:pt idx="0">
                  <c:v>2.4090462143559451E-3</c:v>
                </c:pt>
                <c:pt idx="1">
                  <c:v>1.3274336283185817E-3</c:v>
                </c:pt>
                <c:pt idx="2">
                  <c:v>3.2940019665682763E-3</c:v>
                </c:pt>
                <c:pt idx="3">
                  <c:v>3.09734513274327E-3</c:v>
                </c:pt>
                <c:pt idx="4">
                  <c:v>3.0481809242872806E-3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3F02-46DA-AE3B-A7B009396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879582708637855"/>
                  <c:y val="7.801697867132810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'F1 Messungen'!$F$4:$F$8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21.543333333333333</c:v>
                </c:pt>
                <c:pt idx="2">
                  <c:v>37.593333333333334</c:v>
                </c:pt>
                <c:pt idx="3">
                  <c:v>53.6</c:v>
                </c:pt>
                <c:pt idx="4">
                  <c:v>63.636666666666677</c:v>
                </c:pt>
              </c:numCache>
            </c:numRef>
          </c:xVal>
          <c:yVal>
            <c:numRef>
              <c:f>'F1 Messungen'!$F$12:$F$16</c:f>
              <c:numCache>
                <c:formatCode>0.00</c:formatCode>
                <c:ptCount val="5"/>
                <c:pt idx="0">
                  <c:v>5.9866666666666672</c:v>
                </c:pt>
                <c:pt idx="1">
                  <c:v>25.03</c:v>
                </c:pt>
                <c:pt idx="2">
                  <c:v>43.806666666666672</c:v>
                </c:pt>
                <c:pt idx="3">
                  <c:v>62.220000000000006</c:v>
                </c:pt>
                <c:pt idx="4">
                  <c:v>73.473333333333329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A21-4931-A2A4-3493D9B1170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'F1 Messungen'!$B$10:$J$10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93708635010261"/>
                  <c:y val="-4.01591913944634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0,2328x + 6,252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'F1 Messungen'!$B$12:$B$16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'F1 Messungen'!$F$12:$F$16</c:f>
              <c:numCache>
                <c:formatCode>0.00</c:formatCode>
                <c:ptCount val="5"/>
                <c:pt idx="0">
                  <c:v>5.9866666666666672</c:v>
                </c:pt>
                <c:pt idx="1">
                  <c:v>25.03</c:v>
                </c:pt>
                <c:pt idx="2">
                  <c:v>43.806666666666672</c:v>
                </c:pt>
                <c:pt idx="3">
                  <c:v>62.220000000000006</c:v>
                </c:pt>
                <c:pt idx="4">
                  <c:v>73.473333333333329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80F-40AB-A2AF-E24AF0920BF5}"/>
            </c:ext>
          </c:extLst>
        </c:ser>
        <c:ser>
          <c:idx val="2"/>
          <c:order val="1"/>
          <c:tx>
            <c:strRef>
              <c:f>'F1 Messungen'!$B$2:$I$2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880992498147161"/>
                  <c:y val="-9.61889462329466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0,2016x + 5,2372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'F1 Messungen'!$B$4:$B$8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'F1 Messungen'!$F$4:$F$8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21.543333333333333</c:v>
                </c:pt>
                <c:pt idx="2">
                  <c:v>37.593333333333334</c:v>
                </c:pt>
                <c:pt idx="3">
                  <c:v>53.6</c:v>
                </c:pt>
                <c:pt idx="4">
                  <c:v>63.636666666666677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0F-40AB-A2AF-E24AF0920BF5}"/>
            </c:ext>
          </c:extLst>
        </c:ser>
        <c:ser>
          <c:idx val="0"/>
          <c:order val="2"/>
          <c:tx>
            <c:strRef>
              <c:f>'F1 Messungen'!$B$26:$J$26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81044857031956E-2"/>
                  <c:y val="-8.150175688431640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Angepasst 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0,2021x + 5,1914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'F1 Messungen'!$B$28:$B$32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'F1 Messungen'!$F$28:$F$32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21.303333333333331</c:v>
                </c:pt>
                <c:pt idx="2">
                  <c:v>37.883333333333333</c:v>
                </c:pt>
                <c:pt idx="3">
                  <c:v>53.706666666666671</c:v>
                </c:pt>
                <c:pt idx="4">
                  <c:v>63.620000000000005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80F-40AB-A2AF-E24AF0920B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Gegenüberstellung Messwerte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931403725498286"/>
          <c:y val="0.12978269030215539"/>
          <c:w val="0.84453136315745891"/>
          <c:h val="0.5571205700568152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Analog!$F$3</c:f>
              <c:strCache>
                <c:ptCount val="1"/>
                <c:pt idx="0">
                  <c:v>Aufsteigende Mittelwerte [VDC]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Analog!$F$4:$F$14</c:f>
              <c:numCache>
                <c:formatCode>0.0000</c:formatCode>
                <c:ptCount val="11"/>
                <c:pt idx="0">
                  <c:v>0.14156666666666667</c:v>
                </c:pt>
                <c:pt idx="1">
                  <c:v>0.40420000000000006</c:v>
                </c:pt>
                <c:pt idx="2">
                  <c:v>0.80723333333333336</c:v>
                </c:pt>
                <c:pt idx="3">
                  <c:v>1.2085999999999999</c:v>
                </c:pt>
                <c:pt idx="4">
                  <c:v>1.6104666666666667</c:v>
                </c:pt>
                <c:pt idx="5">
                  <c:v>2.0110333333333337</c:v>
                </c:pt>
                <c:pt idx="6">
                  <c:v>2.4111666666666665</c:v>
                </c:pt>
                <c:pt idx="7">
                  <c:v>2.8097333333333334</c:v>
                </c:pt>
                <c:pt idx="8">
                  <c:v>3.2057333333333333</c:v>
                </c:pt>
                <c:pt idx="9">
                  <c:v>3.6005666666666669</c:v>
                </c:pt>
                <c:pt idx="10">
                  <c:v>3.9918333333333336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68-48A1-9744-C3D0608E6F67}"/>
            </c:ext>
          </c:extLst>
        </c:ser>
        <c:ser>
          <c:idx val="2"/>
          <c:order val="1"/>
          <c:tx>
            <c:strRef>
              <c:f>Analog!$F$18</c:f>
              <c:strCache>
                <c:ptCount val="1"/>
                <c:pt idx="0">
                  <c:v>Absteigende Mittelwerte [VDC]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Analog!$F$19:$F$29</c:f>
              <c:numCache>
                <c:formatCode>0.0000</c:formatCode>
                <c:ptCount val="11"/>
                <c:pt idx="0">
                  <c:v>0.13796666666666665</c:v>
                </c:pt>
                <c:pt idx="1">
                  <c:v>0.40360000000000001</c:v>
                </c:pt>
                <c:pt idx="2">
                  <c:v>0.80569999999999997</c:v>
                </c:pt>
                <c:pt idx="3">
                  <c:v>1.2073</c:v>
                </c:pt>
                <c:pt idx="4">
                  <c:v>1.6084000000000003</c:v>
                </c:pt>
                <c:pt idx="5">
                  <c:v>2.0089000000000001</c:v>
                </c:pt>
                <c:pt idx="6">
                  <c:v>2.4087000000000001</c:v>
                </c:pt>
                <c:pt idx="7">
                  <c:v>2.8077333333333332</c:v>
                </c:pt>
                <c:pt idx="8">
                  <c:v>3.2034333333333334</c:v>
                </c:pt>
                <c:pt idx="9">
                  <c:v>3.5995666666666666</c:v>
                </c:pt>
                <c:pt idx="10">
                  <c:v>3.9918333333333336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68-48A1-9744-C3D0608E6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39087"/>
        <c:axId val="1179649759"/>
      </c:scatterChart>
      <c:valAx>
        <c:axId val="129303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9649759"/>
        <c:crosses val="autoZero"/>
        <c:crossBetween val="midCat"/>
      </c:valAx>
      <c:valAx>
        <c:axId val="117964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Ausgangsspannung [VDC]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39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Analog!$G$3</c:f>
              <c:strCache>
                <c:ptCount val="1"/>
                <c:pt idx="0">
                  <c:v>Aufsteigender Absoluter Fehler [mV]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Analog!$G$4:$G$14</c:f>
              <c:numCache>
                <c:formatCode>0.0000</c:formatCode>
                <c:ptCount val="11"/>
                <c:pt idx="0">
                  <c:v>9.1333333333333258</c:v>
                </c:pt>
                <c:pt idx="1">
                  <c:v>9.9999999999933475E-2</c:v>
                </c:pt>
                <c:pt idx="2">
                  <c:v>0.96666666666667123</c:v>
                </c:pt>
                <c:pt idx="3">
                  <c:v>0.300000000000189</c:v>
                </c:pt>
                <c:pt idx="4">
                  <c:v>0.23333333333330764</c:v>
                </c:pt>
                <c:pt idx="5">
                  <c:v>0.26666666666619321</c:v>
                </c:pt>
                <c:pt idx="6">
                  <c:v>0.63333333333348563</c:v>
                </c:pt>
                <c:pt idx="7">
                  <c:v>0.16666666666642627</c:v>
                </c:pt>
                <c:pt idx="8">
                  <c:v>0.46666666666661527</c:v>
                </c:pt>
                <c:pt idx="9">
                  <c:v>2.7333333333330323</c:v>
                </c:pt>
                <c:pt idx="10">
                  <c:v>0.36666666666640424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5-4286-9459-B7C184187677}"/>
            </c:ext>
          </c:extLst>
        </c:ser>
        <c:ser>
          <c:idx val="1"/>
          <c:order val="1"/>
          <c:tx>
            <c:strRef>
              <c:f>Analog!$G$18</c:f>
              <c:strCache>
                <c:ptCount val="1"/>
                <c:pt idx="0">
                  <c:v>Absteigender Absoluter Fehler [mV]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Analog!$G$19:$G$29</c:f>
              <c:numCache>
                <c:formatCode>0.0000</c:formatCode>
                <c:ptCount val="11"/>
                <c:pt idx="0">
                  <c:v>3.5333333333333328</c:v>
                </c:pt>
                <c:pt idx="1">
                  <c:v>9.9999999999988987E-2</c:v>
                </c:pt>
                <c:pt idx="2">
                  <c:v>9.9999999999988987E-2</c:v>
                </c:pt>
                <c:pt idx="3">
                  <c:v>9.9999999999988987E-2</c:v>
                </c:pt>
                <c:pt idx="4">
                  <c:v>9.9999999999766942E-2</c:v>
                </c:pt>
                <c:pt idx="5">
                  <c:v>9.9999999999766942E-2</c:v>
                </c:pt>
                <c:pt idx="6">
                  <c:v>0.19999999999997797</c:v>
                </c:pt>
                <c:pt idx="7">
                  <c:v>0.16666666666687036</c:v>
                </c:pt>
                <c:pt idx="8">
                  <c:v>0.46666666666661527</c:v>
                </c:pt>
                <c:pt idx="9">
                  <c:v>0.43333333333350765</c:v>
                </c:pt>
                <c:pt idx="10">
                  <c:v>0.36666666666640424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5-4286-9459-B7C184187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Analog!$H$3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Analog!$H$4:$H$14</c:f>
              <c:numCache>
                <c:formatCode>0.0000%</c:formatCode>
                <c:ptCount val="11"/>
                <c:pt idx="0">
                  <c:v>2.365780794004384E-3</c:v>
                </c:pt>
                <c:pt idx="1">
                  <c:v>2.5902709423388456E-5</c:v>
                </c:pt>
                <c:pt idx="2">
                  <c:v>2.5039285775958954E-4</c:v>
                </c:pt>
                <c:pt idx="3">
                  <c:v>7.7708128270266027E-5</c:v>
                </c:pt>
                <c:pt idx="4">
                  <c:v>6.0439655321273288E-5</c:v>
                </c:pt>
                <c:pt idx="5">
                  <c:v>6.9073891795625865E-5</c:v>
                </c:pt>
                <c:pt idx="6">
                  <c:v>1.6405049301494216E-4</c:v>
                </c:pt>
                <c:pt idx="7">
                  <c:v>4.3171182372280543E-5</c:v>
                </c:pt>
                <c:pt idx="8">
                  <c:v>1.2087931064254658E-4</c:v>
                </c:pt>
                <c:pt idx="9">
                  <c:v>7.0800739090634416E-4</c:v>
                </c:pt>
                <c:pt idx="10">
                  <c:v>9.4976601219086214E-5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BC-4B1D-88C6-53512558EA22}"/>
            </c:ext>
          </c:extLst>
        </c:ser>
        <c:ser>
          <c:idx val="1"/>
          <c:order val="1"/>
          <c:tx>
            <c:strRef>
              <c:f>Analog!$H$18</c:f>
              <c:strCache>
                <c:ptCount val="1"/>
                <c:pt idx="0">
                  <c:v>Absteigender Reduzierter Fehler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Analog!$H$19:$H$29</c:f>
              <c:numCache>
                <c:formatCode>0.0000%</c:formatCode>
                <c:ptCount val="11"/>
                <c:pt idx="0">
                  <c:v>9.1617832633234789E-4</c:v>
                </c:pt>
                <c:pt idx="1">
                  <c:v>2.5929575273554164E-5</c:v>
                </c:pt>
                <c:pt idx="2">
                  <c:v>2.5929575273554164E-5</c:v>
                </c:pt>
                <c:pt idx="3">
                  <c:v>2.5929575273554164E-5</c:v>
                </c:pt>
                <c:pt idx="4">
                  <c:v>2.5929575273496589E-5</c:v>
                </c:pt>
                <c:pt idx="5">
                  <c:v>2.5929575273496589E-5</c:v>
                </c:pt>
                <c:pt idx="6">
                  <c:v>5.1859150547108328E-5</c:v>
                </c:pt>
                <c:pt idx="7">
                  <c:v>4.3215958789314516E-5</c:v>
                </c:pt>
                <c:pt idx="8">
                  <c:v>1.2100468460991944E-4</c:v>
                </c:pt>
                <c:pt idx="9">
                  <c:v>1.1236149285212562E-4</c:v>
                </c:pt>
                <c:pt idx="10">
                  <c:v>9.5075109336307701E-5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BC-4B1D-88C6-53512558E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23015</xdr:colOff>
      <xdr:row>0</xdr:row>
      <xdr:rowOff>186529</xdr:rowOff>
    </xdr:from>
    <xdr:to>
      <xdr:col>14</xdr:col>
      <xdr:colOff>15874</xdr:colOff>
      <xdr:row>10</xdr:row>
      <xdr:rowOff>329406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4321FE16-78E8-4853-81F5-8B3A5224F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92D53764-6884-4C0F-8FBA-66855EA05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4996D67-B4DB-4DBB-AB89-F958AD5B8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5A907CF-41B7-4AF4-937A-2303BA805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3F957A10-3C89-491A-B4F3-76E0DAC08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24005DC7-66F4-4686-B31A-552BD5CF1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69FAF38-ED8E-4173-A41C-590D2E9DE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48BBF77-7EE6-4D3E-AAFD-571D4B8E1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49B0F2C1-9D65-445C-92FA-76DE01C15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91356E95-3087-4FA7-B6FB-A56A13B7A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1943967-AE03-4794-B1A6-5AD526B4B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3746D54-1DB7-457D-BD4F-26AB2A565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DA9CBED8-5F90-4B17-838E-7E16BC2632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AD378A82-E8CF-4718-8710-4BA665BC3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7C141E3-6007-4C1C-A700-A87C39BCA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5E7B8089-D707-4AE2-BFB2-5F2C45518D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8</xdr:col>
      <xdr:colOff>19050</xdr:colOff>
      <xdr:row>54</xdr:row>
      <xdr:rowOff>128588</xdr:rowOff>
    </xdr:to>
    <xdr:graphicFrame macro="">
      <xdr:nvGraphicFramePr>
        <xdr:cNvPr id="8" name="Diagramm 1">
          <a:extLst>
            <a:ext uri="{FF2B5EF4-FFF2-40B4-BE49-F238E27FC236}">
              <a16:creationId xmlns:a16="http://schemas.microsoft.com/office/drawing/2014/main" id="{9B2B2380-563C-4342-A3FD-B954AA6F8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5</xdr:col>
      <xdr:colOff>2119314</xdr:colOff>
      <xdr:row>74</xdr:row>
      <xdr:rowOff>23814</xdr:rowOff>
    </xdr:to>
    <xdr:graphicFrame macro="">
      <xdr:nvGraphicFramePr>
        <xdr:cNvPr id="11" name="Diagramm 2">
          <a:extLst>
            <a:ext uri="{FF2B5EF4-FFF2-40B4-BE49-F238E27FC236}">
              <a16:creationId xmlns:a16="http://schemas.microsoft.com/office/drawing/2014/main" id="{246048B0-59D1-4391-AC53-DC0C959A5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56</xdr:row>
      <xdr:rowOff>0</xdr:rowOff>
    </xdr:from>
    <xdr:to>
      <xdr:col>8</xdr:col>
      <xdr:colOff>9524</xdr:colOff>
      <xdr:row>74</xdr:row>
      <xdr:rowOff>33338</xdr:rowOff>
    </xdr:to>
    <xdr:graphicFrame macro="">
      <xdr:nvGraphicFramePr>
        <xdr:cNvPr id="12" name="Diagramm 3">
          <a:extLst>
            <a:ext uri="{FF2B5EF4-FFF2-40B4-BE49-F238E27FC236}">
              <a16:creationId xmlns:a16="http://schemas.microsoft.com/office/drawing/2014/main" id="{87946F58-AF6A-4FD9-ABA8-982EA9A60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6FF6-8926-4223-AA20-EFFB0EBBC2D2}">
  <dimension ref="B1:D6"/>
  <sheetViews>
    <sheetView workbookViewId="0">
      <selection activeCell="E15" sqref="E15"/>
    </sheetView>
  </sheetViews>
  <sheetFormatPr baseColWidth="10" defaultRowHeight="15" x14ac:dyDescent="0.25"/>
  <cols>
    <col min="1" max="1" width="6.140625" customWidth="1"/>
    <col min="2" max="2" width="16.140625" bestFit="1" customWidth="1"/>
  </cols>
  <sheetData>
    <row r="1" spans="2:4" ht="15.75" thickBot="1" x14ac:dyDescent="0.3"/>
    <row r="2" spans="2:4" ht="15.75" thickBot="1" x14ac:dyDescent="0.3">
      <c r="B2" s="101" t="s">
        <v>41</v>
      </c>
      <c r="C2" s="102"/>
      <c r="D2" s="103"/>
    </row>
    <row r="3" spans="2:4" ht="15.75" thickBot="1" x14ac:dyDescent="0.3">
      <c r="B3" s="75" t="s">
        <v>43</v>
      </c>
      <c r="C3" s="75" t="s">
        <v>44</v>
      </c>
      <c r="D3" s="75" t="s">
        <v>45</v>
      </c>
    </row>
    <row r="4" spans="2:4" ht="15.75" thickBot="1" x14ac:dyDescent="0.3">
      <c r="B4" s="41" t="s">
        <v>42</v>
      </c>
      <c r="C4" s="73">
        <v>1</v>
      </c>
      <c r="D4" s="73" t="s">
        <v>17</v>
      </c>
    </row>
    <row r="5" spans="2:4" ht="15.75" thickBot="1" x14ac:dyDescent="0.3">
      <c r="B5" s="76" t="s">
        <v>20</v>
      </c>
      <c r="C5" s="77">
        <v>0.01</v>
      </c>
      <c r="D5" s="77" t="s">
        <v>46</v>
      </c>
    </row>
    <row r="6" spans="2:4" ht="15.75" thickBot="1" x14ac:dyDescent="0.3">
      <c r="B6" s="74" t="s">
        <v>48</v>
      </c>
      <c r="C6" s="64">
        <v>2.0999999999999999E-3</v>
      </c>
      <c r="D6" s="64" t="s">
        <v>47</v>
      </c>
    </row>
  </sheetData>
  <mergeCells count="1">
    <mergeCell ref="B2:D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FC5D-20FD-4585-85D2-0A365BB12AD8}">
  <dimension ref="B1:AA40"/>
  <sheetViews>
    <sheetView view="pageBreakPreview" zoomScale="60" zoomScaleNormal="80" workbookViewId="0">
      <selection activeCell="Y11" sqref="Y11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7.8554687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12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05" t="s">
        <v>18</v>
      </c>
      <c r="C2" s="106"/>
      <c r="D2" s="106"/>
      <c r="E2" s="106"/>
      <c r="F2" s="106"/>
      <c r="G2" s="106"/>
      <c r="H2" s="106"/>
      <c r="I2" s="106"/>
      <c r="J2" s="107"/>
      <c r="S2" t="s">
        <v>37</v>
      </c>
    </row>
    <row r="3" spans="2:27" ht="30.75" customHeight="1" thickBot="1" x14ac:dyDescent="0.3">
      <c r="B3" s="78" t="s">
        <v>15</v>
      </c>
      <c r="C3" s="78" t="s">
        <v>12</v>
      </c>
      <c r="D3" s="78" t="s">
        <v>13</v>
      </c>
      <c r="E3" s="78" t="s">
        <v>14</v>
      </c>
      <c r="F3" s="79" t="s">
        <v>21</v>
      </c>
      <c r="G3" s="78" t="s">
        <v>39</v>
      </c>
      <c r="H3" s="78" t="s">
        <v>22</v>
      </c>
      <c r="I3" s="80" t="s">
        <v>23</v>
      </c>
      <c r="J3" s="7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3.73</v>
      </c>
      <c r="D4" s="43">
        <v>3.78</v>
      </c>
      <c r="E4" s="48">
        <v>3.83</v>
      </c>
      <c r="F4" s="56">
        <f>(C4+D4+E4)/3</f>
        <v>3.78</v>
      </c>
      <c r="G4" s="56">
        <f>MAX(C4-F4,D4-F4,E4-F4)*$S$3</f>
        <v>5.0000000000000266E-2</v>
      </c>
      <c r="H4" s="65">
        <f>(G4/$S$3)/(MAX($C$4:$E$8)-MIN($C$4:$E$8))</f>
        <v>8.7229588276343801E-4</v>
      </c>
      <c r="I4" s="51">
        <v>4.3140000000000001</v>
      </c>
      <c r="J4" s="57">
        <f>(F8-F4)/I4/1</f>
        <v>13.262246947921495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85">
        <v>80</v>
      </c>
      <c r="C5" s="86">
        <v>20.010000000000002</v>
      </c>
      <c r="D5" s="87">
        <v>19.84</v>
      </c>
      <c r="E5" s="88">
        <v>20</v>
      </c>
      <c r="F5" s="89">
        <f t="shared" ref="F5:F8" si="0">(C5+D5+E5)/3</f>
        <v>19.95</v>
      </c>
      <c r="G5" s="90">
        <f t="shared" ref="G5:G8" si="1">MAX(C5-F5,D5-F5,E5-F5)*$S$3</f>
        <v>6.0000000000002274E-2</v>
      </c>
      <c r="H5" s="91">
        <f t="shared" ref="H5:H8" si="2">(G5/$S$3)/(MAX($C$4:$E$8)-MIN($C$4:$E$8))</f>
        <v>1.0467550593161597E-3</v>
      </c>
      <c r="I5" s="84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35.700000000000003</v>
      </c>
      <c r="D6" s="9">
        <v>35.71</v>
      </c>
      <c r="E6" s="49">
        <v>35.880000000000003</v>
      </c>
      <c r="F6" s="58">
        <f t="shared" si="0"/>
        <v>35.763333333333328</v>
      </c>
      <c r="G6" s="56">
        <f t="shared" si="1"/>
        <v>0.11666666666667425</v>
      </c>
      <c r="H6" s="60">
        <f t="shared" si="2"/>
        <v>2.0353570597814769E-3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85">
        <v>240</v>
      </c>
      <c r="C7" s="86">
        <v>51.1</v>
      </c>
      <c r="D7" s="87">
        <v>51.3</v>
      </c>
      <c r="E7" s="88">
        <v>51.23</v>
      </c>
      <c r="F7" s="89">
        <f t="shared" si="0"/>
        <v>51.21</v>
      </c>
      <c r="G7" s="90">
        <f t="shared" si="1"/>
        <v>8.9999999999996305E-2</v>
      </c>
      <c r="H7" s="91">
        <f t="shared" si="2"/>
        <v>1.5701325889741155E-3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61.05</v>
      </c>
      <c r="D8" s="37">
        <v>60.9</v>
      </c>
      <c r="E8" s="50">
        <v>61.03</v>
      </c>
      <c r="F8" s="59">
        <f t="shared" si="0"/>
        <v>60.993333333333332</v>
      </c>
      <c r="G8" s="57">
        <f t="shared" si="1"/>
        <v>5.6666666666664867E-2</v>
      </c>
      <c r="H8" s="63">
        <f t="shared" si="2"/>
        <v>9.8860200046519309E-4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105" t="s">
        <v>19</v>
      </c>
      <c r="C10" s="106"/>
      <c r="D10" s="106"/>
      <c r="E10" s="106"/>
      <c r="F10" s="106"/>
      <c r="G10" s="106"/>
      <c r="H10" s="106"/>
      <c r="I10" s="106"/>
      <c r="J10" s="107"/>
      <c r="Y10" s="104"/>
      <c r="Z10" s="104"/>
      <c r="AA10" s="104"/>
    </row>
    <row r="11" spans="2:27" ht="30.75" thickBot="1" x14ac:dyDescent="0.3">
      <c r="B11" s="78" t="s">
        <v>15</v>
      </c>
      <c r="C11" s="78" t="s">
        <v>12</v>
      </c>
      <c r="D11" s="78" t="s">
        <v>13</v>
      </c>
      <c r="E11" s="78" t="s">
        <v>14</v>
      </c>
      <c r="F11" s="79" t="s">
        <v>21</v>
      </c>
      <c r="G11" s="78" t="s">
        <v>39</v>
      </c>
      <c r="H11" s="78" t="s">
        <v>22</v>
      </c>
      <c r="I11" s="80" t="s">
        <v>23</v>
      </c>
      <c r="J11" s="79" t="s">
        <v>16</v>
      </c>
    </row>
    <row r="12" spans="2:27" ht="15.75" thickBot="1" x14ac:dyDescent="0.3">
      <c r="B12" s="44">
        <v>0</v>
      </c>
      <c r="C12" s="19">
        <v>4.4000000000000004</v>
      </c>
      <c r="D12" s="19">
        <v>4.82</v>
      </c>
      <c r="E12" s="19">
        <v>4.45</v>
      </c>
      <c r="F12" s="56">
        <f>(C12+D12+E12)/3</f>
        <v>4.5566666666666675</v>
      </c>
      <c r="G12" s="55">
        <f>MAX(C12-F12,D12-F12,E12-F12)*$S$3</f>
        <v>0.26333333333333275</v>
      </c>
      <c r="H12" s="65">
        <f>(G12/$S$3)/(MAX($C$12:$E$16)-MIN($C$12:$E$16))</f>
        <v>3.9244908097367031E-3</v>
      </c>
      <c r="I12" s="51">
        <f>$I$4</f>
        <v>4.3140000000000001</v>
      </c>
      <c r="J12" s="57">
        <f>(F16-F12)/I12/1</f>
        <v>15.469015608097667</v>
      </c>
      <c r="K12" s="34"/>
    </row>
    <row r="13" spans="2:27" x14ac:dyDescent="0.25">
      <c r="B13" s="85">
        <v>80</v>
      </c>
      <c r="C13" s="87">
        <v>23.23</v>
      </c>
      <c r="D13" s="87">
        <v>23.2</v>
      </c>
      <c r="E13" s="87">
        <v>23.41</v>
      </c>
      <c r="F13" s="89">
        <f t="shared" ref="F13:F16" si="3">(C13+D13+E13)/3</f>
        <v>23.28</v>
      </c>
      <c r="G13" s="90">
        <f t="shared" ref="G13:G16" si="4">MAX(C13-F13,D13-F13,E13-F13)*$S$3</f>
        <v>0.12999999999999901</v>
      </c>
      <c r="H13" s="91">
        <f t="shared" ref="H13:H16" si="5">(G13/$S$3)/(MAX($C$12:$E$16)-MIN($C$12:$E$16))</f>
        <v>1.9374068554396276E-3</v>
      </c>
      <c r="J13" s="47"/>
    </row>
    <row r="14" spans="2:27" x14ac:dyDescent="0.25">
      <c r="B14" s="45">
        <v>160</v>
      </c>
      <c r="C14" s="9">
        <v>41.9</v>
      </c>
      <c r="D14" s="9">
        <v>42.18</v>
      </c>
      <c r="E14" s="9">
        <v>41.9</v>
      </c>
      <c r="F14" s="58">
        <f t="shared" si="3"/>
        <v>41.993333333333332</v>
      </c>
      <c r="G14" s="56">
        <f t="shared" si="4"/>
        <v>0.18666666666666742</v>
      </c>
      <c r="H14" s="60">
        <f t="shared" si="5"/>
        <v>2.7819175360159084E-3</v>
      </c>
      <c r="J14" s="47"/>
    </row>
    <row r="15" spans="2:27" x14ac:dyDescent="0.25">
      <c r="B15" s="85">
        <v>240</v>
      </c>
      <c r="C15" s="87">
        <v>60.13</v>
      </c>
      <c r="D15" s="87">
        <v>60.27</v>
      </c>
      <c r="E15" s="87">
        <v>59.78</v>
      </c>
      <c r="F15" s="89">
        <f t="shared" si="3"/>
        <v>60.06</v>
      </c>
      <c r="G15" s="90">
        <f t="shared" si="4"/>
        <v>0.21000000000000085</v>
      </c>
      <c r="H15" s="91">
        <f t="shared" si="5"/>
        <v>3.1296572280178968E-3</v>
      </c>
      <c r="J15" s="47"/>
    </row>
    <row r="16" spans="2:27" ht="15.75" thickBot="1" x14ac:dyDescent="0.3">
      <c r="B16" s="46">
        <v>290</v>
      </c>
      <c r="C16" s="37">
        <v>71.22</v>
      </c>
      <c r="D16" s="37">
        <v>71.5</v>
      </c>
      <c r="E16" s="37">
        <v>71.150000000000006</v>
      </c>
      <c r="F16" s="59">
        <f t="shared" si="3"/>
        <v>71.290000000000006</v>
      </c>
      <c r="G16" s="57">
        <f t="shared" si="4"/>
        <v>0.20999999999999375</v>
      </c>
      <c r="H16" s="63">
        <f t="shared" si="5"/>
        <v>3.1296572280177909E-3</v>
      </c>
      <c r="I16" s="39"/>
      <c r="J16" s="40"/>
    </row>
    <row r="17" spans="2:15" ht="15.75" thickBot="1" x14ac:dyDescent="0.3"/>
    <row r="18" spans="2:15" ht="15.75" customHeight="1" thickBot="1" x14ac:dyDescent="0.3">
      <c r="B18" s="108" t="s">
        <v>36</v>
      </c>
      <c r="C18" s="109"/>
      <c r="D18" s="109"/>
      <c r="E18" s="109"/>
      <c r="F18" s="109"/>
      <c r="G18" s="109"/>
      <c r="H18" s="109"/>
      <c r="I18" s="109"/>
      <c r="J18" s="110"/>
    </row>
    <row r="19" spans="2:15" ht="41.25" customHeight="1" thickBot="1" x14ac:dyDescent="0.3">
      <c r="B19" s="81" t="s">
        <v>34</v>
      </c>
      <c r="C19" s="82" t="s">
        <v>31</v>
      </c>
      <c r="D19" s="82" t="s">
        <v>32</v>
      </c>
      <c r="E19" s="82" t="s">
        <v>33</v>
      </c>
      <c r="F19" s="80" t="s">
        <v>21</v>
      </c>
      <c r="G19" s="82" t="s">
        <v>39</v>
      </c>
      <c r="H19" s="82" t="s">
        <v>22</v>
      </c>
      <c r="I19" s="83" t="s">
        <v>24</v>
      </c>
      <c r="J19" s="82" t="s">
        <v>40</v>
      </c>
    </row>
    <row r="20" spans="2:15" ht="15.75" thickBot="1" x14ac:dyDescent="0.3">
      <c r="B20" s="55" cm="1">
        <f t="array" ref="B20:B24">F4:F8</f>
        <v>3.78</v>
      </c>
      <c r="C20" s="31" cm="1">
        <f t="array" ref="C20:E24">C28:E32</f>
        <v>3.68</v>
      </c>
      <c r="D20" s="32">
        <v>4.01</v>
      </c>
      <c r="E20" s="33">
        <v>3.96</v>
      </c>
      <c r="F20" s="56">
        <f>(C20+D20+E20)/3</f>
        <v>3.8833333333333329</v>
      </c>
      <c r="G20" s="55">
        <f>MAX(C20-F20,D20-F20,E20-F20)*$S$3</f>
        <v>0.12666666666666693</v>
      </c>
      <c r="H20" s="65">
        <f>(G20)/((MAX($C$20:$E$24)-MIN($C$20:$E$24)))</f>
        <v>2.2055836090312891E-3</v>
      </c>
      <c r="I20" s="70">
        <f>F20-B20</f>
        <v>0.10333333333333306</v>
      </c>
      <c r="J20" s="64">
        <f>(ABS(I20)+ABS(I21)+ABS(I22)+ABS(I23)+ABS(I24))/5</f>
        <v>0.11999999999999914</v>
      </c>
    </row>
    <row r="21" spans="2:15" x14ac:dyDescent="0.25">
      <c r="B21" s="90">
        <v>19.95</v>
      </c>
      <c r="C21" s="92">
        <v>19.760000000000002</v>
      </c>
      <c r="D21" s="93">
        <v>19.71</v>
      </c>
      <c r="E21" s="94">
        <v>19.8</v>
      </c>
      <c r="F21" s="89">
        <f t="shared" ref="F21:F24" si="6">(C21+D21+E21)/3</f>
        <v>19.756666666666664</v>
      </c>
      <c r="G21" s="90">
        <f t="shared" ref="G21:G24" si="7">MAX(C21-F21,D21-F21,E21-F21)*$S$3</f>
        <v>4.3333333333336554E-2</v>
      </c>
      <c r="H21" s="91">
        <f t="shared" ref="H21:H23" si="8">(G21)/((MAX($C$20:$E$24)-MIN($C$20:$E$24)))</f>
        <v>7.5454176098444284E-4</v>
      </c>
      <c r="I21" s="95">
        <f t="shared" ref="I21:I24" si="9">F21-B21</f>
        <v>-0.19333333333333513</v>
      </c>
      <c r="J21" s="47"/>
      <c r="L21" s="2"/>
    </row>
    <row r="22" spans="2:15" x14ac:dyDescent="0.25">
      <c r="B22" s="56">
        <v>35.763333333333328</v>
      </c>
      <c r="C22" s="5">
        <v>35.770000000000003</v>
      </c>
      <c r="D22" s="3">
        <v>35.880000000000003</v>
      </c>
      <c r="E22" s="29">
        <v>35.909999999999997</v>
      </c>
      <c r="F22" s="58">
        <f t="shared" si="6"/>
        <v>35.853333333333332</v>
      </c>
      <c r="G22" s="56">
        <f t="shared" si="7"/>
        <v>5.6666666666664867E-2</v>
      </c>
      <c r="H22" s="60">
        <f t="shared" si="8"/>
        <v>9.8670845667185917E-4</v>
      </c>
      <c r="I22" s="71">
        <f t="shared" si="9"/>
        <v>9.0000000000003411E-2</v>
      </c>
      <c r="J22" s="47"/>
      <c r="L22" s="2"/>
    </row>
    <row r="23" spans="2:15" x14ac:dyDescent="0.25">
      <c r="B23" s="90">
        <v>51.21</v>
      </c>
      <c r="C23" s="92">
        <v>51.3</v>
      </c>
      <c r="D23" s="93">
        <v>51.5</v>
      </c>
      <c r="E23" s="94">
        <v>51.46</v>
      </c>
      <c r="F23" s="89">
        <f t="shared" si="6"/>
        <v>51.419999999999995</v>
      </c>
      <c r="G23" s="90">
        <f t="shared" si="7"/>
        <v>8.00000000000054E-2</v>
      </c>
      <c r="H23" s="91">
        <f t="shared" si="8"/>
        <v>1.3930001741251157E-3</v>
      </c>
      <c r="I23" s="95">
        <f t="shared" si="9"/>
        <v>0.20999999999999375</v>
      </c>
      <c r="J23" s="47"/>
      <c r="L23" s="2"/>
    </row>
    <row r="24" spans="2:15" ht="15.75" thickBot="1" x14ac:dyDescent="0.3">
      <c r="B24" s="57">
        <v>60.993333333333332</v>
      </c>
      <c r="C24" s="28">
        <v>61.11</v>
      </c>
      <c r="D24" s="6">
        <v>60.82</v>
      </c>
      <c r="E24" s="30">
        <v>61.04</v>
      </c>
      <c r="F24" s="59">
        <f t="shared" si="6"/>
        <v>60.99</v>
      </c>
      <c r="G24" s="57">
        <f t="shared" si="7"/>
        <v>0.11999999999999744</v>
      </c>
      <c r="H24" s="63">
        <f>(G24)/((MAX($C$20:$E$24)-MIN($C$20:$E$24)))</f>
        <v>2.0895002611874881E-3</v>
      </c>
      <c r="I24" s="72">
        <f t="shared" si="9"/>
        <v>-3.3333333333303017E-3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105" t="s">
        <v>35</v>
      </c>
      <c r="C26" s="106"/>
      <c r="D26" s="106"/>
      <c r="E26" s="106"/>
      <c r="F26" s="106"/>
      <c r="G26" s="106"/>
      <c r="H26" s="106"/>
      <c r="I26" s="106"/>
      <c r="J26" s="107"/>
      <c r="L26" s="2"/>
    </row>
    <row r="27" spans="2:15" ht="30.75" thickBot="1" x14ac:dyDescent="0.3">
      <c r="B27" s="78" t="s">
        <v>15</v>
      </c>
      <c r="C27" s="78" t="s">
        <v>12</v>
      </c>
      <c r="D27" s="78" t="s">
        <v>13</v>
      </c>
      <c r="E27" s="78" t="s">
        <v>14</v>
      </c>
      <c r="F27" s="79" t="s">
        <v>21</v>
      </c>
      <c r="G27" s="78" t="s">
        <v>39</v>
      </c>
      <c r="H27" s="78" t="s">
        <v>22</v>
      </c>
      <c r="I27" s="80" t="s">
        <v>23</v>
      </c>
      <c r="J27" s="79" t="s">
        <v>16</v>
      </c>
      <c r="L27" s="2"/>
    </row>
    <row r="28" spans="2:15" ht="15.75" thickBot="1" x14ac:dyDescent="0.3">
      <c r="B28" s="44">
        <v>0</v>
      </c>
      <c r="C28" s="19">
        <v>3.68</v>
      </c>
      <c r="D28" s="19">
        <v>4.01</v>
      </c>
      <c r="E28" s="19">
        <v>3.96</v>
      </c>
      <c r="F28" s="56">
        <f>(C28+D28+E28)/3</f>
        <v>3.8833333333333329</v>
      </c>
      <c r="G28" s="55">
        <f>MAX(C28-F28,D28-F28,E28-F28)*$S$3</f>
        <v>0.12666666666666693</v>
      </c>
      <c r="H28" s="65">
        <f>(G28/$S$3)/(MAX($C$28:$E$32)-MIN($C$28:$E$32))</f>
        <v>2.2055836090312891E-3</v>
      </c>
      <c r="I28" s="51">
        <f>$I$4</f>
        <v>4.3140000000000001</v>
      </c>
      <c r="J28" s="57">
        <f>(F32-F28)/I28/1</f>
        <v>13.237521248647814</v>
      </c>
      <c r="L28" s="2"/>
    </row>
    <row r="29" spans="2:15" x14ac:dyDescent="0.25">
      <c r="B29" s="85">
        <v>80</v>
      </c>
      <c r="C29" s="87">
        <v>19.760000000000002</v>
      </c>
      <c r="D29" s="87">
        <v>19.71</v>
      </c>
      <c r="E29" s="87">
        <v>19.8</v>
      </c>
      <c r="F29" s="89">
        <f t="shared" ref="F29:F32" si="10">(C29+D29+E29)/3</f>
        <v>19.756666666666664</v>
      </c>
      <c r="G29" s="90">
        <f t="shared" ref="G29:G32" si="11">MAX(C29-F29,D29-F29,E29-F29)*$S$3</f>
        <v>4.3333333333336554E-2</v>
      </c>
      <c r="H29" s="91">
        <f t="shared" ref="H29:H32" si="12">(G29/$S$3)/(MAX($C$28:$E$32)-MIN($C$28:$E$32))</f>
        <v>7.5454176098444284E-4</v>
      </c>
      <c r="J29" s="47"/>
      <c r="L29" s="2"/>
    </row>
    <row r="30" spans="2:15" x14ac:dyDescent="0.25">
      <c r="B30" s="45">
        <v>160</v>
      </c>
      <c r="C30" s="9">
        <v>35.770000000000003</v>
      </c>
      <c r="D30" s="9">
        <v>35.880000000000003</v>
      </c>
      <c r="E30" s="9">
        <v>35.909999999999997</v>
      </c>
      <c r="F30" s="58">
        <f t="shared" si="10"/>
        <v>35.853333333333332</v>
      </c>
      <c r="G30" s="56">
        <f t="shared" si="11"/>
        <v>5.6666666666664867E-2</v>
      </c>
      <c r="H30" s="60">
        <f t="shared" si="12"/>
        <v>9.8670845667185917E-4</v>
      </c>
      <c r="J30" s="47"/>
      <c r="K30" s="42"/>
      <c r="L30" s="42"/>
      <c r="M30" s="42"/>
      <c r="N30" s="42"/>
      <c r="O30" s="42"/>
    </row>
    <row r="31" spans="2:15" x14ac:dyDescent="0.25">
      <c r="B31" s="85">
        <v>240</v>
      </c>
      <c r="C31" s="87">
        <v>51.3</v>
      </c>
      <c r="D31" s="87">
        <v>51.5</v>
      </c>
      <c r="E31" s="87">
        <v>51.46</v>
      </c>
      <c r="F31" s="89">
        <f t="shared" si="10"/>
        <v>51.419999999999995</v>
      </c>
      <c r="G31" s="90">
        <f t="shared" si="11"/>
        <v>8.00000000000054E-2</v>
      </c>
      <c r="H31" s="91">
        <f t="shared" si="12"/>
        <v>1.3930001741251157E-3</v>
      </c>
      <c r="J31" s="47"/>
    </row>
    <row r="32" spans="2:15" ht="16.5" customHeight="1" thickBot="1" x14ac:dyDescent="0.3">
      <c r="B32" s="46">
        <v>290</v>
      </c>
      <c r="C32" s="37">
        <v>61.11</v>
      </c>
      <c r="D32" s="37">
        <v>60.82</v>
      </c>
      <c r="E32" s="37">
        <v>61.04</v>
      </c>
      <c r="F32" s="59">
        <f t="shared" si="10"/>
        <v>60.99</v>
      </c>
      <c r="G32" s="57">
        <f t="shared" si="11"/>
        <v>0.11999999999999744</v>
      </c>
      <c r="H32" s="63">
        <f t="shared" si="12"/>
        <v>2.0895002611874881E-3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108" t="s">
        <v>25</v>
      </c>
      <c r="C34" s="109"/>
      <c r="D34" s="109"/>
      <c r="E34" s="109"/>
      <c r="F34" s="109"/>
      <c r="G34" s="109"/>
      <c r="H34" s="109"/>
      <c r="I34" s="109"/>
      <c r="J34" s="110"/>
    </row>
    <row r="35" spans="2:10" ht="30.75" thickBot="1" x14ac:dyDescent="0.3">
      <c r="B35" s="81" t="s">
        <v>15</v>
      </c>
      <c r="C35" s="82" t="s">
        <v>26</v>
      </c>
      <c r="D35" s="82" t="s">
        <v>27</v>
      </c>
      <c r="E35" s="82" t="s">
        <v>28</v>
      </c>
      <c r="F35" s="80" t="s">
        <v>29</v>
      </c>
      <c r="G35" s="82" t="s">
        <v>30</v>
      </c>
      <c r="H35" s="82" t="s">
        <v>22</v>
      </c>
      <c r="I35" s="83" t="s">
        <v>24</v>
      </c>
      <c r="J35" s="82" t="s">
        <v>40</v>
      </c>
    </row>
    <row r="36" spans="2:10" ht="15.75" thickBot="1" x14ac:dyDescent="0.3">
      <c r="B36" s="52">
        <v>0</v>
      </c>
      <c r="C36" s="31">
        <v>-1.33</v>
      </c>
      <c r="D36" s="32">
        <v>-1.41</v>
      </c>
      <c r="E36" s="33">
        <v>-1.37</v>
      </c>
      <c r="F36" s="56">
        <f>(C36+D36+E36)/3</f>
        <v>-1.37</v>
      </c>
      <c r="G36" s="56">
        <f>MAX(C36-F36,D36-F36,E36-F36)</f>
        <v>4.0000000000000036E-2</v>
      </c>
      <c r="H36" s="65">
        <f>(G36)/((MAX($C$36:$E$40)-MIN($C$36:$E$40)))</f>
        <v>1.3724951962668143E-4</v>
      </c>
      <c r="I36" s="67">
        <f>F36-B36</f>
        <v>-1.37</v>
      </c>
      <c r="J36" s="64">
        <f>(ABS(I36)+ABS(I37)+ABS(I38)+ABS(I39)+ABS(I40))/5</f>
        <v>0.63466666666667404</v>
      </c>
    </row>
    <row r="37" spans="2:10" x14ac:dyDescent="0.25">
      <c r="B37" s="96">
        <v>80</v>
      </c>
      <c r="C37" s="92">
        <v>80.5</v>
      </c>
      <c r="D37" s="93">
        <v>80.87</v>
      </c>
      <c r="E37" s="94">
        <v>80.13</v>
      </c>
      <c r="F37" s="89">
        <f t="shared" ref="F37" si="13">(C37+D37+E37)/3</f>
        <v>80.5</v>
      </c>
      <c r="G37" s="89">
        <f t="shared" ref="G37" si="14">MAX(C37-F37,D37-F37,E37-F37)</f>
        <v>0.37000000000000455</v>
      </c>
      <c r="H37" s="91">
        <f t="shared" ref="H37:H40" si="15">(G37)/((MAX($C$36:$E$40)-MIN($C$36:$E$40)))</f>
        <v>1.2695580565468176E-3</v>
      </c>
      <c r="I37" s="97">
        <f>E37-B37</f>
        <v>0.12999999999999545</v>
      </c>
      <c r="J37" s="47"/>
    </row>
    <row r="38" spans="2:10" x14ac:dyDescent="0.25">
      <c r="B38" s="53">
        <v>160</v>
      </c>
      <c r="C38" s="5">
        <v>161.19999999999999</v>
      </c>
      <c r="D38" s="3">
        <v>161.30000000000001</v>
      </c>
      <c r="E38" s="29">
        <v>160.78</v>
      </c>
      <c r="F38" s="58">
        <f>(C38+D38+E38)/3</f>
        <v>161.09333333333333</v>
      </c>
      <c r="G38" s="58">
        <f>MAX(C38-F38,D38-F38,E38-F38)</f>
        <v>0.20666666666667766</v>
      </c>
      <c r="H38" s="60">
        <f t="shared" si="15"/>
        <v>7.0912251807122445E-4</v>
      </c>
      <c r="I38" s="68">
        <f>F38-B38</f>
        <v>1.0933333333333337</v>
      </c>
      <c r="J38" s="47"/>
    </row>
    <row r="39" spans="2:10" x14ac:dyDescent="0.25">
      <c r="B39" s="96">
        <v>240</v>
      </c>
      <c r="C39" s="92">
        <v>241.18</v>
      </c>
      <c r="D39" s="93">
        <v>239.95</v>
      </c>
      <c r="E39" s="98">
        <v>238.2</v>
      </c>
      <c r="F39" s="89">
        <f t="shared" ref="F39:F40" si="16">(C39+D39+E39)/3</f>
        <v>239.77666666666664</v>
      </c>
      <c r="G39" s="89">
        <f t="shared" ref="G39:G40" si="17">MAX(C39-F39,D39-F39,E39-F39)</f>
        <v>1.4033333333333644</v>
      </c>
      <c r="H39" s="91">
        <f t="shared" si="15"/>
        <v>4.8151706469028426E-3</v>
      </c>
      <c r="I39" s="99">
        <f>F39-B39</f>
        <v>-0.22333333333335759</v>
      </c>
      <c r="J39" s="47"/>
    </row>
    <row r="40" spans="2:10" ht="15.75" thickBot="1" x14ac:dyDescent="0.3">
      <c r="B40" s="54">
        <v>290</v>
      </c>
      <c r="C40" s="28">
        <v>290.02999999999997</v>
      </c>
      <c r="D40" s="6">
        <v>290</v>
      </c>
      <c r="E40" s="30">
        <v>288.89999999999998</v>
      </c>
      <c r="F40" s="59">
        <f t="shared" si="16"/>
        <v>289.64333333333332</v>
      </c>
      <c r="G40" s="59">
        <f t="shared" si="17"/>
        <v>0.38666666666665606</v>
      </c>
      <c r="H40" s="63">
        <f t="shared" si="15"/>
        <v>1.3267453563912163E-3</v>
      </c>
      <c r="I40" s="69">
        <f>F40-B40</f>
        <v>-0.35666666666668334</v>
      </c>
      <c r="J40" s="40"/>
    </row>
  </sheetData>
  <mergeCells count="6">
    <mergeCell ref="Y10:AA10"/>
    <mergeCell ref="B2:J2"/>
    <mergeCell ref="B10:J10"/>
    <mergeCell ref="B26:J26"/>
    <mergeCell ref="B34:J34"/>
    <mergeCell ref="B18:J18"/>
  </mergeCells>
  <pageMargins left="0.7" right="0.7" top="0.75" bottom="0.75" header="0.3" footer="0.3"/>
  <pageSetup paperSize="9" scale="61" orientation="portrait" r:id="rId1"/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3A4F-0A1B-4100-8CDC-C3CF8D673D9C}">
  <dimension ref="B1:AA40"/>
  <sheetViews>
    <sheetView view="pageBreakPreview" zoomScale="60" zoomScaleNormal="80" workbookViewId="0">
      <selection activeCell="V20" sqref="V20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9.570312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12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05" t="s">
        <v>18</v>
      </c>
      <c r="C2" s="106"/>
      <c r="D2" s="106"/>
      <c r="E2" s="106"/>
      <c r="F2" s="106"/>
      <c r="G2" s="106"/>
      <c r="H2" s="106"/>
      <c r="I2" s="106"/>
      <c r="J2" s="107"/>
      <c r="S2" t="s">
        <v>37</v>
      </c>
    </row>
    <row r="3" spans="2:27" ht="30.75" customHeight="1" thickBot="1" x14ac:dyDescent="0.3">
      <c r="B3" s="78" t="s">
        <v>15</v>
      </c>
      <c r="C3" s="78" t="s">
        <v>12</v>
      </c>
      <c r="D3" s="78" t="s">
        <v>13</v>
      </c>
      <c r="E3" s="78" t="s">
        <v>14</v>
      </c>
      <c r="F3" s="79" t="s">
        <v>21</v>
      </c>
      <c r="G3" s="78" t="s">
        <v>39</v>
      </c>
      <c r="H3" s="78" t="s">
        <v>22</v>
      </c>
      <c r="I3" s="80" t="s">
        <v>23</v>
      </c>
      <c r="J3" s="7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5.04</v>
      </c>
      <c r="D4" s="43">
        <v>5.12</v>
      </c>
      <c r="E4" s="48">
        <v>5.0599999999999996</v>
      </c>
      <c r="F4" s="56">
        <f>(C4+D4+E4)/3</f>
        <v>5.0733333333333333</v>
      </c>
      <c r="G4" s="56">
        <f>MAX(C4-F4,D4-F4,E4-F4)*$S$3</f>
        <v>4.6666666666666856E-2</v>
      </c>
      <c r="H4" s="65">
        <f>(G4/$S$3)/(MAX($C$4:$E$10)-MIN($C$4:$E$10))</f>
        <v>7.9554494828958154E-4</v>
      </c>
      <c r="I4" s="51">
        <v>4.3410000000000002</v>
      </c>
      <c r="J4" s="57">
        <f>(F8-F4)/I4/1</f>
        <v>13.49074713967596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85">
        <v>80</v>
      </c>
      <c r="C5" s="86">
        <v>21.57</v>
      </c>
      <c r="D5" s="87">
        <v>21.51</v>
      </c>
      <c r="E5" s="88">
        <v>21.55</v>
      </c>
      <c r="F5" s="89">
        <f t="shared" ref="F5:F8" si="0">(C5+D5+E5)/3</f>
        <v>21.543333333333333</v>
      </c>
      <c r="G5" s="90">
        <f t="shared" ref="G5:G8" si="1">MAX(C5-F5,D5-F5,E5-F5)*$S$3</f>
        <v>2.6666666666667282E-2</v>
      </c>
      <c r="H5" s="91">
        <f t="shared" ref="H5:H8" si="2">(G5/$S$3)/(MAX($C$4:$E$10)-MIN($C$4:$E$10))</f>
        <v>4.5459711330834095E-4</v>
      </c>
      <c r="I5" s="84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37.46</v>
      </c>
      <c r="D6" s="9">
        <v>37.72</v>
      </c>
      <c r="E6" s="49">
        <v>37.6</v>
      </c>
      <c r="F6" s="58">
        <f t="shared" si="0"/>
        <v>37.593333333333334</v>
      </c>
      <c r="G6" s="56">
        <f t="shared" si="1"/>
        <v>0.12666666666666515</v>
      </c>
      <c r="H6" s="60">
        <f t="shared" si="2"/>
        <v>2.1593362882145438E-3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85">
        <v>240</v>
      </c>
      <c r="C7" s="86">
        <v>53.6</v>
      </c>
      <c r="D7" s="87">
        <v>53.55</v>
      </c>
      <c r="E7" s="88">
        <v>53.65</v>
      </c>
      <c r="F7" s="89">
        <f t="shared" si="0"/>
        <v>53.6</v>
      </c>
      <c r="G7" s="90">
        <f t="shared" si="1"/>
        <v>4.9999999999997158E-2</v>
      </c>
      <c r="H7" s="91">
        <f t="shared" si="2"/>
        <v>8.5236958745307117E-4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63.61</v>
      </c>
      <c r="D8" s="37">
        <v>63.6</v>
      </c>
      <c r="E8" s="50">
        <v>63.7</v>
      </c>
      <c r="F8" s="59">
        <f t="shared" si="0"/>
        <v>63.636666666666677</v>
      </c>
      <c r="G8" s="57">
        <f t="shared" si="1"/>
        <v>6.333333333332547E-2</v>
      </c>
      <c r="H8" s="63">
        <f t="shared" si="2"/>
        <v>1.0796681441071509E-3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105" t="s">
        <v>19</v>
      </c>
      <c r="C10" s="106"/>
      <c r="D10" s="106"/>
      <c r="E10" s="106"/>
      <c r="F10" s="106"/>
      <c r="G10" s="106"/>
      <c r="H10" s="106"/>
      <c r="I10" s="106"/>
      <c r="J10" s="107"/>
      <c r="Y10" s="104"/>
      <c r="Z10" s="104"/>
      <c r="AA10" s="104"/>
    </row>
    <row r="11" spans="2:27" ht="30.75" thickBot="1" x14ac:dyDescent="0.3">
      <c r="B11" s="78" t="s">
        <v>15</v>
      </c>
      <c r="C11" s="78" t="s">
        <v>12</v>
      </c>
      <c r="D11" s="78" t="s">
        <v>13</v>
      </c>
      <c r="E11" s="78" t="s">
        <v>14</v>
      </c>
      <c r="F11" s="79" t="s">
        <v>21</v>
      </c>
      <c r="G11" s="78" t="s">
        <v>39</v>
      </c>
      <c r="H11" s="78" t="s">
        <v>22</v>
      </c>
      <c r="I11" s="80" t="s">
        <v>23</v>
      </c>
      <c r="J11" s="79" t="s">
        <v>16</v>
      </c>
    </row>
    <row r="12" spans="2:27" ht="15.75" thickBot="1" x14ac:dyDescent="0.3">
      <c r="B12" s="44">
        <v>0</v>
      </c>
      <c r="C12" s="19">
        <v>5.88</v>
      </c>
      <c r="D12" s="19">
        <v>5.93</v>
      </c>
      <c r="E12" s="19">
        <v>6.15</v>
      </c>
      <c r="F12" s="56">
        <f>(C12+D12+E12)/3</f>
        <v>5.9866666666666672</v>
      </c>
      <c r="G12" s="55">
        <f>MAX(C12-F12,D12-F12,E12-F12)*$S$3</f>
        <v>0.16333333333333311</v>
      </c>
      <c r="H12" s="65">
        <f>(G12/$S$3)/(MAX($C$12:$E$16)-MIN($C$12:$E$16))</f>
        <v>2.4090462143559451E-3</v>
      </c>
      <c r="I12" s="51">
        <f>$I$4</f>
        <v>4.3410000000000002</v>
      </c>
      <c r="J12" s="57">
        <f>(F16-F12)/I12/1</f>
        <v>15.546341088842816</v>
      </c>
      <c r="K12" s="34"/>
    </row>
    <row r="13" spans="2:27" x14ac:dyDescent="0.25">
      <c r="B13" s="85">
        <v>80</v>
      </c>
      <c r="C13" s="87">
        <v>25.12</v>
      </c>
      <c r="D13" s="87">
        <v>24.9</v>
      </c>
      <c r="E13" s="87">
        <v>25.07</v>
      </c>
      <c r="F13" s="89">
        <f t="shared" ref="F13:F16" si="3">(C13+D13+E13)/3</f>
        <v>25.03</v>
      </c>
      <c r="G13" s="90">
        <f t="shared" ref="G13:G16" si="4">MAX(C13-F13,D13-F13,E13-F13)*$S$3</f>
        <v>8.9999999999999858E-2</v>
      </c>
      <c r="H13" s="91">
        <f t="shared" ref="H13:H16" si="5">(G13/$S$3)/(MAX($C$12:$E$16)-MIN($C$12:$E$16))</f>
        <v>1.3274336283185817E-3</v>
      </c>
      <c r="J13" s="47"/>
    </row>
    <row r="14" spans="2:27" x14ac:dyDescent="0.25">
      <c r="B14" s="45">
        <v>160</v>
      </c>
      <c r="C14" s="9">
        <v>43.7</v>
      </c>
      <c r="D14" s="9">
        <v>44.03</v>
      </c>
      <c r="E14" s="9">
        <v>43.69</v>
      </c>
      <c r="F14" s="58">
        <f t="shared" si="3"/>
        <v>43.806666666666672</v>
      </c>
      <c r="G14" s="56">
        <f t="shared" si="4"/>
        <v>0.22333333333332916</v>
      </c>
      <c r="H14" s="60">
        <f t="shared" si="5"/>
        <v>3.2940019665682763E-3</v>
      </c>
      <c r="J14" s="47"/>
    </row>
    <row r="15" spans="2:27" x14ac:dyDescent="0.25">
      <c r="B15" s="85">
        <v>240</v>
      </c>
      <c r="C15" s="87">
        <v>62.43</v>
      </c>
      <c r="D15" s="87">
        <v>62.09</v>
      </c>
      <c r="E15" s="87">
        <v>62.14</v>
      </c>
      <c r="F15" s="89">
        <f t="shared" si="3"/>
        <v>62.220000000000006</v>
      </c>
      <c r="G15" s="90">
        <f t="shared" si="4"/>
        <v>0.20999999999999375</v>
      </c>
      <c r="H15" s="91">
        <f t="shared" si="5"/>
        <v>3.09734513274327E-3</v>
      </c>
      <c r="J15" s="47"/>
    </row>
    <row r="16" spans="2:27" ht="15.75" thickBot="1" x14ac:dyDescent="0.3">
      <c r="B16" s="46">
        <v>290</v>
      </c>
      <c r="C16" s="37">
        <v>73.459999999999994</v>
      </c>
      <c r="D16" s="37">
        <v>73.680000000000007</v>
      </c>
      <c r="E16" s="37">
        <v>73.28</v>
      </c>
      <c r="F16" s="59">
        <f t="shared" si="3"/>
        <v>73.473333333333329</v>
      </c>
      <c r="G16" s="57">
        <f t="shared" si="4"/>
        <v>0.20666666666667766</v>
      </c>
      <c r="H16" s="63">
        <f t="shared" si="5"/>
        <v>3.0481809242872806E-3</v>
      </c>
      <c r="I16" s="39"/>
      <c r="J16" s="40"/>
    </row>
    <row r="17" spans="2:15" ht="15.75" thickBot="1" x14ac:dyDescent="0.3"/>
    <row r="18" spans="2:15" ht="15.75" customHeight="1" thickBot="1" x14ac:dyDescent="0.3">
      <c r="B18" s="108" t="s">
        <v>36</v>
      </c>
      <c r="C18" s="109"/>
      <c r="D18" s="109"/>
      <c r="E18" s="109"/>
      <c r="F18" s="109"/>
      <c r="G18" s="109"/>
      <c r="H18" s="109"/>
      <c r="I18" s="109"/>
      <c r="J18" s="110"/>
    </row>
    <row r="19" spans="2:15" ht="41.25" customHeight="1" thickBot="1" x14ac:dyDescent="0.3">
      <c r="B19" s="81" t="s">
        <v>34</v>
      </c>
      <c r="C19" s="82" t="s">
        <v>31</v>
      </c>
      <c r="D19" s="82" t="s">
        <v>32</v>
      </c>
      <c r="E19" s="82" t="s">
        <v>33</v>
      </c>
      <c r="F19" s="80" t="s">
        <v>21</v>
      </c>
      <c r="G19" s="82" t="s">
        <v>39</v>
      </c>
      <c r="H19" s="82" t="s">
        <v>22</v>
      </c>
      <c r="I19" s="83" t="s">
        <v>24</v>
      </c>
      <c r="J19" s="82" t="s">
        <v>40</v>
      </c>
    </row>
    <row r="20" spans="2:15" ht="15.75" thickBot="1" x14ac:dyDescent="0.3">
      <c r="B20" s="55">
        <f>F4</f>
        <v>5.0733333333333333</v>
      </c>
      <c r="C20" s="19">
        <v>4.92</v>
      </c>
      <c r="D20" s="19">
        <v>5.31</v>
      </c>
      <c r="E20" s="19">
        <v>4.99</v>
      </c>
      <c r="F20" s="56">
        <f>(C20+D20+E20)/3</f>
        <v>5.0733333333333333</v>
      </c>
      <c r="G20" s="55">
        <f>MAX(C20-F20,D20-F20,E20-F20)*$S$3</f>
        <v>0.23666666666666636</v>
      </c>
      <c r="H20" s="60">
        <f>(G20)/((MAX(C20:E24)-MIN(C20:E24)))</f>
        <v>4.0194746376811547E-3</v>
      </c>
      <c r="I20" s="70">
        <f>F20-B20</f>
        <v>0</v>
      </c>
      <c r="J20" s="64">
        <f>(ABS(I20)+ABS(I21)+ABS(I22)+ABS(I23)+ABS(I24))/5</f>
        <v>0.13066666666666862</v>
      </c>
    </row>
    <row r="21" spans="2:15" x14ac:dyDescent="0.25">
      <c r="B21" s="90">
        <f t="shared" ref="B21:B24" si="6">F5</f>
        <v>21.543333333333333</v>
      </c>
      <c r="C21" s="87">
        <v>21.11</v>
      </c>
      <c r="D21" s="87">
        <v>21.35</v>
      </c>
      <c r="E21" s="87">
        <v>21.45</v>
      </c>
      <c r="F21" s="89">
        <f t="shared" ref="F21:F24" si="7">(C21+D21+E21)/3</f>
        <v>21.303333333333331</v>
      </c>
      <c r="G21" s="90">
        <f t="shared" ref="G21:G24" si="8">MAX(C21-F21,D21-F21,E21-F21)*$S$3</f>
        <v>0.14666666666666828</v>
      </c>
      <c r="H21" s="100">
        <f>(G21)/((MAX(C35:E39)-MIN(C35:E39)))</f>
        <v>6.0611069785382376E-4</v>
      </c>
      <c r="I21" s="95">
        <f t="shared" ref="I21:I24" si="9">F21-B21</f>
        <v>-0.24000000000000199</v>
      </c>
      <c r="J21" s="47"/>
      <c r="L21" s="2"/>
    </row>
    <row r="22" spans="2:15" x14ac:dyDescent="0.25">
      <c r="B22" s="56">
        <f t="shared" si="6"/>
        <v>37.593333333333334</v>
      </c>
      <c r="C22" s="9">
        <v>37.9</v>
      </c>
      <c r="D22" s="9">
        <v>37.85</v>
      </c>
      <c r="E22" s="9">
        <v>37.9</v>
      </c>
      <c r="F22" s="58">
        <f t="shared" si="7"/>
        <v>37.883333333333333</v>
      </c>
      <c r="G22" s="56">
        <f t="shared" si="8"/>
        <v>1.6666666666665719E-2</v>
      </c>
      <c r="H22" s="61">
        <f>(G22)/((MAX(C39:E41)-MIN(C39:E41)))</f>
        <v>3.2507639295232545E-4</v>
      </c>
      <c r="I22" s="71">
        <f t="shared" si="9"/>
        <v>0.28999999999999915</v>
      </c>
      <c r="J22" s="47"/>
      <c r="L22" s="2"/>
    </row>
    <row r="23" spans="2:15" x14ac:dyDescent="0.25">
      <c r="B23" s="90">
        <f t="shared" si="6"/>
        <v>53.6</v>
      </c>
      <c r="C23" s="87">
        <v>53.56</v>
      </c>
      <c r="D23" s="87">
        <v>53.72</v>
      </c>
      <c r="E23" s="87">
        <v>53.84</v>
      </c>
      <c r="F23" s="89">
        <f t="shared" si="7"/>
        <v>53.706666666666671</v>
      </c>
      <c r="G23" s="90">
        <f t="shared" si="8"/>
        <v>0.13333333333333286</v>
      </c>
      <c r="H23" s="100">
        <f>(G23)/((MAX(C39:E41)-MIN(C39:E41)))</f>
        <v>2.600611143618742E-3</v>
      </c>
      <c r="I23" s="95">
        <f t="shared" si="9"/>
        <v>0.10666666666666913</v>
      </c>
      <c r="J23" s="47"/>
      <c r="L23" s="2"/>
    </row>
    <row r="24" spans="2:15" ht="15.75" thickBot="1" x14ac:dyDescent="0.3">
      <c r="B24" s="57">
        <f t="shared" si="6"/>
        <v>63.636666666666677</v>
      </c>
      <c r="C24" s="37">
        <v>63.69</v>
      </c>
      <c r="D24" s="37">
        <v>63.37</v>
      </c>
      <c r="E24" s="37">
        <v>63.8</v>
      </c>
      <c r="F24" s="59">
        <f t="shared" si="7"/>
        <v>63.620000000000005</v>
      </c>
      <c r="G24" s="57">
        <f t="shared" si="8"/>
        <v>0.17999999999999261</v>
      </c>
      <c r="H24" s="62">
        <f>(G24)/((MAX(C39:E41)-MIN(C39:E41)))</f>
        <v>3.5108250438851702E-3</v>
      </c>
      <c r="I24" s="72">
        <f t="shared" si="9"/>
        <v>-1.6666666666672825E-2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105" t="s">
        <v>35</v>
      </c>
      <c r="C26" s="106"/>
      <c r="D26" s="106"/>
      <c r="E26" s="106"/>
      <c r="F26" s="106"/>
      <c r="G26" s="106"/>
      <c r="H26" s="106"/>
      <c r="I26" s="106"/>
      <c r="J26" s="107"/>
      <c r="L26" s="2"/>
    </row>
    <row r="27" spans="2:15" ht="30.75" thickBot="1" x14ac:dyDescent="0.3">
      <c r="B27" s="78" t="s">
        <v>15</v>
      </c>
      <c r="C27" s="78" t="s">
        <v>12</v>
      </c>
      <c r="D27" s="78" t="s">
        <v>13</v>
      </c>
      <c r="E27" s="78" t="s">
        <v>14</v>
      </c>
      <c r="F27" s="79" t="s">
        <v>21</v>
      </c>
      <c r="G27" s="78" t="s">
        <v>39</v>
      </c>
      <c r="H27" s="78" t="s">
        <v>22</v>
      </c>
      <c r="I27" s="80" t="s">
        <v>23</v>
      </c>
      <c r="J27" s="79" t="s">
        <v>16</v>
      </c>
      <c r="L27" s="2"/>
    </row>
    <row r="28" spans="2:15" ht="15.75" thickBot="1" x14ac:dyDescent="0.3">
      <c r="B28" s="44">
        <v>0</v>
      </c>
      <c r="C28" s="19">
        <v>4.92</v>
      </c>
      <c r="D28" s="19">
        <v>5.31</v>
      </c>
      <c r="E28" s="19">
        <v>4.99</v>
      </c>
      <c r="F28" s="56">
        <f>(C28+D28+E28)/3</f>
        <v>5.0733333333333333</v>
      </c>
      <c r="G28" s="55">
        <f>MAX(C28-F28,D28-F28,E28-F28)*$S$3</f>
        <v>0.23666666666666636</v>
      </c>
      <c r="H28" s="65">
        <f>(G28/$S$3)/(MAX($C$28:$E$32)-MIN($C$28:$E$32))</f>
        <v>4.0194746376811547E-3</v>
      </c>
      <c r="I28" s="51">
        <f>$I$4</f>
        <v>4.3410000000000002</v>
      </c>
      <c r="J28" s="57">
        <f>(F32-F28)/I28/1</f>
        <v>13.486907778545651</v>
      </c>
      <c r="L28" s="2"/>
    </row>
    <row r="29" spans="2:15" x14ac:dyDescent="0.25">
      <c r="B29" s="85">
        <v>80</v>
      </c>
      <c r="C29" s="87">
        <v>21.11</v>
      </c>
      <c r="D29" s="87">
        <v>21.35</v>
      </c>
      <c r="E29" s="87">
        <v>21.45</v>
      </c>
      <c r="F29" s="89">
        <f t="shared" ref="F29:F32" si="10">(C29+D29+E29)/3</f>
        <v>21.303333333333331</v>
      </c>
      <c r="G29" s="90">
        <f t="shared" ref="G29:G32" si="11">MAX(C29-F29,D29-F29,E29-F29)*$S$3</f>
        <v>0.14666666666666828</v>
      </c>
      <c r="H29" s="91">
        <f>(G29/$S$3)/(MAX($C$28:$E$32)-MIN($C$28:$E$32))</f>
        <v>2.4909420289855348E-3</v>
      </c>
      <c r="J29" s="47"/>
      <c r="L29" s="2"/>
    </row>
    <row r="30" spans="2:15" x14ac:dyDescent="0.25">
      <c r="B30" s="45">
        <v>160</v>
      </c>
      <c r="C30" s="9">
        <v>37.9</v>
      </c>
      <c r="D30" s="9">
        <v>37.85</v>
      </c>
      <c r="E30" s="9">
        <v>37.9</v>
      </c>
      <c r="F30" s="58">
        <f t="shared" si="10"/>
        <v>37.883333333333333</v>
      </c>
      <c r="G30" s="56">
        <f t="shared" si="11"/>
        <v>1.6666666666665719E-2</v>
      </c>
      <c r="H30" s="60">
        <f t="shared" ref="H30:H32" si="12">(G30/$S$3)/(MAX($C$28:$E$32)-MIN($C$28:$E$32))</f>
        <v>2.8306159420288246E-4</v>
      </c>
      <c r="J30" s="47"/>
      <c r="K30" s="42"/>
      <c r="L30" s="42"/>
      <c r="M30" s="42"/>
      <c r="N30" s="42"/>
      <c r="O30" s="42"/>
    </row>
    <row r="31" spans="2:15" x14ac:dyDescent="0.25">
      <c r="B31" s="85">
        <v>240</v>
      </c>
      <c r="C31" s="87">
        <v>53.56</v>
      </c>
      <c r="D31" s="87">
        <v>53.72</v>
      </c>
      <c r="E31" s="87">
        <v>53.84</v>
      </c>
      <c r="F31" s="89">
        <f t="shared" si="10"/>
        <v>53.706666666666671</v>
      </c>
      <c r="G31" s="90">
        <f t="shared" si="11"/>
        <v>0.13333333333333286</v>
      </c>
      <c r="H31" s="91">
        <f t="shared" si="12"/>
        <v>2.2644927536231807E-3</v>
      </c>
      <c r="J31" s="47"/>
    </row>
    <row r="32" spans="2:15" ht="16.5" customHeight="1" thickBot="1" x14ac:dyDescent="0.3">
      <c r="B32" s="46">
        <v>290</v>
      </c>
      <c r="C32" s="37">
        <v>63.69</v>
      </c>
      <c r="D32" s="37">
        <v>63.37</v>
      </c>
      <c r="E32" s="37">
        <v>63.8</v>
      </c>
      <c r="F32" s="59">
        <f t="shared" si="10"/>
        <v>63.620000000000005</v>
      </c>
      <c r="G32" s="57">
        <f t="shared" si="11"/>
        <v>0.17999999999999261</v>
      </c>
      <c r="H32" s="63">
        <f t="shared" si="12"/>
        <v>3.0570652173911791E-3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108" t="s">
        <v>25</v>
      </c>
      <c r="C34" s="109"/>
      <c r="D34" s="109"/>
      <c r="E34" s="109"/>
      <c r="F34" s="109"/>
      <c r="G34" s="109"/>
      <c r="H34" s="109"/>
      <c r="I34" s="109"/>
      <c r="J34" s="110"/>
    </row>
    <row r="35" spans="2:10" ht="30.75" thickBot="1" x14ac:dyDescent="0.3">
      <c r="B35" s="81" t="s">
        <v>15</v>
      </c>
      <c r="C35" s="82" t="s">
        <v>26</v>
      </c>
      <c r="D35" s="82" t="s">
        <v>27</v>
      </c>
      <c r="E35" s="82" t="s">
        <v>28</v>
      </c>
      <c r="F35" s="80" t="s">
        <v>29</v>
      </c>
      <c r="G35" s="82" t="s">
        <v>30</v>
      </c>
      <c r="H35" s="82" t="s">
        <v>22</v>
      </c>
      <c r="I35" s="83" t="s">
        <v>24</v>
      </c>
      <c r="J35" s="82" t="s">
        <v>40</v>
      </c>
    </row>
    <row r="36" spans="2:10" ht="15.75" thickBot="1" x14ac:dyDescent="0.3">
      <c r="B36" s="52">
        <v>0</v>
      </c>
      <c r="C36" s="15">
        <v>-1.03</v>
      </c>
      <c r="D36" s="16">
        <v>-1.28</v>
      </c>
      <c r="E36" s="66">
        <v>-1.0900000000000001</v>
      </c>
      <c r="F36" s="56">
        <f>(C36+D36+E36)/3</f>
        <v>-1.1333333333333335</v>
      </c>
      <c r="G36" s="56">
        <f>MAX(C36-F36,D36-F36,E36-F36)</f>
        <v>0.1033333333333335</v>
      </c>
      <c r="H36" s="65">
        <f>(G36)/((MAX($C$36:$E$40)-MIN($C$36:$E$40)))</f>
        <v>3.5390551864283002E-4</v>
      </c>
      <c r="I36" s="70">
        <f>F36-B36</f>
        <v>-1.1333333333333335</v>
      </c>
      <c r="J36" s="64">
        <f>(ABS(I36)+ABS(I37)+ABS(I38)+ABS(I39)+ABS(I40))/5</f>
        <v>0.61000000000001242</v>
      </c>
    </row>
    <row r="37" spans="2:10" x14ac:dyDescent="0.25">
      <c r="B37" s="96">
        <v>80</v>
      </c>
      <c r="C37" s="92">
        <v>80.45</v>
      </c>
      <c r="D37" s="93">
        <v>80.290000000000006</v>
      </c>
      <c r="E37" s="94">
        <v>80.25</v>
      </c>
      <c r="F37" s="89">
        <f t="shared" ref="F37:F39" si="13">(C37+D37+E37)/3</f>
        <v>80.33</v>
      </c>
      <c r="G37" s="89">
        <f t="shared" ref="G37:G39" si="14">MAX(C37-F37,D37-F37,E37-F37)</f>
        <v>0.12000000000000455</v>
      </c>
      <c r="H37" s="91">
        <f t="shared" ref="H37:H39" si="15">(G37)/((MAX($C$36:$E$40)-MIN($C$36:$E$40)))</f>
        <v>4.1098705390781753E-4</v>
      </c>
      <c r="I37" s="95">
        <f t="shared" ref="I37:I40" si="16">F37-B37</f>
        <v>0.32999999999999829</v>
      </c>
      <c r="J37" s="47"/>
    </row>
    <row r="38" spans="2:10" x14ac:dyDescent="0.25">
      <c r="B38" s="53">
        <v>160</v>
      </c>
      <c r="C38" s="5">
        <v>160.6</v>
      </c>
      <c r="D38" s="3">
        <v>161.93</v>
      </c>
      <c r="E38" s="29">
        <v>161.09</v>
      </c>
      <c r="F38" s="58">
        <f t="shared" si="13"/>
        <v>161.20666666666668</v>
      </c>
      <c r="G38" s="58">
        <f t="shared" si="14"/>
        <v>0.72333333333332916</v>
      </c>
      <c r="H38" s="60">
        <f t="shared" si="15"/>
        <v>2.4773386304997921E-3</v>
      </c>
      <c r="I38" s="71">
        <f t="shared" si="16"/>
        <v>1.2066666666666777</v>
      </c>
      <c r="J38" s="47"/>
    </row>
    <row r="39" spans="2:10" x14ac:dyDescent="0.25">
      <c r="B39" s="96">
        <v>240</v>
      </c>
      <c r="C39" s="92">
        <v>239.43</v>
      </c>
      <c r="D39" s="93">
        <v>240.65</v>
      </c>
      <c r="E39" s="94">
        <v>240.7</v>
      </c>
      <c r="F39" s="89">
        <f t="shared" si="13"/>
        <v>240.26</v>
      </c>
      <c r="G39" s="89">
        <f t="shared" si="14"/>
        <v>0.43999999999999773</v>
      </c>
      <c r="H39" s="91">
        <f t="shared" si="15"/>
        <v>1.506952530995266E-3</v>
      </c>
      <c r="I39" s="95">
        <f t="shared" si="16"/>
        <v>0.25999999999999091</v>
      </c>
      <c r="J39" s="47"/>
    </row>
    <row r="40" spans="2:10" ht="15.75" thickBot="1" x14ac:dyDescent="0.3">
      <c r="B40" s="54">
        <v>290</v>
      </c>
      <c r="C40" s="28">
        <v>289.5</v>
      </c>
      <c r="D40" s="6">
        <v>290.16000000000003</v>
      </c>
      <c r="E40" s="40">
        <v>290.7</v>
      </c>
      <c r="F40" s="59">
        <f>(C40+D40+E40)/3</f>
        <v>290.12000000000006</v>
      </c>
      <c r="G40" s="59">
        <f>MAX(C40-F40,D40-F40,E40-F40)</f>
        <v>0.57999999999992724</v>
      </c>
      <c r="H40" s="63">
        <f>(G40)/((MAX($C$36:$E$40)-MIN($C$36:$E$40)))</f>
        <v>1.9864374272207936E-3</v>
      </c>
      <c r="I40" s="72">
        <f t="shared" si="16"/>
        <v>0.12000000000006139</v>
      </c>
      <c r="J40" s="40"/>
    </row>
  </sheetData>
  <mergeCells count="6">
    <mergeCell ref="B2:J2"/>
    <mergeCell ref="B10:J10"/>
    <mergeCell ref="Y10:AA10"/>
    <mergeCell ref="B26:J26"/>
    <mergeCell ref="B34:J34"/>
    <mergeCell ref="B18:J18"/>
  </mergeCells>
  <pageMargins left="0.7" right="0.7" top="0.75" bottom="0.75" header="0.3" footer="0.3"/>
  <pageSetup paperSize="9" scale="61" orientation="portrait" r:id="rId1"/>
  <colBreaks count="1" manualBreakCount="1">
    <brk id="10" max="3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5308-17EB-475C-A711-221EA997DC89}">
  <dimension ref="B1:AA40"/>
  <sheetViews>
    <sheetView zoomScale="80" zoomScaleNormal="80" workbookViewId="0">
      <selection sqref="A1:R1048576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2.28515625" customWidth="1"/>
    <col min="4" max="4" width="14" customWidth="1"/>
    <col min="5" max="5" width="12.1406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12.14062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14.140625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05" t="s">
        <v>18</v>
      </c>
      <c r="C2" s="106"/>
      <c r="D2" s="106"/>
      <c r="E2" s="106"/>
      <c r="F2" s="106"/>
      <c r="G2" s="106"/>
      <c r="H2" s="106"/>
      <c r="I2" s="106"/>
      <c r="J2" s="107"/>
      <c r="S2" t="s">
        <v>37</v>
      </c>
    </row>
    <row r="3" spans="2:27" ht="30.75" customHeight="1" thickBot="1" x14ac:dyDescent="0.3">
      <c r="B3" s="78" t="s">
        <v>15</v>
      </c>
      <c r="C3" s="78" t="s">
        <v>12</v>
      </c>
      <c r="D3" s="78" t="s">
        <v>13</v>
      </c>
      <c r="E3" s="78" t="s">
        <v>14</v>
      </c>
      <c r="F3" s="79" t="s">
        <v>21</v>
      </c>
      <c r="G3" s="78" t="s">
        <v>39</v>
      </c>
      <c r="H3" s="78" t="s">
        <v>22</v>
      </c>
      <c r="I3" s="80" t="s">
        <v>23</v>
      </c>
      <c r="J3" s="7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2.74</v>
      </c>
      <c r="D4" s="43">
        <v>3.08</v>
      </c>
      <c r="E4" s="48">
        <v>2.91</v>
      </c>
      <c r="F4" s="56">
        <f>(C4+D4+E4)/3</f>
        <v>2.91</v>
      </c>
      <c r="G4" s="56">
        <f>MAX(C4-F4,D4-F4,E4-F4)*$S$3</f>
        <v>0.16999999999999993</v>
      </c>
      <c r="H4" s="65">
        <f>(G4/$S$3)/(MAX($C$4:$E$10)-MIN($C$4:$E$10))</f>
        <v>2.9229711141678118E-3</v>
      </c>
      <c r="I4" s="51">
        <v>4.2869999999999999</v>
      </c>
      <c r="J4" s="57">
        <f>(F8-F4)/I4/1</f>
        <v>13.499727859419952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45">
        <v>80</v>
      </c>
      <c r="C5" s="8">
        <v>18.73</v>
      </c>
      <c r="D5" s="9">
        <v>18.899999999999999</v>
      </c>
      <c r="E5" s="49">
        <v>19.18</v>
      </c>
      <c r="F5" s="58">
        <f t="shared" ref="F5:F8" si="0">(C5+D5+E5)/3</f>
        <v>18.936666666666664</v>
      </c>
      <c r="G5" s="56">
        <f t="shared" ref="G5:G8" si="1">MAX(C5-F5,D5-F5,E5-F5)*$S$3</f>
        <v>0.24333333333333584</v>
      </c>
      <c r="H5" s="60">
        <f t="shared" ref="H5:H8" si="2">(G5/$S$3)/(MAX($C$4:$E$10)-MIN($C$4:$E$10))</f>
        <v>4.1838606143971089E-3</v>
      </c>
      <c r="I5" s="84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35.21</v>
      </c>
      <c r="D6" s="9">
        <v>35.25</v>
      </c>
      <c r="E6" s="49">
        <v>35.17</v>
      </c>
      <c r="F6" s="58">
        <f t="shared" si="0"/>
        <v>35.21</v>
      </c>
      <c r="G6" s="56">
        <f t="shared" si="1"/>
        <v>3.9999999999999147E-2</v>
      </c>
      <c r="H6" s="60">
        <f t="shared" si="2"/>
        <v>6.8775790921594135E-4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45">
        <v>240</v>
      </c>
      <c r="C7" s="8">
        <v>51.23</v>
      </c>
      <c r="D7" s="9">
        <v>51.2</v>
      </c>
      <c r="E7" s="49">
        <v>51.03</v>
      </c>
      <c r="F7" s="58">
        <f t="shared" si="0"/>
        <v>51.153333333333336</v>
      </c>
      <c r="G7" s="56">
        <f t="shared" si="1"/>
        <v>7.6666666666660888E-2</v>
      </c>
      <c r="H7" s="60">
        <f t="shared" si="2"/>
        <v>1.3182026593304831E-3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60.85</v>
      </c>
      <c r="D8" s="37">
        <v>60.9</v>
      </c>
      <c r="E8" s="50">
        <v>60.6</v>
      </c>
      <c r="F8" s="59">
        <f t="shared" si="0"/>
        <v>60.783333333333331</v>
      </c>
      <c r="G8" s="57">
        <f t="shared" si="1"/>
        <v>0.11666666666666714</v>
      </c>
      <c r="H8" s="63">
        <f t="shared" si="2"/>
        <v>2.0059605685465464E-3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105" t="s">
        <v>19</v>
      </c>
      <c r="C10" s="106"/>
      <c r="D10" s="106"/>
      <c r="E10" s="106"/>
      <c r="F10" s="106"/>
      <c r="G10" s="106"/>
      <c r="H10" s="106"/>
      <c r="I10" s="106"/>
      <c r="J10" s="107"/>
      <c r="Y10" s="104"/>
      <c r="Z10" s="104"/>
      <c r="AA10" s="104"/>
    </row>
    <row r="11" spans="2:27" ht="30.75" thickBot="1" x14ac:dyDescent="0.3">
      <c r="B11" s="78" t="s">
        <v>15</v>
      </c>
      <c r="C11" s="78" t="s">
        <v>12</v>
      </c>
      <c r="D11" s="78" t="s">
        <v>13</v>
      </c>
      <c r="E11" s="78" t="s">
        <v>14</v>
      </c>
      <c r="F11" s="79" t="s">
        <v>21</v>
      </c>
      <c r="G11" s="78" t="s">
        <v>39</v>
      </c>
      <c r="H11" s="78" t="s">
        <v>22</v>
      </c>
      <c r="I11" s="80" t="s">
        <v>23</v>
      </c>
      <c r="J11" s="79" t="s">
        <v>16</v>
      </c>
    </row>
    <row r="12" spans="2:27" ht="15.75" thickBot="1" x14ac:dyDescent="0.3">
      <c r="B12" s="44">
        <v>0</v>
      </c>
      <c r="C12" s="19">
        <v>3.71</v>
      </c>
      <c r="D12" s="19">
        <v>3.27</v>
      </c>
      <c r="E12" s="19">
        <v>3.51</v>
      </c>
      <c r="F12" s="56">
        <f>(C12+D12+E12)/3</f>
        <v>3.4966666666666666</v>
      </c>
      <c r="G12" s="55">
        <f>MAX(C12-F12,D12-F12,E12-F12)*$S$3</f>
        <v>0.21333333333333337</v>
      </c>
      <c r="H12" s="65">
        <f>(G12/$S$3)/(MAX($C$12:$E$16)-MIN($C$12:$E$16))</f>
        <v>3.1344891762170638E-3</v>
      </c>
      <c r="I12" s="51">
        <f>$I$4</f>
        <v>4.2869999999999999</v>
      </c>
      <c r="J12" s="57">
        <f>(F16-F12)/I12/1</f>
        <v>15.807479978228754</v>
      </c>
      <c r="K12" s="34"/>
    </row>
    <row r="13" spans="2:27" x14ac:dyDescent="0.25">
      <c r="B13" s="45">
        <v>80</v>
      </c>
      <c r="C13" s="9">
        <v>22.5</v>
      </c>
      <c r="D13" s="9">
        <v>22.44</v>
      </c>
      <c r="E13" s="9">
        <v>22.39</v>
      </c>
      <c r="F13" s="58">
        <f t="shared" ref="F13:F16" si="3">(C13+D13+E13)/3</f>
        <v>22.443333333333332</v>
      </c>
      <c r="G13" s="56">
        <f t="shared" ref="G13:G16" si="4">MAX(C13-F13,D13-F13,E13-F13)*$S$3</f>
        <v>5.6666666666668419E-2</v>
      </c>
      <c r="H13" s="60">
        <f t="shared" ref="H13:H16" si="5">(G13/$S$3)/(MAX($C$12:$E$16)-MIN($C$12:$E$16))</f>
        <v>8.3259868743268319E-4</v>
      </c>
      <c r="J13" s="47"/>
    </row>
    <row r="14" spans="2:27" x14ac:dyDescent="0.25">
      <c r="B14" s="45">
        <v>160</v>
      </c>
      <c r="C14" s="9">
        <v>41.27</v>
      </c>
      <c r="D14" s="9">
        <v>41.35</v>
      </c>
      <c r="E14" s="9">
        <v>41.29</v>
      </c>
      <c r="F14" s="58">
        <f t="shared" si="3"/>
        <v>41.303333333333335</v>
      </c>
      <c r="G14" s="56">
        <f t="shared" si="4"/>
        <v>4.6666666666666856E-2</v>
      </c>
      <c r="H14" s="60">
        <f t="shared" si="5"/>
        <v>6.8566950729748535E-4</v>
      </c>
      <c r="J14" s="47"/>
    </row>
    <row r="15" spans="2:27" x14ac:dyDescent="0.25">
      <c r="B15" s="45">
        <v>240</v>
      </c>
      <c r="C15" s="9">
        <v>59.81</v>
      </c>
      <c r="D15" s="9">
        <v>59.89</v>
      </c>
      <c r="E15" s="9">
        <v>59.8</v>
      </c>
      <c r="F15" s="58">
        <f t="shared" si="3"/>
        <v>59.833333333333336</v>
      </c>
      <c r="G15" s="56">
        <f t="shared" si="4"/>
        <v>5.6666666666664867E-2</v>
      </c>
      <c r="H15" s="60">
        <f t="shared" si="5"/>
        <v>8.3259868743263093E-4</v>
      </c>
      <c r="J15" s="47"/>
    </row>
    <row r="16" spans="2:27" ht="15.75" thickBot="1" x14ac:dyDescent="0.3">
      <c r="B16" s="46">
        <v>290</v>
      </c>
      <c r="C16" s="37">
        <v>71.2</v>
      </c>
      <c r="D16" s="37">
        <v>71.260000000000005</v>
      </c>
      <c r="E16" s="37">
        <v>71.33</v>
      </c>
      <c r="F16" s="59">
        <f t="shared" si="3"/>
        <v>71.263333333333335</v>
      </c>
      <c r="G16" s="57">
        <f t="shared" si="4"/>
        <v>6.6666666666662877E-2</v>
      </c>
      <c r="H16" s="63">
        <f t="shared" si="5"/>
        <v>9.7952786756777652E-4</v>
      </c>
      <c r="I16" s="39"/>
      <c r="J16" s="40"/>
    </row>
    <row r="17" spans="2:15" ht="15.75" thickBot="1" x14ac:dyDescent="0.3"/>
    <row r="18" spans="2:15" ht="15.75" customHeight="1" thickBot="1" x14ac:dyDescent="0.3">
      <c r="B18" s="108" t="s">
        <v>36</v>
      </c>
      <c r="C18" s="109"/>
      <c r="D18" s="109"/>
      <c r="E18" s="109"/>
      <c r="F18" s="109"/>
      <c r="G18" s="109"/>
      <c r="H18" s="109"/>
      <c r="I18" s="109"/>
      <c r="J18" s="110"/>
    </row>
    <row r="19" spans="2:15" ht="41.25" customHeight="1" thickBot="1" x14ac:dyDescent="0.3">
      <c r="B19" s="81" t="s">
        <v>34</v>
      </c>
      <c r="C19" s="82" t="s">
        <v>31</v>
      </c>
      <c r="D19" s="82" t="s">
        <v>32</v>
      </c>
      <c r="E19" s="82" t="s">
        <v>33</v>
      </c>
      <c r="F19" s="80" t="s">
        <v>21</v>
      </c>
      <c r="G19" s="82" t="s">
        <v>39</v>
      </c>
      <c r="H19" s="82" t="s">
        <v>22</v>
      </c>
      <c r="I19" s="83" t="s">
        <v>24</v>
      </c>
      <c r="J19" s="82" t="s">
        <v>40</v>
      </c>
    </row>
    <row r="20" spans="2:15" ht="15.75" thickBot="1" x14ac:dyDescent="0.3">
      <c r="B20" s="55">
        <f>F4</f>
        <v>2.91</v>
      </c>
      <c r="C20" s="19">
        <v>2.63</v>
      </c>
      <c r="D20" s="19">
        <v>2.74</v>
      </c>
      <c r="E20" s="19">
        <v>2.96</v>
      </c>
      <c r="F20" s="56">
        <f>(C20+D20+E20)/3</f>
        <v>2.7766666666666668</v>
      </c>
      <c r="G20" s="55">
        <f>MAX(C20-F20,D20-F20,E20-F20)*$S$3</f>
        <v>0.18333333333333313</v>
      </c>
      <c r="H20" s="65">
        <f>(G20)/((MAX($C$20:$E$24)-MIN($C$20:$E$24)))</f>
        <v>3.1419594401599512E-3</v>
      </c>
      <c r="I20" s="70">
        <f>F20-B20</f>
        <v>-0.1333333333333333</v>
      </c>
      <c r="J20" s="64">
        <f>(ABS(I20)+ABS(I21)+ABS(I22)+ABS(I23)+ABS(I24))/5</f>
        <v>8.0666666666667289E-2</v>
      </c>
    </row>
    <row r="21" spans="2:15" x14ac:dyDescent="0.25">
      <c r="B21" s="56">
        <f t="shared" ref="B21:B24" si="6">F5</f>
        <v>18.936666666666664</v>
      </c>
      <c r="C21" s="9">
        <v>18.93</v>
      </c>
      <c r="D21" s="9">
        <v>19.12</v>
      </c>
      <c r="E21" s="9">
        <v>18.96</v>
      </c>
      <c r="F21" s="58">
        <f t="shared" ref="F21:F24" si="7">(C21+D21+E21)/3</f>
        <v>19.003333333333334</v>
      </c>
      <c r="G21" s="56">
        <f>MAX(C21-F21,D21-F21,E21-F21)*$S$3</f>
        <v>0.11666666666666714</v>
      </c>
      <c r="H21" s="60">
        <f t="shared" ref="H21:H24" si="8">(G21)/((MAX($C$20:$E$24)-MIN($C$20:$E$24)))</f>
        <v>1.999428734647252E-3</v>
      </c>
      <c r="I21" s="71">
        <f t="shared" ref="I21:I24" si="9">F21-B21</f>
        <v>6.6666666666669983E-2</v>
      </c>
      <c r="J21" s="47"/>
      <c r="L21" s="2"/>
    </row>
    <row r="22" spans="2:15" x14ac:dyDescent="0.25">
      <c r="B22" s="56">
        <f t="shared" si="6"/>
        <v>35.21</v>
      </c>
      <c r="C22" s="9">
        <v>35.32</v>
      </c>
      <c r="D22" s="9">
        <v>35.31</v>
      </c>
      <c r="E22" s="9">
        <v>35.340000000000003</v>
      </c>
      <c r="F22" s="58">
        <f t="shared" si="7"/>
        <v>35.323333333333331</v>
      </c>
      <c r="G22" s="56">
        <f t="shared" ref="G22:G24" si="10">MAX(C22-F22,D22-F22,E22-F22)*$S$3</f>
        <v>1.6666666666672825E-2</v>
      </c>
      <c r="H22" s="60">
        <f t="shared" si="8"/>
        <v>2.8563267637828321E-4</v>
      </c>
      <c r="I22" s="71">
        <f t="shared" si="9"/>
        <v>0.11333333333332973</v>
      </c>
      <c r="J22" s="47"/>
      <c r="L22" s="2"/>
    </row>
    <row r="23" spans="2:15" x14ac:dyDescent="0.25">
      <c r="B23" s="56">
        <f t="shared" si="6"/>
        <v>51.153333333333336</v>
      </c>
      <c r="C23" s="9">
        <v>51.13</v>
      </c>
      <c r="D23" s="9">
        <v>51.13</v>
      </c>
      <c r="E23" s="9">
        <v>51.08</v>
      </c>
      <c r="F23" s="58">
        <f t="shared" si="7"/>
        <v>51.113333333333337</v>
      </c>
      <c r="G23" s="56">
        <f t="shared" si="10"/>
        <v>1.6666666666665719E-2</v>
      </c>
      <c r="H23" s="60">
        <f t="shared" si="8"/>
        <v>2.8563267637816145E-4</v>
      </c>
      <c r="I23" s="71">
        <f t="shared" si="9"/>
        <v>-3.9999999999999147E-2</v>
      </c>
      <c r="J23" s="47"/>
      <c r="L23" s="2"/>
    </row>
    <row r="24" spans="2:15" ht="15.75" thickBot="1" x14ac:dyDescent="0.3">
      <c r="B24" s="57">
        <f t="shared" si="6"/>
        <v>60.783333333333331</v>
      </c>
      <c r="C24" s="37">
        <v>60.71</v>
      </c>
      <c r="D24" s="37">
        <v>60.51</v>
      </c>
      <c r="E24" s="37">
        <v>60.98</v>
      </c>
      <c r="F24" s="59">
        <f t="shared" si="7"/>
        <v>60.733333333333327</v>
      </c>
      <c r="G24" s="57">
        <f t="shared" si="10"/>
        <v>0.2466666666666697</v>
      </c>
      <c r="H24" s="63">
        <f t="shared" si="8"/>
        <v>4.2273636103970814E-3</v>
      </c>
      <c r="I24" s="72">
        <f t="shared" si="9"/>
        <v>-5.0000000000004263E-2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105" t="s">
        <v>35</v>
      </c>
      <c r="C26" s="106"/>
      <c r="D26" s="106"/>
      <c r="E26" s="106"/>
      <c r="F26" s="106"/>
      <c r="G26" s="106"/>
      <c r="H26" s="106"/>
      <c r="I26" s="106"/>
      <c r="J26" s="107"/>
      <c r="L26" s="2"/>
    </row>
    <row r="27" spans="2:15" ht="30.75" thickBot="1" x14ac:dyDescent="0.3">
      <c r="B27" s="78" t="s">
        <v>15</v>
      </c>
      <c r="C27" s="78" t="s">
        <v>12</v>
      </c>
      <c r="D27" s="78" t="s">
        <v>13</v>
      </c>
      <c r="E27" s="78" t="s">
        <v>14</v>
      </c>
      <c r="F27" s="79" t="s">
        <v>21</v>
      </c>
      <c r="G27" s="78" t="s">
        <v>39</v>
      </c>
      <c r="H27" s="78" t="s">
        <v>22</v>
      </c>
      <c r="I27" s="80" t="s">
        <v>23</v>
      </c>
      <c r="J27" s="79" t="s">
        <v>16</v>
      </c>
      <c r="L27" s="2"/>
    </row>
    <row r="28" spans="2:15" ht="15.75" thickBot="1" x14ac:dyDescent="0.3">
      <c r="B28" s="44">
        <v>0</v>
      </c>
      <c r="C28" s="19">
        <v>2.63</v>
      </c>
      <c r="D28" s="19">
        <v>2.74</v>
      </c>
      <c r="E28" s="19">
        <v>2.96</v>
      </c>
      <c r="F28" s="56">
        <f>(C28+D28+E28)/3</f>
        <v>2.7766666666666668</v>
      </c>
      <c r="G28" s="55">
        <f>MAX(C28-F28,D28-F28,E28-F28)*$S$3</f>
        <v>0.18333333333333313</v>
      </c>
      <c r="H28" s="65">
        <f>(G28/$S$3)/(MAX($C$28:$E$32)-MIN($C$28:$E$32))</f>
        <v>3.1419594401599512E-3</v>
      </c>
      <c r="I28" s="51">
        <f>$I$4</f>
        <v>4.2869999999999999</v>
      </c>
      <c r="J28" s="57">
        <f>(F32-F28)/I28/1</f>
        <v>13.519166472280537</v>
      </c>
      <c r="L28" s="2"/>
    </row>
    <row r="29" spans="2:15" x14ac:dyDescent="0.25">
      <c r="B29" s="45">
        <v>80</v>
      </c>
      <c r="C29" s="9">
        <v>18.93</v>
      </c>
      <c r="D29" s="9">
        <v>19.12</v>
      </c>
      <c r="E29" s="9">
        <v>18.96</v>
      </c>
      <c r="F29" s="58">
        <f t="shared" ref="F29:F32" si="11">(C29+D29+E29)/3</f>
        <v>19.003333333333334</v>
      </c>
      <c r="G29" s="56">
        <f t="shared" ref="G29:G32" si="12">MAX(C29-F29,D29-F29,E29-F29)*$S$3</f>
        <v>0.11666666666666714</v>
      </c>
      <c r="H29" s="60">
        <f>(G29/$S$3)/(MAX($C$28:$E$32)-MIN($C$28:$E$32))</f>
        <v>1.999428734647252E-3</v>
      </c>
      <c r="J29" s="47"/>
      <c r="L29" s="2"/>
    </row>
    <row r="30" spans="2:15" x14ac:dyDescent="0.25">
      <c r="B30" s="45">
        <v>160</v>
      </c>
      <c r="C30" s="9">
        <v>35.32</v>
      </c>
      <c r="D30" s="9">
        <v>35.31</v>
      </c>
      <c r="E30" s="9">
        <v>35.340000000000003</v>
      </c>
      <c r="F30" s="58">
        <f t="shared" si="11"/>
        <v>35.323333333333331</v>
      </c>
      <c r="G30" s="56">
        <f t="shared" si="12"/>
        <v>1.6666666666672825E-2</v>
      </c>
      <c r="H30" s="60">
        <f t="shared" ref="H30:H32" si="13">(G30/$S$3)/(MAX($C$28:$E$32)-MIN($C$28:$E$32))</f>
        <v>2.8563267637828321E-4</v>
      </c>
      <c r="J30" s="47"/>
      <c r="K30" s="42"/>
      <c r="L30" s="42"/>
      <c r="M30" s="42"/>
      <c r="N30" s="42"/>
      <c r="O30" s="42"/>
    </row>
    <row r="31" spans="2:15" x14ac:dyDescent="0.25">
      <c r="B31" s="45">
        <v>240</v>
      </c>
      <c r="C31" s="9">
        <v>51.13</v>
      </c>
      <c r="D31" s="9">
        <v>51.13</v>
      </c>
      <c r="E31" s="9">
        <v>51.08</v>
      </c>
      <c r="F31" s="58">
        <f t="shared" si="11"/>
        <v>51.113333333333337</v>
      </c>
      <c r="G31" s="56">
        <f t="shared" si="12"/>
        <v>1.6666666666665719E-2</v>
      </c>
      <c r="H31" s="60">
        <f t="shared" si="13"/>
        <v>2.8563267637816145E-4</v>
      </c>
      <c r="J31" s="47"/>
    </row>
    <row r="32" spans="2:15" ht="16.5" customHeight="1" thickBot="1" x14ac:dyDescent="0.3">
      <c r="B32" s="46">
        <v>290</v>
      </c>
      <c r="C32" s="37">
        <v>60.71</v>
      </c>
      <c r="D32" s="37">
        <v>60.51</v>
      </c>
      <c r="E32" s="37">
        <v>60.98</v>
      </c>
      <c r="F32" s="59">
        <f t="shared" si="11"/>
        <v>60.733333333333327</v>
      </c>
      <c r="G32" s="57">
        <f t="shared" si="12"/>
        <v>0.2466666666666697</v>
      </c>
      <c r="H32" s="63">
        <f t="shared" si="13"/>
        <v>4.2273636103970814E-3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108" t="s">
        <v>25</v>
      </c>
      <c r="C34" s="109"/>
      <c r="D34" s="109"/>
      <c r="E34" s="109"/>
      <c r="F34" s="109"/>
      <c r="G34" s="109"/>
      <c r="H34" s="109"/>
      <c r="I34" s="109"/>
      <c r="J34" s="110"/>
    </row>
    <row r="35" spans="2:10" ht="30.75" thickBot="1" x14ac:dyDescent="0.3">
      <c r="B35" s="81" t="s">
        <v>15</v>
      </c>
      <c r="C35" s="82" t="s">
        <v>26</v>
      </c>
      <c r="D35" s="82" t="s">
        <v>27</v>
      </c>
      <c r="E35" s="82" t="s">
        <v>28</v>
      </c>
      <c r="F35" s="80" t="s">
        <v>29</v>
      </c>
      <c r="G35" s="82" t="s">
        <v>30</v>
      </c>
      <c r="H35" s="82" t="s">
        <v>22</v>
      </c>
      <c r="I35" s="83" t="s">
        <v>24</v>
      </c>
      <c r="J35" s="82" t="s">
        <v>40</v>
      </c>
    </row>
    <row r="36" spans="2:10" ht="15.75" thickBot="1" x14ac:dyDescent="0.3">
      <c r="B36" s="52">
        <v>0</v>
      </c>
      <c r="C36" s="15">
        <v>-1.54</v>
      </c>
      <c r="D36" s="16">
        <v>-1.07</v>
      </c>
      <c r="E36" s="66">
        <v>-0.82</v>
      </c>
      <c r="F36" s="56">
        <f>(C36+D36+E36)/3</f>
        <v>-1.1433333333333333</v>
      </c>
      <c r="G36" s="56">
        <f>MAX(C36-F36,D36-F36,E36-F36)</f>
        <v>0.32333333333333336</v>
      </c>
      <c r="H36" s="65">
        <f>(G36)/((MAX($C$36:$E$40)-MIN($C$36:$E$40)))</f>
        <v>1.1102336068857376E-3</v>
      </c>
      <c r="I36" s="70">
        <f>F36-B36</f>
        <v>-1.1433333333333333</v>
      </c>
      <c r="J36" s="64">
        <f>(ABS(I36)+ABS(I37)+ABS(I38)+ABS(I39)+ABS(I40))/5</f>
        <v>0.68799999999999151</v>
      </c>
    </row>
    <row r="37" spans="2:10" x14ac:dyDescent="0.25">
      <c r="B37" s="53">
        <v>80</v>
      </c>
      <c r="C37" s="5">
        <v>80.650000000000006</v>
      </c>
      <c r="D37" s="3">
        <v>79.55</v>
      </c>
      <c r="E37" s="29">
        <v>80.28</v>
      </c>
      <c r="F37" s="58">
        <f t="shared" ref="F37:F39" si="14">(C37+D37+E37)/3</f>
        <v>80.16</v>
      </c>
      <c r="G37" s="58">
        <f t="shared" ref="G37:G39" si="15">MAX(C37-F37,D37-F37,E37-F37)</f>
        <v>0.49000000000000909</v>
      </c>
      <c r="H37" s="60">
        <f t="shared" ref="H37:H39" si="16">(G37)/((MAX($C$36:$E$40)-MIN($C$36:$E$40)))</f>
        <v>1.6825189712598601E-3</v>
      </c>
      <c r="I37" s="71">
        <f t="shared" ref="I37:I40" si="17">F37-B37</f>
        <v>0.15999999999999659</v>
      </c>
      <c r="J37" s="47"/>
    </row>
    <row r="38" spans="2:10" x14ac:dyDescent="0.25">
      <c r="B38" s="53">
        <v>160</v>
      </c>
      <c r="C38" s="5">
        <v>161.54</v>
      </c>
      <c r="D38" s="3">
        <v>161.1</v>
      </c>
      <c r="E38" s="29">
        <v>161.30000000000001</v>
      </c>
      <c r="F38" s="58">
        <f t="shared" si="14"/>
        <v>161.31333333333333</v>
      </c>
      <c r="G38" s="58">
        <f t="shared" si="15"/>
        <v>0.22666666666665947</v>
      </c>
      <c r="H38" s="60">
        <f t="shared" si="16"/>
        <v>7.7830809554873962E-4</v>
      </c>
      <c r="I38" s="71">
        <f t="shared" si="17"/>
        <v>1.3133333333333326</v>
      </c>
      <c r="J38" s="47"/>
    </row>
    <row r="39" spans="2:10" x14ac:dyDescent="0.25">
      <c r="B39" s="53">
        <v>240</v>
      </c>
      <c r="C39" s="5">
        <v>240.29</v>
      </c>
      <c r="D39" s="3">
        <v>239.2</v>
      </c>
      <c r="E39" s="29">
        <v>240.38</v>
      </c>
      <c r="F39" s="58">
        <f t="shared" si="14"/>
        <v>239.95666666666668</v>
      </c>
      <c r="G39" s="58">
        <f t="shared" si="15"/>
        <v>0.4233333333333178</v>
      </c>
      <c r="H39" s="60">
        <f t="shared" si="16"/>
        <v>1.453604825510139E-3</v>
      </c>
      <c r="I39" s="71">
        <f t="shared" si="17"/>
        <v>-4.3333333333322344E-2</v>
      </c>
      <c r="J39" s="47"/>
    </row>
    <row r="40" spans="2:10" ht="15.75" thickBot="1" x14ac:dyDescent="0.3">
      <c r="B40" s="54">
        <v>290</v>
      </c>
      <c r="C40" s="28">
        <v>289.69</v>
      </c>
      <c r="D40" s="6">
        <v>288.51</v>
      </c>
      <c r="E40" s="40">
        <v>289.45999999999998</v>
      </c>
      <c r="F40" s="59">
        <f>(C40+D40+E40)/3</f>
        <v>289.22000000000003</v>
      </c>
      <c r="G40" s="59">
        <f>MAX(C40-F40,D40-F40,E40-F40)</f>
        <v>0.46999999999997044</v>
      </c>
      <c r="H40" s="63">
        <f>(G40)/((MAX($C$36:$E$40)-MIN($C$36:$E$40)))</f>
        <v>1.6138447275348363E-3</v>
      </c>
      <c r="I40" s="72">
        <f t="shared" si="17"/>
        <v>-0.77999999999997272</v>
      </c>
      <c r="J40" s="40"/>
    </row>
  </sheetData>
  <mergeCells count="6">
    <mergeCell ref="B2:J2"/>
    <mergeCell ref="B10:J10"/>
    <mergeCell ref="Y10:AA10"/>
    <mergeCell ref="B26:J26"/>
    <mergeCell ref="B34:J34"/>
    <mergeCell ref="B18:J18"/>
  </mergeCells>
  <pageMargins left="0.7" right="0.7" top="0.75" bottom="0.75" header="0.3" footer="0.3"/>
  <pageSetup paperSize="9" scale="61" orientation="portrait" r:id="rId1"/>
  <colBreaks count="1" manualBreakCount="1">
    <brk id="10" max="3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430F-C726-449E-8CFF-4943FFD7A5C8}">
  <dimension ref="B1:AA40"/>
  <sheetViews>
    <sheetView tabSelected="1" view="pageBreakPreview" zoomScale="60" zoomScaleNormal="80" workbookViewId="0">
      <selection activeCell="V20" sqref="V20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9.570312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12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05" t="s">
        <v>18</v>
      </c>
      <c r="C2" s="106"/>
      <c r="D2" s="106"/>
      <c r="E2" s="106"/>
      <c r="F2" s="106"/>
      <c r="G2" s="106"/>
      <c r="H2" s="106"/>
      <c r="I2" s="106"/>
      <c r="J2" s="107"/>
      <c r="S2" t="s">
        <v>37</v>
      </c>
    </row>
    <row r="3" spans="2:27" ht="30.75" customHeight="1" thickBot="1" x14ac:dyDescent="0.3">
      <c r="B3" s="78" t="s">
        <v>15</v>
      </c>
      <c r="C3" s="78" t="s">
        <v>12</v>
      </c>
      <c r="D3" s="78" t="s">
        <v>13</v>
      </c>
      <c r="E3" s="78" t="s">
        <v>14</v>
      </c>
      <c r="F3" s="79" t="s">
        <v>21</v>
      </c>
      <c r="G3" s="78" t="s">
        <v>39</v>
      </c>
      <c r="H3" s="78" t="s">
        <v>22</v>
      </c>
      <c r="I3" s="80" t="s">
        <v>23</v>
      </c>
      <c r="J3" s="7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5.04</v>
      </c>
      <c r="D4" s="43">
        <v>5.12</v>
      </c>
      <c r="E4" s="48">
        <v>5.0599999999999996</v>
      </c>
      <c r="F4" s="56">
        <f>(C4+D4+E4)/3</f>
        <v>5.0733333333333333</v>
      </c>
      <c r="G4" s="56">
        <f>MAX(C4-F4,D4-F4,E4-F4)*$S$3</f>
        <v>4.6666666666666856E-2</v>
      </c>
      <c r="H4" s="65">
        <f>(G4/$S$3)/(MAX($C$4:$E$10)-MIN($C$4:$E$10))</f>
        <v>7.9554494828958154E-4</v>
      </c>
      <c r="I4" s="51">
        <v>4.3410000000000002</v>
      </c>
      <c r="J4" s="57">
        <f>(F8-F4)/I4/1</f>
        <v>13.49074713967596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85">
        <v>80</v>
      </c>
      <c r="C5" s="86">
        <v>21.57</v>
      </c>
      <c r="D5" s="87">
        <v>21.51</v>
      </c>
      <c r="E5" s="88">
        <v>21.55</v>
      </c>
      <c r="F5" s="89">
        <f t="shared" ref="F5:F8" si="0">(C5+D5+E5)/3</f>
        <v>21.543333333333333</v>
      </c>
      <c r="G5" s="90">
        <f t="shared" ref="G5:G8" si="1">MAX(C5-F5,D5-F5,E5-F5)*$S$3</f>
        <v>2.6666666666667282E-2</v>
      </c>
      <c r="H5" s="91">
        <f t="shared" ref="H5:H8" si="2">(G5/$S$3)/(MAX($C$4:$E$10)-MIN($C$4:$E$10))</f>
        <v>4.5459711330834095E-4</v>
      </c>
      <c r="I5" s="84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37.46</v>
      </c>
      <c r="D6" s="9">
        <v>37.72</v>
      </c>
      <c r="E6" s="49">
        <v>37.6</v>
      </c>
      <c r="F6" s="58">
        <f t="shared" si="0"/>
        <v>37.593333333333334</v>
      </c>
      <c r="G6" s="56">
        <f t="shared" si="1"/>
        <v>0.12666666666666515</v>
      </c>
      <c r="H6" s="60">
        <f t="shared" si="2"/>
        <v>2.1593362882145438E-3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85">
        <v>240</v>
      </c>
      <c r="C7" s="86">
        <v>53.6</v>
      </c>
      <c r="D7" s="87">
        <v>53.55</v>
      </c>
      <c r="E7" s="88">
        <v>53.65</v>
      </c>
      <c r="F7" s="89">
        <f t="shared" si="0"/>
        <v>53.6</v>
      </c>
      <c r="G7" s="90">
        <f t="shared" si="1"/>
        <v>4.9999999999997158E-2</v>
      </c>
      <c r="H7" s="91">
        <f t="shared" si="2"/>
        <v>8.5236958745307117E-4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63.61</v>
      </c>
      <c r="D8" s="37">
        <v>63.6</v>
      </c>
      <c r="E8" s="50">
        <v>63.7</v>
      </c>
      <c r="F8" s="59">
        <f t="shared" si="0"/>
        <v>63.636666666666677</v>
      </c>
      <c r="G8" s="57">
        <f t="shared" si="1"/>
        <v>6.333333333332547E-2</v>
      </c>
      <c r="H8" s="63">
        <f t="shared" si="2"/>
        <v>1.0796681441071509E-3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105" t="s">
        <v>19</v>
      </c>
      <c r="C10" s="106"/>
      <c r="D10" s="106"/>
      <c r="E10" s="106"/>
      <c r="F10" s="106"/>
      <c r="G10" s="106"/>
      <c r="H10" s="106"/>
      <c r="I10" s="106"/>
      <c r="J10" s="107"/>
      <c r="Y10" s="104"/>
      <c r="Z10" s="104"/>
      <c r="AA10" s="104"/>
    </row>
    <row r="11" spans="2:27" ht="30.75" thickBot="1" x14ac:dyDescent="0.3">
      <c r="B11" s="78" t="s">
        <v>15</v>
      </c>
      <c r="C11" s="78" t="s">
        <v>12</v>
      </c>
      <c r="D11" s="78" t="s">
        <v>13</v>
      </c>
      <c r="E11" s="78" t="s">
        <v>14</v>
      </c>
      <c r="F11" s="79" t="s">
        <v>21</v>
      </c>
      <c r="G11" s="78" t="s">
        <v>39</v>
      </c>
      <c r="H11" s="78" t="s">
        <v>22</v>
      </c>
      <c r="I11" s="80" t="s">
        <v>23</v>
      </c>
      <c r="J11" s="79" t="s">
        <v>16</v>
      </c>
    </row>
    <row r="12" spans="2:27" ht="15.75" thickBot="1" x14ac:dyDescent="0.3">
      <c r="B12" s="44">
        <v>0</v>
      </c>
      <c r="C12" s="19">
        <v>5.88</v>
      </c>
      <c r="D12" s="19">
        <v>5.93</v>
      </c>
      <c r="E12" s="19">
        <v>6.15</v>
      </c>
      <c r="F12" s="56">
        <f>(C12+D12+E12)/3</f>
        <v>5.9866666666666672</v>
      </c>
      <c r="G12" s="55">
        <f>MAX(C12-F12,D12-F12,E12-F12)*$S$3</f>
        <v>0.16333333333333311</v>
      </c>
      <c r="H12" s="65">
        <f>(G12/$S$3)/(MAX($C$12:$E$16)-MIN($C$12:$E$16))</f>
        <v>2.4090462143559451E-3</v>
      </c>
      <c r="I12" s="51">
        <f>$I$4</f>
        <v>4.3410000000000002</v>
      </c>
      <c r="J12" s="57">
        <f>(F16-F12)/I12/1</f>
        <v>15.546341088842816</v>
      </c>
      <c r="K12" s="34"/>
    </row>
    <row r="13" spans="2:27" x14ac:dyDescent="0.25">
      <c r="B13" s="85">
        <v>80</v>
      </c>
      <c r="C13" s="87">
        <v>25.12</v>
      </c>
      <c r="D13" s="87">
        <v>24.9</v>
      </c>
      <c r="E13" s="87">
        <v>25.07</v>
      </c>
      <c r="F13" s="89">
        <f t="shared" ref="F13:F16" si="3">(C13+D13+E13)/3</f>
        <v>25.03</v>
      </c>
      <c r="G13" s="90">
        <f t="shared" ref="G13:G16" si="4">MAX(C13-F13,D13-F13,E13-F13)*$S$3</f>
        <v>8.9999999999999858E-2</v>
      </c>
      <c r="H13" s="91">
        <f t="shared" ref="H13:H16" si="5">(G13/$S$3)/(MAX($C$12:$E$16)-MIN($C$12:$E$16))</f>
        <v>1.3274336283185817E-3</v>
      </c>
      <c r="J13" s="47"/>
    </row>
    <row r="14" spans="2:27" x14ac:dyDescent="0.25">
      <c r="B14" s="45">
        <v>160</v>
      </c>
      <c r="C14" s="9">
        <v>43.7</v>
      </c>
      <c r="D14" s="9">
        <v>44.03</v>
      </c>
      <c r="E14" s="9">
        <v>43.69</v>
      </c>
      <c r="F14" s="58">
        <f t="shared" si="3"/>
        <v>43.806666666666672</v>
      </c>
      <c r="G14" s="56">
        <f t="shared" si="4"/>
        <v>0.22333333333332916</v>
      </c>
      <c r="H14" s="60">
        <f t="shared" si="5"/>
        <v>3.2940019665682763E-3</v>
      </c>
      <c r="J14" s="47"/>
    </row>
    <row r="15" spans="2:27" x14ac:dyDescent="0.25">
      <c r="B15" s="85">
        <v>240</v>
      </c>
      <c r="C15" s="87">
        <v>62.43</v>
      </c>
      <c r="D15" s="87">
        <v>62.09</v>
      </c>
      <c r="E15" s="87">
        <v>62.14</v>
      </c>
      <c r="F15" s="89">
        <f t="shared" si="3"/>
        <v>62.220000000000006</v>
      </c>
      <c r="G15" s="90">
        <f t="shared" si="4"/>
        <v>0.20999999999999375</v>
      </c>
      <c r="H15" s="91">
        <f t="shared" si="5"/>
        <v>3.09734513274327E-3</v>
      </c>
      <c r="J15" s="47"/>
    </row>
    <row r="16" spans="2:27" ht="15.75" thickBot="1" x14ac:dyDescent="0.3">
      <c r="B16" s="46">
        <v>290</v>
      </c>
      <c r="C16" s="37">
        <v>73.459999999999994</v>
      </c>
      <c r="D16" s="37">
        <v>73.680000000000007</v>
      </c>
      <c r="E16" s="37">
        <v>73.28</v>
      </c>
      <c r="F16" s="59">
        <f t="shared" si="3"/>
        <v>73.473333333333329</v>
      </c>
      <c r="G16" s="57">
        <f t="shared" si="4"/>
        <v>0.20666666666667766</v>
      </c>
      <c r="H16" s="63">
        <f t="shared" si="5"/>
        <v>3.0481809242872806E-3</v>
      </c>
      <c r="I16" s="39"/>
      <c r="J16" s="40"/>
    </row>
    <row r="17" spans="2:15" ht="15.75" thickBot="1" x14ac:dyDescent="0.3"/>
    <row r="18" spans="2:15" ht="15.75" customHeight="1" thickBot="1" x14ac:dyDescent="0.3">
      <c r="B18" s="108" t="s">
        <v>36</v>
      </c>
      <c r="C18" s="109"/>
      <c r="D18" s="109"/>
      <c r="E18" s="109"/>
      <c r="F18" s="109"/>
      <c r="G18" s="109"/>
      <c r="H18" s="109"/>
      <c r="I18" s="109"/>
      <c r="J18" s="110"/>
    </row>
    <row r="19" spans="2:15" ht="41.25" customHeight="1" thickBot="1" x14ac:dyDescent="0.3">
      <c r="B19" s="81" t="s">
        <v>34</v>
      </c>
      <c r="C19" s="82" t="s">
        <v>31</v>
      </c>
      <c r="D19" s="82" t="s">
        <v>32</v>
      </c>
      <c r="E19" s="82" t="s">
        <v>33</v>
      </c>
      <c r="F19" s="80" t="s">
        <v>21</v>
      </c>
      <c r="G19" s="82" t="s">
        <v>39</v>
      </c>
      <c r="H19" s="82" t="s">
        <v>22</v>
      </c>
      <c r="I19" s="83" t="s">
        <v>24</v>
      </c>
      <c r="J19" s="82" t="s">
        <v>40</v>
      </c>
    </row>
    <row r="20" spans="2:15" ht="15.75" thickBot="1" x14ac:dyDescent="0.3">
      <c r="B20" s="55">
        <f>F4</f>
        <v>5.0733333333333333</v>
      </c>
      <c r="C20" s="19">
        <v>4.92</v>
      </c>
      <c r="D20" s="19">
        <v>5.31</v>
      </c>
      <c r="E20" s="19">
        <v>4.99</v>
      </c>
      <c r="F20" s="56">
        <f>(C20+D20+E20)/3</f>
        <v>5.0733333333333333</v>
      </c>
      <c r="G20" s="55">
        <f>MAX(C20-F20,D20-F20,E20-F20)*$S$3</f>
        <v>0.23666666666666636</v>
      </c>
      <c r="H20" s="60">
        <f>(G20)/((MAX(C20:E24)-MIN(C20:E24)))</f>
        <v>4.0194746376811547E-3</v>
      </c>
      <c r="I20" s="70">
        <f>F20-B20</f>
        <v>0</v>
      </c>
      <c r="J20" s="64">
        <f>(ABS(I20)+ABS(I21)+ABS(I22)+ABS(I23)+ABS(I24))/5</f>
        <v>0.13066666666666862</v>
      </c>
    </row>
    <row r="21" spans="2:15" x14ac:dyDescent="0.25">
      <c r="B21" s="90">
        <f t="shared" ref="B21:B24" si="6">F5</f>
        <v>21.543333333333333</v>
      </c>
      <c r="C21" s="87">
        <v>21.11</v>
      </c>
      <c r="D21" s="87">
        <v>21.35</v>
      </c>
      <c r="E21" s="87">
        <v>21.45</v>
      </c>
      <c r="F21" s="89">
        <f t="shared" ref="F21:F24" si="7">(C21+D21+E21)/3</f>
        <v>21.303333333333331</v>
      </c>
      <c r="G21" s="90">
        <f t="shared" ref="G21:G24" si="8">MAX(C21-F21,D21-F21,E21-F21)*$S$3</f>
        <v>0.14666666666666828</v>
      </c>
      <c r="H21" s="100">
        <f>(G21)/((MAX(C35:E39)-MIN(C35:E39)))</f>
        <v>6.0611069785382376E-4</v>
      </c>
      <c r="I21" s="95">
        <f t="shared" ref="I21:I24" si="9">F21-B21</f>
        <v>-0.24000000000000199</v>
      </c>
      <c r="J21" s="47"/>
      <c r="L21" s="2"/>
    </row>
    <row r="22" spans="2:15" x14ac:dyDescent="0.25">
      <c r="B22" s="56">
        <f t="shared" si="6"/>
        <v>37.593333333333334</v>
      </c>
      <c r="C22" s="9">
        <v>37.9</v>
      </c>
      <c r="D22" s="9">
        <v>37.85</v>
      </c>
      <c r="E22" s="9">
        <v>37.9</v>
      </c>
      <c r="F22" s="58">
        <f t="shared" si="7"/>
        <v>37.883333333333333</v>
      </c>
      <c r="G22" s="56">
        <f t="shared" si="8"/>
        <v>1.6666666666665719E-2</v>
      </c>
      <c r="H22" s="61">
        <f>(G22)/((MAX(C39:E41)-MIN(C39:E41)))</f>
        <v>3.2507639295232545E-4</v>
      </c>
      <c r="I22" s="71">
        <f t="shared" si="9"/>
        <v>0.28999999999999915</v>
      </c>
      <c r="J22" s="47"/>
      <c r="L22" s="2"/>
    </row>
    <row r="23" spans="2:15" x14ac:dyDescent="0.25">
      <c r="B23" s="90">
        <f t="shared" si="6"/>
        <v>53.6</v>
      </c>
      <c r="C23" s="87">
        <v>53.56</v>
      </c>
      <c r="D23" s="87">
        <v>53.72</v>
      </c>
      <c r="E23" s="87">
        <v>53.84</v>
      </c>
      <c r="F23" s="89">
        <f t="shared" si="7"/>
        <v>53.706666666666671</v>
      </c>
      <c r="G23" s="90">
        <f t="shared" si="8"/>
        <v>0.13333333333333286</v>
      </c>
      <c r="H23" s="100">
        <f>(G23)/((MAX(C39:E41)-MIN(C39:E41)))</f>
        <v>2.600611143618742E-3</v>
      </c>
      <c r="I23" s="95">
        <f t="shared" si="9"/>
        <v>0.10666666666666913</v>
      </c>
      <c r="J23" s="47"/>
      <c r="L23" s="2"/>
    </row>
    <row r="24" spans="2:15" ht="15.75" thickBot="1" x14ac:dyDescent="0.3">
      <c r="B24" s="57">
        <f t="shared" si="6"/>
        <v>63.636666666666677</v>
      </c>
      <c r="C24" s="37">
        <v>63.69</v>
      </c>
      <c r="D24" s="37">
        <v>63.37</v>
      </c>
      <c r="E24" s="37">
        <v>63.8</v>
      </c>
      <c r="F24" s="59">
        <f t="shared" si="7"/>
        <v>63.620000000000005</v>
      </c>
      <c r="G24" s="57">
        <f t="shared" si="8"/>
        <v>0.17999999999999261</v>
      </c>
      <c r="H24" s="62">
        <f>(G24)/((MAX(C39:E41)-MIN(C39:E41)))</f>
        <v>3.5108250438851702E-3</v>
      </c>
      <c r="I24" s="72">
        <f t="shared" si="9"/>
        <v>-1.6666666666672825E-2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105" t="s">
        <v>35</v>
      </c>
      <c r="C26" s="106"/>
      <c r="D26" s="106"/>
      <c r="E26" s="106"/>
      <c r="F26" s="106"/>
      <c r="G26" s="106"/>
      <c r="H26" s="106"/>
      <c r="I26" s="106"/>
      <c r="J26" s="107"/>
      <c r="L26" s="2"/>
    </row>
    <row r="27" spans="2:15" ht="30.75" thickBot="1" x14ac:dyDescent="0.3">
      <c r="B27" s="78" t="s">
        <v>15</v>
      </c>
      <c r="C27" s="78" t="s">
        <v>12</v>
      </c>
      <c r="D27" s="78" t="s">
        <v>13</v>
      </c>
      <c r="E27" s="78" t="s">
        <v>14</v>
      </c>
      <c r="F27" s="79" t="s">
        <v>21</v>
      </c>
      <c r="G27" s="78" t="s">
        <v>39</v>
      </c>
      <c r="H27" s="78" t="s">
        <v>22</v>
      </c>
      <c r="I27" s="80" t="s">
        <v>23</v>
      </c>
      <c r="J27" s="79" t="s">
        <v>16</v>
      </c>
      <c r="L27" s="2"/>
    </row>
    <row r="28" spans="2:15" ht="15.75" thickBot="1" x14ac:dyDescent="0.3">
      <c r="B28" s="44">
        <v>0</v>
      </c>
      <c r="C28" s="19">
        <v>4.92</v>
      </c>
      <c r="D28" s="19">
        <v>5.31</v>
      </c>
      <c r="E28" s="19">
        <v>4.99</v>
      </c>
      <c r="F28" s="56">
        <f>(C28+D28+E28)/3</f>
        <v>5.0733333333333333</v>
      </c>
      <c r="G28" s="55">
        <f>MAX(C28-F28,D28-F28,E28-F28)*$S$3</f>
        <v>0.23666666666666636</v>
      </c>
      <c r="H28" s="65">
        <f>(G28/$S$3)/(MAX($C$28:$E$32)-MIN($C$28:$E$32))</f>
        <v>4.0194746376811547E-3</v>
      </c>
      <c r="I28" s="51">
        <f>$I$4</f>
        <v>4.3410000000000002</v>
      </c>
      <c r="J28" s="57">
        <f>(F32-F28)/I28/1</f>
        <v>13.486907778545651</v>
      </c>
      <c r="L28" s="2"/>
    </row>
    <row r="29" spans="2:15" x14ac:dyDescent="0.25">
      <c r="B29" s="85">
        <v>80</v>
      </c>
      <c r="C29" s="87">
        <v>21.11</v>
      </c>
      <c r="D29" s="87">
        <v>21.35</v>
      </c>
      <c r="E29" s="87">
        <v>21.45</v>
      </c>
      <c r="F29" s="89">
        <f t="shared" ref="F29:F32" si="10">(C29+D29+E29)/3</f>
        <v>21.303333333333331</v>
      </c>
      <c r="G29" s="90">
        <f t="shared" ref="G29:G32" si="11">MAX(C29-F29,D29-F29,E29-F29)*$S$3</f>
        <v>0.14666666666666828</v>
      </c>
      <c r="H29" s="91">
        <f>(G29/$S$3)/(MAX($C$28:$E$32)-MIN($C$28:$E$32))</f>
        <v>2.4909420289855348E-3</v>
      </c>
      <c r="J29" s="47"/>
      <c r="L29" s="2"/>
    </row>
    <row r="30" spans="2:15" x14ac:dyDescent="0.25">
      <c r="B30" s="45">
        <v>160</v>
      </c>
      <c r="C30" s="9">
        <v>37.9</v>
      </c>
      <c r="D30" s="9">
        <v>37.85</v>
      </c>
      <c r="E30" s="9">
        <v>37.9</v>
      </c>
      <c r="F30" s="58">
        <f t="shared" si="10"/>
        <v>37.883333333333333</v>
      </c>
      <c r="G30" s="56">
        <f t="shared" si="11"/>
        <v>1.6666666666665719E-2</v>
      </c>
      <c r="H30" s="60">
        <f t="shared" ref="H30:H32" si="12">(G30/$S$3)/(MAX($C$28:$E$32)-MIN($C$28:$E$32))</f>
        <v>2.8306159420288246E-4</v>
      </c>
      <c r="J30" s="47"/>
      <c r="K30" s="42"/>
      <c r="L30" s="42"/>
      <c r="M30" s="42"/>
      <c r="N30" s="42"/>
      <c r="O30" s="42"/>
    </row>
    <row r="31" spans="2:15" x14ac:dyDescent="0.25">
      <c r="B31" s="85">
        <v>240</v>
      </c>
      <c r="C31" s="87">
        <v>53.56</v>
      </c>
      <c r="D31" s="87">
        <v>53.72</v>
      </c>
      <c r="E31" s="87">
        <v>53.84</v>
      </c>
      <c r="F31" s="89">
        <f t="shared" si="10"/>
        <v>53.706666666666671</v>
      </c>
      <c r="G31" s="90">
        <f t="shared" si="11"/>
        <v>0.13333333333333286</v>
      </c>
      <c r="H31" s="91">
        <f t="shared" si="12"/>
        <v>2.2644927536231807E-3</v>
      </c>
      <c r="J31" s="47"/>
    </row>
    <row r="32" spans="2:15" ht="16.5" customHeight="1" thickBot="1" x14ac:dyDescent="0.3">
      <c r="B32" s="46">
        <v>290</v>
      </c>
      <c r="C32" s="37">
        <v>63.69</v>
      </c>
      <c r="D32" s="37">
        <v>63.37</v>
      </c>
      <c r="E32" s="37">
        <v>63.8</v>
      </c>
      <c r="F32" s="59">
        <f t="shared" si="10"/>
        <v>63.620000000000005</v>
      </c>
      <c r="G32" s="57">
        <f t="shared" si="11"/>
        <v>0.17999999999999261</v>
      </c>
      <c r="H32" s="63">
        <f t="shared" si="12"/>
        <v>3.0570652173911791E-3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108" t="s">
        <v>25</v>
      </c>
      <c r="C34" s="109"/>
      <c r="D34" s="109"/>
      <c r="E34" s="109"/>
      <c r="F34" s="109"/>
      <c r="G34" s="109"/>
      <c r="H34" s="109"/>
      <c r="I34" s="109"/>
      <c r="J34" s="110"/>
    </row>
    <row r="35" spans="2:10" ht="30.75" thickBot="1" x14ac:dyDescent="0.3">
      <c r="B35" s="81" t="s">
        <v>15</v>
      </c>
      <c r="C35" s="82" t="s">
        <v>26</v>
      </c>
      <c r="D35" s="82" t="s">
        <v>27</v>
      </c>
      <c r="E35" s="82" t="s">
        <v>28</v>
      </c>
      <c r="F35" s="80" t="s">
        <v>29</v>
      </c>
      <c r="G35" s="82" t="s">
        <v>30</v>
      </c>
      <c r="H35" s="82" t="s">
        <v>22</v>
      </c>
      <c r="I35" s="83" t="s">
        <v>24</v>
      </c>
      <c r="J35" s="82" t="s">
        <v>40</v>
      </c>
    </row>
    <row r="36" spans="2:10" ht="15.75" thickBot="1" x14ac:dyDescent="0.3">
      <c r="B36" s="52">
        <v>0</v>
      </c>
      <c r="C36" s="15">
        <v>-1.03</v>
      </c>
      <c r="D36" s="16">
        <v>-1.28</v>
      </c>
      <c r="E36" s="66">
        <v>-1.0900000000000001</v>
      </c>
      <c r="F36" s="56">
        <f>(C36+D36+E36)/3</f>
        <v>-1.1333333333333335</v>
      </c>
      <c r="G36" s="56">
        <f>MAX(C36-F36,D36-F36,E36-F36)</f>
        <v>0.1033333333333335</v>
      </c>
      <c r="H36" s="65">
        <f>(G36)/((MAX($C$36:$E$40)-MIN($C$36:$E$40)))</f>
        <v>3.5390551864283002E-4</v>
      </c>
      <c r="I36" s="70">
        <f>F36-B36</f>
        <v>-1.1333333333333335</v>
      </c>
      <c r="J36" s="64">
        <f>(ABS(I36)+ABS(I37)+ABS(I38)+ABS(I39)+ABS(I40))/5</f>
        <v>0.61000000000001242</v>
      </c>
    </row>
    <row r="37" spans="2:10" x14ac:dyDescent="0.25">
      <c r="B37" s="96">
        <v>80</v>
      </c>
      <c r="C37" s="92">
        <v>80.45</v>
      </c>
      <c r="D37" s="93">
        <v>80.290000000000006</v>
      </c>
      <c r="E37" s="94">
        <v>80.25</v>
      </c>
      <c r="F37" s="89">
        <f t="shared" ref="F37:F39" si="13">(C37+D37+E37)/3</f>
        <v>80.33</v>
      </c>
      <c r="G37" s="89">
        <f t="shared" ref="G37:G39" si="14">MAX(C37-F37,D37-F37,E37-F37)</f>
        <v>0.12000000000000455</v>
      </c>
      <c r="H37" s="91">
        <f t="shared" ref="H37:H39" si="15">(G37)/((MAX($C$36:$E$40)-MIN($C$36:$E$40)))</f>
        <v>4.1098705390781753E-4</v>
      </c>
      <c r="I37" s="95">
        <f t="shared" ref="I37:I40" si="16">F37-B37</f>
        <v>0.32999999999999829</v>
      </c>
      <c r="J37" s="47"/>
    </row>
    <row r="38" spans="2:10" x14ac:dyDescent="0.25">
      <c r="B38" s="53">
        <v>160</v>
      </c>
      <c r="C38" s="5">
        <v>160.6</v>
      </c>
      <c r="D38" s="3">
        <v>161.93</v>
      </c>
      <c r="E38" s="29">
        <v>161.09</v>
      </c>
      <c r="F38" s="58">
        <f t="shared" si="13"/>
        <v>161.20666666666668</v>
      </c>
      <c r="G38" s="58">
        <f t="shared" si="14"/>
        <v>0.72333333333332916</v>
      </c>
      <c r="H38" s="60">
        <f t="shared" si="15"/>
        <v>2.4773386304997921E-3</v>
      </c>
      <c r="I38" s="71">
        <f t="shared" si="16"/>
        <v>1.2066666666666777</v>
      </c>
      <c r="J38" s="47"/>
    </row>
    <row r="39" spans="2:10" x14ac:dyDescent="0.25">
      <c r="B39" s="96">
        <v>240</v>
      </c>
      <c r="C39" s="92">
        <v>239.43</v>
      </c>
      <c r="D39" s="93">
        <v>240.65</v>
      </c>
      <c r="E39" s="94">
        <v>240.7</v>
      </c>
      <c r="F39" s="89">
        <f t="shared" si="13"/>
        <v>240.26</v>
      </c>
      <c r="G39" s="89">
        <f t="shared" si="14"/>
        <v>0.43999999999999773</v>
      </c>
      <c r="H39" s="91">
        <f t="shared" si="15"/>
        <v>1.506952530995266E-3</v>
      </c>
      <c r="I39" s="95">
        <f t="shared" si="16"/>
        <v>0.25999999999999091</v>
      </c>
      <c r="J39" s="47"/>
    </row>
    <row r="40" spans="2:10" ht="15.75" thickBot="1" x14ac:dyDescent="0.3">
      <c r="B40" s="54">
        <v>290</v>
      </c>
      <c r="C40" s="28">
        <v>289.5</v>
      </c>
      <c r="D40" s="6">
        <v>290.16000000000003</v>
      </c>
      <c r="E40" s="40">
        <v>290.7</v>
      </c>
      <c r="F40" s="59">
        <f>(C40+D40+E40)/3</f>
        <v>290.12000000000006</v>
      </c>
      <c r="G40" s="59">
        <f>MAX(C40-F40,D40-F40,E40-F40)</f>
        <v>0.57999999999992724</v>
      </c>
      <c r="H40" s="63">
        <f>(G40)/((MAX($C$36:$E$40)-MIN($C$36:$E$40)))</f>
        <v>1.9864374272207936E-3</v>
      </c>
      <c r="I40" s="72">
        <f t="shared" si="16"/>
        <v>0.12000000000006139</v>
      </c>
      <c r="J40" s="40"/>
    </row>
  </sheetData>
  <mergeCells count="6">
    <mergeCell ref="B2:J2"/>
    <mergeCell ref="B10:J10"/>
    <mergeCell ref="Y10:AA10"/>
    <mergeCell ref="B18:J18"/>
    <mergeCell ref="B26:J26"/>
    <mergeCell ref="B34:J34"/>
  </mergeCells>
  <pageMargins left="0.7" right="0.7" top="0.75" bottom="0.75" header="0.3" footer="0.3"/>
  <pageSetup paperSize="9" scale="61" orientation="portrait" r:id="rId1"/>
  <colBreaks count="1" manualBreakCount="1">
    <brk id="10" max="3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B8CD-DCC6-4C90-A9E8-3306C55A5ABE}">
  <dimension ref="B1:H29"/>
  <sheetViews>
    <sheetView workbookViewId="0">
      <selection activeCell="F11" sqref="F11"/>
    </sheetView>
  </sheetViews>
  <sheetFormatPr baseColWidth="10" defaultRowHeight="15" x14ac:dyDescent="0.25"/>
  <cols>
    <col min="2" max="2" width="12.140625" bestFit="1" customWidth="1"/>
    <col min="3" max="5" width="17.7109375" bestFit="1" customWidth="1"/>
    <col min="6" max="6" width="32" bestFit="1" customWidth="1"/>
    <col min="7" max="7" width="33.85546875" bestFit="1" customWidth="1"/>
    <col min="8" max="8" width="31.140625" bestFit="1" customWidth="1"/>
    <col min="9" max="9" width="27.140625" bestFit="1" customWidth="1"/>
  </cols>
  <sheetData>
    <row r="1" spans="2:8" ht="15.75" thickBot="1" x14ac:dyDescent="0.3"/>
    <row r="2" spans="2:8" ht="15.75" thickBot="1" x14ac:dyDescent="0.3">
      <c r="B2" s="111" t="s">
        <v>1</v>
      </c>
      <c r="C2" s="112"/>
      <c r="D2" s="112"/>
      <c r="E2" s="112"/>
      <c r="F2" s="112"/>
      <c r="G2" s="112"/>
      <c r="H2" s="113"/>
    </row>
    <row r="3" spans="2:8" ht="15.75" thickBot="1" x14ac:dyDescent="0.3">
      <c r="B3" s="23" t="s">
        <v>0</v>
      </c>
      <c r="C3" s="24" t="s">
        <v>10</v>
      </c>
      <c r="D3" s="24" t="s">
        <v>9</v>
      </c>
      <c r="E3" s="24" t="s">
        <v>8</v>
      </c>
      <c r="F3" s="22" t="s">
        <v>11</v>
      </c>
      <c r="G3" s="24" t="s">
        <v>5</v>
      </c>
      <c r="H3" s="25" t="s">
        <v>3</v>
      </c>
    </row>
    <row r="4" spans="2:8" x14ac:dyDescent="0.25">
      <c r="B4" s="18">
        <v>0</v>
      </c>
      <c r="C4" s="16">
        <v>0.13159999999999999</v>
      </c>
      <c r="D4" s="16">
        <v>0.1424</v>
      </c>
      <c r="E4" s="16">
        <v>0.1507</v>
      </c>
      <c r="F4" s="17">
        <f>(C4+D4+E4)/3</f>
        <v>0.14156666666666667</v>
      </c>
      <c r="G4" s="20">
        <f t="shared" ref="G4:G14" si="0">MAX(C4-F4,D4-F4,E4-F4)*1000</f>
        <v>9.1333333333333258</v>
      </c>
      <c r="H4" s="21">
        <f>(G4/1000)/(MAX($C$4:$E$14)-MIN($C$4:$E$14))</f>
        <v>2.365780794004384E-3</v>
      </c>
    </row>
    <row r="5" spans="2:8" x14ac:dyDescent="0.25">
      <c r="B5" s="8">
        <v>0.25</v>
      </c>
      <c r="C5" s="3">
        <v>0.40429999999999999</v>
      </c>
      <c r="D5" s="3">
        <v>0.4042</v>
      </c>
      <c r="E5" s="3">
        <v>0.40410000000000001</v>
      </c>
      <c r="F5" s="4">
        <f t="shared" ref="F5:F14" si="1">(C5+D5+E5)/3</f>
        <v>0.40420000000000006</v>
      </c>
      <c r="G5" s="10">
        <f t="shared" si="0"/>
        <v>9.9999999999933475E-2</v>
      </c>
      <c r="H5" s="11">
        <f>(G5/1000)/(MAX($C$4:$E$14)-MIN($C$4:$E$14))</f>
        <v>2.5902709423388456E-5</v>
      </c>
    </row>
    <row r="6" spans="2:8" x14ac:dyDescent="0.25">
      <c r="B6" s="8">
        <v>0.5</v>
      </c>
      <c r="C6" s="3">
        <v>0.80689999999999995</v>
      </c>
      <c r="D6" s="3">
        <v>0.80820000000000003</v>
      </c>
      <c r="E6" s="3">
        <v>0.80659999999999998</v>
      </c>
      <c r="F6" s="4">
        <f t="shared" si="1"/>
        <v>0.80723333333333336</v>
      </c>
      <c r="G6" s="10">
        <f t="shared" si="0"/>
        <v>0.96666666666667123</v>
      </c>
      <c r="H6" s="11">
        <f t="shared" ref="H6:H14" si="2">(G6/1000)/(MAX($C$4:$E$14)-MIN($C$4:$E$14))</f>
        <v>2.5039285775958954E-4</v>
      </c>
    </row>
    <row r="7" spans="2:8" x14ac:dyDescent="0.25">
      <c r="B7" s="8">
        <v>0.75</v>
      </c>
      <c r="C7" s="3">
        <v>1.2089000000000001</v>
      </c>
      <c r="D7" s="3">
        <v>1.2081</v>
      </c>
      <c r="E7" s="3">
        <v>1.2088000000000001</v>
      </c>
      <c r="F7" s="4">
        <f t="shared" si="1"/>
        <v>1.2085999999999999</v>
      </c>
      <c r="G7" s="10">
        <f t="shared" si="0"/>
        <v>0.300000000000189</v>
      </c>
      <c r="H7" s="11">
        <f t="shared" si="2"/>
        <v>7.7708128270266027E-5</v>
      </c>
    </row>
    <row r="8" spans="2:8" x14ac:dyDescent="0.25">
      <c r="B8" s="8">
        <v>1</v>
      </c>
      <c r="C8" s="3">
        <v>1.6102000000000001</v>
      </c>
      <c r="D8" s="3">
        <v>1.6107</v>
      </c>
      <c r="E8" s="3">
        <v>1.6105</v>
      </c>
      <c r="F8" s="4">
        <f t="shared" si="1"/>
        <v>1.6104666666666667</v>
      </c>
      <c r="G8" s="10">
        <f t="shared" si="0"/>
        <v>0.23333333333330764</v>
      </c>
      <c r="H8" s="11">
        <f t="shared" si="2"/>
        <v>6.0439655321273288E-5</v>
      </c>
    </row>
    <row r="9" spans="2:8" x14ac:dyDescent="0.25">
      <c r="B9" s="8">
        <v>1.25</v>
      </c>
      <c r="C9" s="3">
        <v>2.0106000000000002</v>
      </c>
      <c r="D9" s="3">
        <v>2.0112000000000001</v>
      </c>
      <c r="E9" s="3">
        <v>2.0112999999999999</v>
      </c>
      <c r="F9" s="4">
        <f t="shared" si="1"/>
        <v>2.0110333333333337</v>
      </c>
      <c r="G9" s="10">
        <f t="shared" si="0"/>
        <v>0.26666666666619321</v>
      </c>
      <c r="H9" s="11">
        <f t="shared" si="2"/>
        <v>6.9073891795625865E-5</v>
      </c>
    </row>
    <row r="10" spans="2:8" x14ac:dyDescent="0.25">
      <c r="B10" s="8">
        <v>1.5</v>
      </c>
      <c r="C10" s="3">
        <v>2.4108999999999998</v>
      </c>
      <c r="D10" s="3">
        <v>2.4117999999999999</v>
      </c>
      <c r="E10" s="3">
        <v>2.4108000000000001</v>
      </c>
      <c r="F10" s="4">
        <f t="shared" si="1"/>
        <v>2.4111666666666665</v>
      </c>
      <c r="G10" s="10">
        <f t="shared" si="0"/>
        <v>0.63333333333348563</v>
      </c>
      <c r="H10" s="11">
        <f t="shared" si="2"/>
        <v>1.6405049301494216E-4</v>
      </c>
    </row>
    <row r="11" spans="2:8" x14ac:dyDescent="0.25">
      <c r="B11" s="8">
        <v>1.75</v>
      </c>
      <c r="C11" s="3">
        <v>2.8096000000000001</v>
      </c>
      <c r="D11" s="3">
        <v>2.8098999999999998</v>
      </c>
      <c r="E11" s="3">
        <v>2.8096999999999999</v>
      </c>
      <c r="F11" s="4">
        <f t="shared" si="1"/>
        <v>2.8097333333333334</v>
      </c>
      <c r="G11" s="10">
        <f t="shared" si="0"/>
        <v>0.16666666666642627</v>
      </c>
      <c r="H11" s="11">
        <f t="shared" si="2"/>
        <v>4.3171182372280543E-5</v>
      </c>
    </row>
    <row r="12" spans="2:8" x14ac:dyDescent="0.25">
      <c r="B12" s="8">
        <v>2</v>
      </c>
      <c r="C12" s="3">
        <v>3.2056</v>
      </c>
      <c r="D12" s="3">
        <v>3.2054</v>
      </c>
      <c r="E12" s="3">
        <v>3.2061999999999999</v>
      </c>
      <c r="F12" s="4">
        <f t="shared" si="1"/>
        <v>3.2057333333333333</v>
      </c>
      <c r="G12" s="10">
        <f t="shared" si="0"/>
        <v>0.46666666666661527</v>
      </c>
      <c r="H12" s="11">
        <f t="shared" si="2"/>
        <v>1.2087931064254658E-4</v>
      </c>
    </row>
    <row r="13" spans="2:8" x14ac:dyDescent="0.25">
      <c r="B13" s="8">
        <v>2.25</v>
      </c>
      <c r="C13" s="3">
        <v>3.5985</v>
      </c>
      <c r="D13" s="3">
        <v>3.6032999999999999</v>
      </c>
      <c r="E13" s="3">
        <v>3.5998999999999999</v>
      </c>
      <c r="F13" s="4">
        <f t="shared" si="1"/>
        <v>3.6005666666666669</v>
      </c>
      <c r="G13" s="10">
        <f t="shared" si="0"/>
        <v>2.7333333333330323</v>
      </c>
      <c r="H13" s="11">
        <f t="shared" si="2"/>
        <v>7.0800739090634416E-4</v>
      </c>
    </row>
    <row r="14" spans="2:8" ht="15.75" thickBot="1" x14ac:dyDescent="0.3">
      <c r="B14" s="12">
        <v>2.5</v>
      </c>
      <c r="C14" s="6">
        <v>3.992</v>
      </c>
      <c r="D14" s="6">
        <v>3.9912999999999998</v>
      </c>
      <c r="E14" s="6">
        <v>3.9922</v>
      </c>
      <c r="F14" s="7">
        <f t="shared" si="1"/>
        <v>3.9918333333333336</v>
      </c>
      <c r="G14" s="13">
        <f t="shared" si="0"/>
        <v>0.36666666666640424</v>
      </c>
      <c r="H14" s="14">
        <f t="shared" si="2"/>
        <v>9.4976601219086214E-5</v>
      </c>
    </row>
    <row r="15" spans="2:8" x14ac:dyDescent="0.25">
      <c r="F15" s="1"/>
    </row>
    <row r="16" spans="2:8" ht="15.75" thickBot="1" x14ac:dyDescent="0.3">
      <c r="F16" s="1"/>
    </row>
    <row r="17" spans="2:8" ht="15.75" thickBot="1" x14ac:dyDescent="0.3">
      <c r="B17" s="111" t="s">
        <v>2</v>
      </c>
      <c r="C17" s="112"/>
      <c r="D17" s="112"/>
      <c r="E17" s="112"/>
      <c r="F17" s="112"/>
      <c r="G17" s="112"/>
      <c r="H17" s="113"/>
    </row>
    <row r="18" spans="2:8" ht="15.75" thickBot="1" x14ac:dyDescent="0.3">
      <c r="B18" s="23" t="s">
        <v>0</v>
      </c>
      <c r="C18" s="24" t="s">
        <v>10</v>
      </c>
      <c r="D18" s="24" t="s">
        <v>9</v>
      </c>
      <c r="E18" s="24" t="s">
        <v>8</v>
      </c>
      <c r="F18" s="22" t="s">
        <v>7</v>
      </c>
      <c r="G18" s="24" t="s">
        <v>6</v>
      </c>
      <c r="H18" s="25" t="s">
        <v>4</v>
      </c>
    </row>
    <row r="19" spans="2:8" x14ac:dyDescent="0.25">
      <c r="B19" s="15">
        <v>0</v>
      </c>
      <c r="C19" s="16">
        <v>0.14149999999999999</v>
      </c>
      <c r="D19" s="16">
        <v>0.1368</v>
      </c>
      <c r="E19" s="16">
        <v>0.1356</v>
      </c>
      <c r="F19" s="17">
        <f t="shared" ref="F19:F29" si="3">(C19+D19+E19)/3</f>
        <v>0.13796666666666665</v>
      </c>
      <c r="G19" s="17">
        <f t="shared" ref="G19:G29" si="4">MAX(C19-F19,D19-F19,E19-F19)*1000</f>
        <v>3.5333333333333328</v>
      </c>
      <c r="H19" s="21">
        <f>(G19/1000)/(MAX($C$19:$E$29)-MIN($C$19:$E$29))</f>
        <v>9.1617832633234789E-4</v>
      </c>
    </row>
    <row r="20" spans="2:8" x14ac:dyDescent="0.25">
      <c r="B20" s="5">
        <v>0.25</v>
      </c>
      <c r="C20" s="3">
        <v>0.40360000000000001</v>
      </c>
      <c r="D20" s="3">
        <v>0.40350000000000003</v>
      </c>
      <c r="E20" s="3">
        <v>0.4037</v>
      </c>
      <c r="F20" s="4">
        <f t="shared" si="3"/>
        <v>0.40360000000000001</v>
      </c>
      <c r="G20" s="4">
        <f t="shared" si="4"/>
        <v>9.9999999999988987E-2</v>
      </c>
      <c r="H20" s="11">
        <f t="shared" ref="H20:H28" si="5">(G20/1000)/(MAX($C$19:$E$29)-MIN($C$19:$E$29))</f>
        <v>2.5929575273554164E-5</v>
      </c>
    </row>
    <row r="21" spans="2:8" x14ac:dyDescent="0.25">
      <c r="B21" s="5">
        <v>0.5</v>
      </c>
      <c r="C21" s="3">
        <v>0.80559999999999998</v>
      </c>
      <c r="D21" s="3">
        <v>0.80569999999999997</v>
      </c>
      <c r="E21" s="3">
        <v>0.80579999999999996</v>
      </c>
      <c r="F21" s="4">
        <f t="shared" si="3"/>
        <v>0.80569999999999997</v>
      </c>
      <c r="G21" s="4">
        <f t="shared" si="4"/>
        <v>9.9999999999988987E-2</v>
      </c>
      <c r="H21" s="11">
        <f t="shared" si="5"/>
        <v>2.5929575273554164E-5</v>
      </c>
    </row>
    <row r="22" spans="2:8" x14ac:dyDescent="0.25">
      <c r="B22" s="5">
        <v>0.75</v>
      </c>
      <c r="C22" s="3">
        <v>1.2072000000000001</v>
      </c>
      <c r="D22" s="3">
        <v>1.2073</v>
      </c>
      <c r="E22" s="3">
        <v>1.2074</v>
      </c>
      <c r="F22" s="4">
        <f t="shared" si="3"/>
        <v>1.2073</v>
      </c>
      <c r="G22" s="4">
        <f t="shared" si="4"/>
        <v>9.9999999999988987E-2</v>
      </c>
      <c r="H22" s="11">
        <f t="shared" si="5"/>
        <v>2.5929575273554164E-5</v>
      </c>
    </row>
    <row r="23" spans="2:8" x14ac:dyDescent="0.25">
      <c r="B23" s="5">
        <v>1</v>
      </c>
      <c r="C23" s="3">
        <v>1.6084000000000001</v>
      </c>
      <c r="D23" s="3">
        <v>1.6083000000000001</v>
      </c>
      <c r="E23" s="3">
        <v>1.6085</v>
      </c>
      <c r="F23" s="4">
        <f t="shared" si="3"/>
        <v>1.6084000000000003</v>
      </c>
      <c r="G23" s="4">
        <f t="shared" si="4"/>
        <v>9.9999999999766942E-2</v>
      </c>
      <c r="H23" s="11">
        <f t="shared" si="5"/>
        <v>2.5929575273496589E-5</v>
      </c>
    </row>
    <row r="24" spans="2:8" x14ac:dyDescent="0.25">
      <c r="B24" s="5">
        <v>1.25</v>
      </c>
      <c r="C24" s="3">
        <v>2.0089999999999999</v>
      </c>
      <c r="D24" s="3">
        <v>2.0087999999999999</v>
      </c>
      <c r="E24" s="3">
        <v>2.0089000000000001</v>
      </c>
      <c r="F24" s="4">
        <f t="shared" si="3"/>
        <v>2.0089000000000001</v>
      </c>
      <c r="G24" s="4">
        <f t="shared" si="4"/>
        <v>9.9999999999766942E-2</v>
      </c>
      <c r="H24" s="11">
        <f t="shared" si="5"/>
        <v>2.5929575273496589E-5</v>
      </c>
    </row>
    <row r="25" spans="2:8" x14ac:dyDescent="0.25">
      <c r="B25" s="5">
        <v>1.5</v>
      </c>
      <c r="C25" s="3">
        <v>2.4085000000000001</v>
      </c>
      <c r="D25" s="3">
        <v>2.4087000000000001</v>
      </c>
      <c r="E25" s="3">
        <v>2.4089</v>
      </c>
      <c r="F25" s="4">
        <f t="shared" si="3"/>
        <v>2.4087000000000001</v>
      </c>
      <c r="G25" s="4">
        <f t="shared" si="4"/>
        <v>0.19999999999997797</v>
      </c>
      <c r="H25" s="11">
        <f t="shared" si="5"/>
        <v>5.1859150547108328E-5</v>
      </c>
    </row>
    <row r="26" spans="2:8" x14ac:dyDescent="0.25">
      <c r="B26" s="5">
        <v>1.75</v>
      </c>
      <c r="C26" s="3">
        <v>2.8075999999999999</v>
      </c>
      <c r="D26" s="3">
        <v>2.8079000000000001</v>
      </c>
      <c r="E26" s="3">
        <v>2.8077000000000001</v>
      </c>
      <c r="F26" s="4">
        <f t="shared" si="3"/>
        <v>2.8077333333333332</v>
      </c>
      <c r="G26" s="4">
        <f t="shared" si="4"/>
        <v>0.16666666666687036</v>
      </c>
      <c r="H26" s="11">
        <f t="shared" si="5"/>
        <v>4.3215958789314516E-5</v>
      </c>
    </row>
    <row r="27" spans="2:8" x14ac:dyDescent="0.25">
      <c r="B27" s="5">
        <v>2</v>
      </c>
      <c r="C27" s="3">
        <v>3.2035</v>
      </c>
      <c r="D27" s="3">
        <v>3.2039</v>
      </c>
      <c r="E27" s="3">
        <v>3.2029000000000001</v>
      </c>
      <c r="F27" s="4">
        <f t="shared" si="3"/>
        <v>3.2034333333333334</v>
      </c>
      <c r="G27" s="4">
        <f t="shared" si="4"/>
        <v>0.46666666666661527</v>
      </c>
      <c r="H27" s="11">
        <f t="shared" si="5"/>
        <v>1.2100468460991944E-4</v>
      </c>
    </row>
    <row r="28" spans="2:8" x14ac:dyDescent="0.25">
      <c r="B28" s="5">
        <v>2.25</v>
      </c>
      <c r="C28" s="3">
        <v>3.5994000000000002</v>
      </c>
      <c r="D28" s="3">
        <v>3.6</v>
      </c>
      <c r="E28" s="3">
        <v>3.5992999999999999</v>
      </c>
      <c r="F28" s="4">
        <f t="shared" si="3"/>
        <v>3.5995666666666666</v>
      </c>
      <c r="G28" s="4">
        <f t="shared" si="4"/>
        <v>0.43333333333350765</v>
      </c>
      <c r="H28" s="11">
        <f t="shared" si="5"/>
        <v>1.1236149285212562E-4</v>
      </c>
    </row>
    <row r="29" spans="2:8" ht="15.75" thickBot="1" x14ac:dyDescent="0.3">
      <c r="B29" s="12">
        <v>2.5</v>
      </c>
      <c r="C29" s="6">
        <v>3.992</v>
      </c>
      <c r="D29" s="6">
        <v>3.9912999999999998</v>
      </c>
      <c r="E29" s="6">
        <v>3.9922</v>
      </c>
      <c r="F29" s="7">
        <f t="shared" si="3"/>
        <v>3.9918333333333336</v>
      </c>
      <c r="G29" s="13">
        <f t="shared" si="4"/>
        <v>0.36666666666640424</v>
      </c>
      <c r="H29" s="14">
        <f>(G29/1000)/(MAX($C$19:$E$29)-MIN($C$19:$E$29))</f>
        <v>9.5075109336307701E-5</v>
      </c>
    </row>
  </sheetData>
  <mergeCells count="2">
    <mergeCell ref="B2:H2"/>
    <mergeCell ref="B17:H17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8BE65C2F837343AC2660C8B0889EAE" ma:contentTypeVersion="14" ma:contentTypeDescription="Ein neues Dokument erstellen." ma:contentTypeScope="" ma:versionID="b7eb9a75dd4706810b4c69081d8d48fe">
  <xsd:schema xmlns:xsd="http://www.w3.org/2001/XMLSchema" xmlns:xs="http://www.w3.org/2001/XMLSchema" xmlns:p="http://schemas.microsoft.com/office/2006/metadata/properties" xmlns:ns2="c0c8a948-a8a2-431d-a436-e17f069363af" xmlns:ns3="6b745cbd-a34e-432a-9900-41e3803aa2e9" targetNamespace="http://schemas.microsoft.com/office/2006/metadata/properties" ma:root="true" ma:fieldsID="f5420ca96eed7fa2cb1a1994b234afa6" ns2:_="" ns3:_="">
    <xsd:import namespace="c0c8a948-a8a2-431d-a436-e17f069363af"/>
    <xsd:import namespace="6b745cbd-a34e-432a-9900-41e3803aa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8a948-a8a2-431d-a436-e17f0693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e5a437be-a06e-492f-a0ea-634d5186e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45cbd-a34e-432a-9900-41e3803aa2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52eb793-408a-4abc-85b9-618291e4fe67}" ma:internalName="TaxCatchAll" ma:showField="CatchAllData" ma:web="6b745cbd-a34e-432a-9900-41e3803aa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c8a948-a8a2-431d-a436-e17f069363af">
      <Terms xmlns="http://schemas.microsoft.com/office/infopath/2007/PartnerControls"/>
    </lcf76f155ced4ddcb4097134ff3c332f>
    <TaxCatchAll xmlns="6b745cbd-a34e-432a-9900-41e3803aa2e9" xsi:nil="true"/>
  </documentManagement>
</p:properties>
</file>

<file path=customXml/itemProps1.xml><?xml version="1.0" encoding="utf-8"?>
<ds:datastoreItem xmlns:ds="http://schemas.openxmlformats.org/officeDocument/2006/customXml" ds:itemID="{E33CB14B-EEEA-4E1E-B623-D870A775B6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FF9E8C-A979-49D8-B0D6-7BF035D44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c8a948-a8a2-431d-a436-e17f069363af"/>
    <ds:schemaRef ds:uri="6b745cbd-a34e-432a-9900-41e3803aa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9C1C43-49EE-494C-B635-B785FB629686}">
  <ds:schemaRefs>
    <ds:schemaRef ds:uri="http://schemas.microsoft.com/office/2006/metadata/properties"/>
    <ds:schemaRef ds:uri="6b745cbd-a34e-432a-9900-41e3803aa2e9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c0c8a948-a8a2-431d-a436-e17f069363af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4</vt:i4>
      </vt:variant>
    </vt:vector>
  </HeadingPairs>
  <TitlesOfParts>
    <vt:vector size="10" baseType="lpstr">
      <vt:lpstr>Infos</vt:lpstr>
      <vt:lpstr>P1 Spannung</vt:lpstr>
      <vt:lpstr>P2 Spannung</vt:lpstr>
      <vt:lpstr>P3 Spannung</vt:lpstr>
      <vt:lpstr>F1 Messungen</vt:lpstr>
      <vt:lpstr>Analog</vt:lpstr>
      <vt:lpstr>'F1 Messungen'!Druckbereich</vt:lpstr>
      <vt:lpstr>'P1 Spannung'!Druckbereich</vt:lpstr>
      <vt:lpstr>'P2 Spannung'!Druckbereich</vt:lpstr>
      <vt:lpstr>'P3 Spannung'!Druckbereich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2023-11-26T10:49:16Z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0x010100FD8BE65C2F837343AC2660C8B0889EAE</vt:lpwstr>
  </property>
  <property fmtid="{D5CDD505-2E9C-101B-9397-08002B2CF9AE}" pid="3" name="MediaServiceImageTags">
    <vt:lpwstr/>
  </property>
</Properties>
</file>