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640DF92D-6B73-41E4-96A0-72BDA10BE40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fos" sheetId="10" r:id="rId1"/>
    <sheet name="Messwerte Flusssensor" sheetId="11" r:id="rId2"/>
    <sheet name="P3 Spannung" sheetId="9" r:id="rId3"/>
  </sheets>
  <definedNames>
    <definedName name="_xlnm.Print_Area" localSheetId="2">'P3 Spannung'!$A:$R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L4" i="11"/>
  <c r="L5" i="11"/>
  <c r="L6" i="11"/>
  <c r="L7" i="11"/>
  <c r="L8" i="11"/>
  <c r="L9" i="11"/>
  <c r="L10" i="11"/>
  <c r="L11" i="11"/>
  <c r="L12" i="11"/>
  <c r="L13" i="11"/>
  <c r="D4" i="11"/>
  <c r="L3" i="11"/>
  <c r="D3" i="11"/>
  <c r="I40" i="9"/>
  <c r="I39" i="9"/>
  <c r="I38" i="9"/>
  <c r="I37" i="9"/>
  <c r="I36" i="9"/>
  <c r="J36" i="9" s="1"/>
  <c r="I24" i="9"/>
  <c r="I23" i="9"/>
  <c r="I22" i="9"/>
  <c r="I21" i="9"/>
  <c r="I20" i="9"/>
  <c r="J20" i="9" s="1"/>
  <c r="G21" i="9"/>
  <c r="H21" i="9" s="1"/>
  <c r="H23" i="9"/>
  <c r="H24" i="9"/>
  <c r="H20" i="9"/>
  <c r="H12" i="9"/>
  <c r="F40" i="9"/>
  <c r="G40" i="9" s="1"/>
  <c r="H40" i="9" s="1"/>
  <c r="F39" i="9"/>
  <c r="G39" i="9" s="1"/>
  <c r="H39" i="9" s="1"/>
  <c r="F38" i="9"/>
  <c r="G38" i="9" s="1"/>
  <c r="H38" i="9" s="1"/>
  <c r="F37" i="9"/>
  <c r="G37" i="9" s="1"/>
  <c r="H37" i="9" s="1"/>
  <c r="F36" i="9"/>
  <c r="G36" i="9" s="1"/>
  <c r="H36" i="9" s="1"/>
  <c r="F32" i="9"/>
  <c r="G32" i="9" s="1"/>
  <c r="H32" i="9" s="1"/>
  <c r="F31" i="9"/>
  <c r="G31" i="9" s="1"/>
  <c r="H31" i="9" s="1"/>
  <c r="F30" i="9"/>
  <c r="G30" i="9" s="1"/>
  <c r="H30" i="9" s="1"/>
  <c r="F29" i="9"/>
  <c r="G29" i="9" s="1"/>
  <c r="H29" i="9" s="1"/>
  <c r="I28" i="9"/>
  <c r="F28" i="9"/>
  <c r="G28" i="9" s="1"/>
  <c r="H28" i="9" s="1"/>
  <c r="F24" i="9"/>
  <c r="G24" i="9" s="1"/>
  <c r="F23" i="9"/>
  <c r="G23" i="9" s="1"/>
  <c r="F22" i="9"/>
  <c r="G22" i="9" s="1"/>
  <c r="H22" i="9" s="1"/>
  <c r="F21" i="9"/>
  <c r="F20" i="9"/>
  <c r="G20" i="9" s="1"/>
  <c r="F16" i="9"/>
  <c r="F15" i="9"/>
  <c r="G15" i="9" s="1"/>
  <c r="H15" i="9" s="1"/>
  <c r="F14" i="9"/>
  <c r="G14" i="9" s="1"/>
  <c r="H14" i="9" s="1"/>
  <c r="F13" i="9"/>
  <c r="G13" i="9" s="1"/>
  <c r="H13" i="9" s="1"/>
  <c r="I12" i="9"/>
  <c r="F12" i="9"/>
  <c r="G12" i="9" s="1"/>
  <c r="F8" i="9"/>
  <c r="B24" i="9" s="1"/>
  <c r="F7" i="9"/>
  <c r="B23" i="9" s="1"/>
  <c r="F6" i="9"/>
  <c r="G6" i="9" s="1"/>
  <c r="H6" i="9" s="1"/>
  <c r="F5" i="9"/>
  <c r="B21" i="9" s="1"/>
  <c r="F4" i="9"/>
  <c r="G4" i="9" s="1"/>
  <c r="H4" i="9" s="1"/>
  <c r="J28" i="9" l="1"/>
  <c r="G5" i="9"/>
  <c r="H5" i="9" s="1"/>
  <c r="B20" i="9"/>
  <c r="J12" i="9"/>
  <c r="G7" i="9"/>
  <c r="H7" i="9" s="1"/>
  <c r="G8" i="9"/>
  <c r="H8" i="9" s="1"/>
  <c r="J4" i="9"/>
  <c r="B22" i="9"/>
  <c r="G16" i="9"/>
  <c r="H16" i="9" s="1"/>
</calcChain>
</file>

<file path=xl/sharedStrings.xml><?xml version="1.0" encoding="utf-8"?>
<sst xmlns="http://schemas.openxmlformats.org/spreadsheetml/2006/main" count="81" uniqueCount="54">
  <si>
    <t>Gewicht [kg]</t>
  </si>
  <si>
    <t>Messung 1 [mV]</t>
  </si>
  <si>
    <t>Messung 2 [mV]</t>
  </si>
  <si>
    <t>Messung 3 [mV]</t>
  </si>
  <si>
    <t>Druck [mmHg]</t>
  </si>
  <si>
    <t>Empfindlichkeit [(mV/V)/mmHg]</t>
  </si>
  <si>
    <t>mmHg</t>
  </si>
  <si>
    <t>Multimeter</t>
  </si>
  <si>
    <t>Arduino</t>
  </si>
  <si>
    <t>Multimeter [mV]</t>
  </si>
  <si>
    <t>Mittelwerte [mV]</t>
  </si>
  <si>
    <t>Reduzierter Fehler</t>
  </si>
  <si>
    <t>VCC [V]</t>
  </si>
  <si>
    <t>Abweichung</t>
  </si>
  <si>
    <t>Druckmessung Arduino</t>
  </si>
  <si>
    <t>Druck 1 [mmHg]</t>
  </si>
  <si>
    <t>Druck 2 [mmHg]</t>
  </si>
  <si>
    <t>Druck 3 [mmHg]</t>
  </si>
  <si>
    <t>Mittelwerte [mmHg]</t>
  </si>
  <si>
    <t>Absoluter Fehler [mmHg]</t>
  </si>
  <si>
    <t>Spannung 1 [mV]</t>
  </si>
  <si>
    <t>Spannung 2 [mV]</t>
  </si>
  <si>
    <t>Spannung 3 [mV]</t>
  </si>
  <si>
    <t>Spannung (Mul.)[mV]</t>
  </si>
  <si>
    <t>Angepasster Druck Arduino</t>
  </si>
  <si>
    <t>Spannungsmessung Arduino</t>
  </si>
  <si>
    <t>Absoluter Fehler verstärkung</t>
  </si>
  <si>
    <t>VCC ADC [V]</t>
  </si>
  <si>
    <t>Absoluter Fehler [mV]</t>
  </si>
  <si>
    <t>Mittlere Abweichung</t>
  </si>
  <si>
    <t>Ableseungenauigkeit</t>
  </si>
  <si>
    <t>Druckmessgerät</t>
  </si>
  <si>
    <t>Messgerät</t>
  </si>
  <si>
    <t>Wert</t>
  </si>
  <si>
    <t>Einheit</t>
  </si>
  <si>
    <t>mV</t>
  </si>
  <si>
    <t>V</t>
  </si>
  <si>
    <t>Multimeter [V]</t>
  </si>
  <si>
    <t>Messbehällter [L]</t>
  </si>
  <si>
    <t>Dauer [Sec]</t>
  </si>
  <si>
    <t>Errechneter Durchfluss [L/sec]</t>
  </si>
  <si>
    <t>Volumen Messung [L]</t>
  </si>
  <si>
    <t>Durchfluss Messung [L/sec]</t>
  </si>
  <si>
    <t>Impulse Sensor</t>
  </si>
  <si>
    <t>Messreihe 1</t>
  </si>
  <si>
    <t>Mitte</t>
  </si>
  <si>
    <t xml:space="preserve">Anfang </t>
  </si>
  <si>
    <t>Ende</t>
  </si>
  <si>
    <t>Mittelwert</t>
  </si>
  <si>
    <t>Eigengewicht Eimer [kg]</t>
  </si>
  <si>
    <t>Mittelwert da ab und zu nach start Luft führt zu schwankungen</t>
  </si>
  <si>
    <t>Eimergewicht muss noch abgezogen werden</t>
  </si>
  <si>
    <t>Grober Stopwert</t>
  </si>
  <si>
    <t>Schlauchlänge ca. 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</si>
</sst>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0" fillId="0" borderId="0" xfId="1" applyNumberFormat="1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5" xfId="0" applyBorder="1"/>
    <xf numFmtId="0" fontId="0" fillId="0" borderId="1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2" fontId="0" fillId="0" borderId="26" xfId="0" applyNumberForma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10" fontId="0" fillId="0" borderId="23" xfId="1" applyNumberFormat="1" applyFont="1" applyBorder="1" applyAlignment="1">
      <alignment horizontal="right" vertical="center"/>
    </xf>
    <xf numFmtId="10" fontId="0" fillId="0" borderId="26" xfId="1" applyNumberFormat="1" applyFont="1" applyBorder="1" applyAlignment="1">
      <alignment horizontal="right" vertical="center"/>
    </xf>
    <xf numFmtId="0" fontId="0" fillId="0" borderId="26" xfId="0" applyBorder="1"/>
    <xf numFmtId="10" fontId="0" fillId="0" borderId="21" xfId="1" applyNumberFormat="1" applyFont="1" applyBorder="1" applyAlignment="1">
      <alignment horizontal="right" vertical="center"/>
    </xf>
    <xf numFmtId="0" fontId="0" fillId="0" borderId="13" xfId="0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16" xfId="0" applyBorder="1"/>
    <xf numFmtId="0" fontId="0" fillId="0" borderId="26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6" xfId="0" applyFill="1" applyBorder="1"/>
    <xf numFmtId="0" fontId="0" fillId="2" borderId="16" xfId="0" applyFill="1" applyBorder="1" applyAlignment="1">
      <alignment horizontal="center" wrapText="1"/>
    </xf>
    <xf numFmtId="164" fontId="0" fillId="2" borderId="16" xfId="0" applyNumberFormat="1" applyFill="1" applyBorder="1" applyAlignment="1">
      <alignment horizontal="center" wrapText="1"/>
    </xf>
    <xf numFmtId="164" fontId="0" fillId="2" borderId="16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layout>
        <c:manualLayout>
          <c:xMode val="edge"/>
          <c:yMode val="edge"/>
          <c:x val="0.32131351211683318"/>
          <c:y val="2.559998709921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Spannung'!$G$4:$G$8</c:f>
              <c:numCache>
                <c:formatCode>0.00</c:formatCode>
                <c:ptCount val="5"/>
                <c:pt idx="0">
                  <c:v>0.16999999999999993</c:v>
                </c:pt>
                <c:pt idx="1">
                  <c:v>0.24333333333333584</c:v>
                </c:pt>
                <c:pt idx="2">
                  <c:v>3.9999999999999147E-2</c:v>
                </c:pt>
                <c:pt idx="3">
                  <c:v>7.6666666666660888E-2</c:v>
                </c:pt>
                <c:pt idx="4">
                  <c:v>0.11666666666666714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8-43B6-AF8B-71BA08B2F907}"/>
            </c:ext>
          </c:extLst>
        </c:ser>
        <c:ser>
          <c:idx val="1"/>
          <c:order val="1"/>
          <c:tx>
            <c:strRef>
              <c:f>'P3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Spannung'!$G$12:$G$16</c:f>
              <c:numCache>
                <c:formatCode>0.00</c:formatCode>
                <c:ptCount val="5"/>
                <c:pt idx="0">
                  <c:v>0.21333333333333337</c:v>
                </c:pt>
                <c:pt idx="1">
                  <c:v>5.6666666666668419E-2</c:v>
                </c:pt>
                <c:pt idx="2">
                  <c:v>4.6666666666666856E-2</c:v>
                </c:pt>
                <c:pt idx="3">
                  <c:v>5.6666666666664867E-2</c:v>
                </c:pt>
                <c:pt idx="4">
                  <c:v>6.6666666666662877E-2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5F8-43B6-AF8B-71BA08B2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  <c:extLst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 Spannung'!$B$2:$J$2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Spannung'!$H$4:$H$8</c:f>
              <c:numCache>
                <c:formatCode>0.00%</c:formatCode>
                <c:ptCount val="5"/>
                <c:pt idx="0">
                  <c:v>2.9229711141678118E-3</c:v>
                </c:pt>
                <c:pt idx="1">
                  <c:v>4.1838606143971089E-3</c:v>
                </c:pt>
                <c:pt idx="2">
                  <c:v>6.8775790921594135E-4</c:v>
                </c:pt>
                <c:pt idx="3">
                  <c:v>1.3182026593304831E-3</c:v>
                </c:pt>
                <c:pt idx="4">
                  <c:v>2.0059605685465464E-3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3-46BB-ADF0-89A4C9F2B641}"/>
            </c:ext>
          </c:extLst>
        </c:ser>
        <c:ser>
          <c:idx val="1"/>
          <c:order val="1"/>
          <c:tx>
            <c:strRef>
              <c:f>'P3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'P3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Spannung'!$H$12:$H$16</c:f>
              <c:numCache>
                <c:formatCode>0.00%</c:formatCode>
                <c:ptCount val="5"/>
                <c:pt idx="0">
                  <c:v>3.1344891762170638E-3</c:v>
                </c:pt>
                <c:pt idx="1">
                  <c:v>8.3259868743268319E-4</c:v>
                </c:pt>
                <c:pt idx="2">
                  <c:v>6.8566950729748535E-4</c:v>
                </c:pt>
                <c:pt idx="3">
                  <c:v>8.3259868743263093E-4</c:v>
                </c:pt>
                <c:pt idx="4">
                  <c:v>9.7952786756777652E-4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EA3-46BB-ADF0-89A4C9F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  <c:extLst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Spannungen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Multimeter / Arduino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849756955638536"/>
                  <c:y val="-4.45227784040563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Spannung'!$F$4:$F$8</c:f>
              <c:numCache>
                <c:formatCode>0.00</c:formatCode>
                <c:ptCount val="5"/>
                <c:pt idx="0">
                  <c:v>2.91</c:v>
                </c:pt>
                <c:pt idx="1">
                  <c:v>18.936666666666664</c:v>
                </c:pt>
                <c:pt idx="2">
                  <c:v>35.21</c:v>
                </c:pt>
                <c:pt idx="3">
                  <c:v>51.153333333333336</c:v>
                </c:pt>
                <c:pt idx="4">
                  <c:v>60.783333333333331</c:v>
                </c:pt>
              </c:numCache>
            </c:numRef>
          </c:xVal>
          <c:yVal>
            <c:numRef>
              <c:f>'P3 Spannung'!$F$12:$F$16</c:f>
              <c:numCache>
                <c:formatCode>0.00</c:formatCode>
                <c:ptCount val="5"/>
                <c:pt idx="0">
                  <c:v>3.4966666666666666</c:v>
                </c:pt>
                <c:pt idx="1">
                  <c:v>22.443333333333332</c:v>
                </c:pt>
                <c:pt idx="2">
                  <c:v>41.303333333333335</c:v>
                </c:pt>
                <c:pt idx="3">
                  <c:v>59.833333333333336</c:v>
                </c:pt>
                <c:pt idx="4">
                  <c:v>71.263333333333335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A6-4B12-BDE6-2F966453D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Multimeter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</a:t>
                </a:r>
                <a:r>
                  <a:rPr lang="de-DE"/>
                  <a:t>Arduino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Verhälltnis Spannung zu mmHg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'P3 Spannung'!$B$10:$J$10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04687265500602"/>
                  <c:y val="-3.582088429634996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0,2338x + 3,6657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Spannung'!$B$12:$B$16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Spannung'!$F$12:$F$16</c:f>
              <c:numCache>
                <c:formatCode>0.00</c:formatCode>
                <c:ptCount val="5"/>
                <c:pt idx="0">
                  <c:v>3.4966666666666666</c:v>
                </c:pt>
                <c:pt idx="1">
                  <c:v>22.443333333333332</c:v>
                </c:pt>
                <c:pt idx="2">
                  <c:v>41.303333333333335</c:v>
                </c:pt>
                <c:pt idx="3">
                  <c:v>59.833333333333336</c:v>
                </c:pt>
                <c:pt idx="4">
                  <c:v>71.263333333333335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2E4-4F2F-B833-E3E64A0D2DC2}"/>
            </c:ext>
          </c:extLst>
        </c:ser>
        <c:ser>
          <c:idx val="2"/>
          <c:order val="1"/>
          <c:tx>
            <c:strRef>
              <c:f>'P3 Spannung'!$B$2:$I$2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98925960681642"/>
                  <c:y val="-6.53297088323081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Multimeter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0,2001x + 2,9888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Spannung'!$B$4:$B$8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Spannung'!$F$4:$F$8</c:f>
              <c:numCache>
                <c:formatCode>0.00</c:formatCode>
                <c:ptCount val="5"/>
                <c:pt idx="0">
                  <c:v>2.91</c:v>
                </c:pt>
                <c:pt idx="1">
                  <c:v>18.936666666666664</c:v>
                </c:pt>
                <c:pt idx="2">
                  <c:v>35.21</c:v>
                </c:pt>
                <c:pt idx="3">
                  <c:v>51.153333333333336</c:v>
                </c:pt>
                <c:pt idx="4">
                  <c:v>60.783333333333331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E4-4F2F-B833-E3E64A0D2DC2}"/>
            </c:ext>
          </c:extLst>
        </c:ser>
        <c:ser>
          <c:idx val="0"/>
          <c:order val="2"/>
          <c:tx>
            <c:strRef>
              <c:f>'P3 Spannung'!$B$26:$J$26</c:f>
              <c:strCache>
                <c:ptCount val="1"/>
                <c:pt idx="0">
                  <c:v>Angepasster Druck Arduino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823930951861494"/>
                  <c:y val="-9.50980232387595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Arduino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0,2002x + 2,9633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'P3 Spannung'!$B$28:$B$32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290</c:v>
                </c:pt>
              </c:numCache>
            </c:numRef>
          </c:xVal>
          <c:yVal>
            <c:numRef>
              <c:f>'P3 Spannung'!$F$28:$F$32</c:f>
              <c:numCache>
                <c:formatCode>0.00</c:formatCode>
                <c:ptCount val="5"/>
                <c:pt idx="0">
                  <c:v>2.7766666666666668</c:v>
                </c:pt>
                <c:pt idx="1">
                  <c:v>19.003333333333334</c:v>
                </c:pt>
                <c:pt idx="2">
                  <c:v>35.323333333333331</c:v>
                </c:pt>
                <c:pt idx="3">
                  <c:v>51.113333333333337</c:v>
                </c:pt>
                <c:pt idx="4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4-4F2F-B833-E3E64A0D2D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Druck [mmHg]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1927201248001493"/>
          <c:y val="0.32082412478579547"/>
          <c:w val="0.26642098170593331"/>
          <c:h val="0.40298776887600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7140</xdr:colOff>
      <xdr:row>0</xdr:row>
      <xdr:rowOff>202404</xdr:rowOff>
    </xdr:from>
    <xdr:to>
      <xdr:col>14</xdr:col>
      <xdr:colOff>-1</xdr:colOff>
      <xdr:row>10</xdr:row>
      <xdr:rowOff>345281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9B0F2C1-9D65-445C-92FA-76DE01C15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197645</xdr:rowOff>
    </xdr:from>
    <xdr:to>
      <xdr:col>17</xdr:col>
      <xdr:colOff>0</xdr:colOff>
      <xdr:row>10</xdr:row>
      <xdr:rowOff>345280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91356E95-3087-4FA7-B6FB-A56A13B7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13775</xdr:colOff>
      <xdr:row>10</xdr:row>
      <xdr:rowOff>379336</xdr:rowOff>
    </xdr:from>
    <xdr:to>
      <xdr:col>17</xdr:col>
      <xdr:colOff>0</xdr:colOff>
      <xdr:row>25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943967-AE03-4794-B1A6-5AD526B4B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11907</xdr:colOff>
      <xdr:row>25</xdr:row>
      <xdr:rowOff>23812</xdr:rowOff>
    </xdr:from>
    <xdr:to>
      <xdr:col>17</xdr:col>
      <xdr:colOff>0</xdr:colOff>
      <xdr:row>39</xdr:row>
      <xdr:rowOff>71438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3746D54-1DB7-457D-BD4F-26AB2A565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6FF6-8926-4223-AA20-EFFB0EBBC2D2}">
  <dimension ref="B1:D6"/>
  <sheetViews>
    <sheetView workbookViewId="0">
      <selection activeCell="H18" sqref="H18"/>
    </sheetView>
  </sheetViews>
  <sheetFormatPr baseColWidth="10" defaultRowHeight="15" x14ac:dyDescent="0.25"/>
  <cols>
    <col min="1" max="1" width="6.140625" customWidth="1"/>
    <col min="2" max="2" width="16.140625" bestFit="1" customWidth="1"/>
  </cols>
  <sheetData>
    <row r="1" spans="2:4" ht="15.75" thickBot="1" x14ac:dyDescent="0.3"/>
    <row r="2" spans="2:4" ht="15.75" thickBot="1" x14ac:dyDescent="0.3">
      <c r="B2" s="62" t="s">
        <v>30</v>
      </c>
      <c r="C2" s="63"/>
      <c r="D2" s="64"/>
    </row>
    <row r="3" spans="2:4" ht="15.75" thickBot="1" x14ac:dyDescent="0.3">
      <c r="B3" s="52" t="s">
        <v>32</v>
      </c>
      <c r="C3" s="52" t="s">
        <v>33</v>
      </c>
      <c r="D3" s="52" t="s">
        <v>34</v>
      </c>
    </row>
    <row r="4" spans="2:4" ht="15.75" thickBot="1" x14ac:dyDescent="0.3">
      <c r="B4" s="23" t="s">
        <v>31</v>
      </c>
      <c r="C4" s="50">
        <v>1</v>
      </c>
      <c r="D4" s="50" t="s">
        <v>6</v>
      </c>
    </row>
    <row r="5" spans="2:4" ht="15.75" thickBot="1" x14ac:dyDescent="0.3">
      <c r="B5" s="53" t="s">
        <v>9</v>
      </c>
      <c r="C5" s="54">
        <v>0.01</v>
      </c>
      <c r="D5" s="54" t="s">
        <v>35</v>
      </c>
    </row>
    <row r="6" spans="2:4" ht="15.75" thickBot="1" x14ac:dyDescent="0.3">
      <c r="B6" s="51" t="s">
        <v>37</v>
      </c>
      <c r="C6" s="44">
        <v>2.0999999999999999E-3</v>
      </c>
      <c r="D6" s="44" t="s">
        <v>36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65A9-0D6C-4C70-9F4A-B063B8DA0137}">
  <dimension ref="B1:L17"/>
  <sheetViews>
    <sheetView tabSelected="1" zoomScale="71" workbookViewId="0">
      <selection activeCell="E20" sqref="E20"/>
    </sheetView>
  </sheetViews>
  <sheetFormatPr baseColWidth="10" defaultRowHeight="15" x14ac:dyDescent="0.25"/>
  <cols>
    <col min="2" max="2" width="16.5703125" bestFit="1" customWidth="1"/>
    <col min="3" max="3" width="12.42578125" bestFit="1" customWidth="1"/>
    <col min="4" max="4" width="28" bestFit="1" customWidth="1"/>
    <col min="5" max="6" width="20.28515625" bestFit="1" customWidth="1"/>
    <col min="7" max="9" width="25.28515625" bestFit="1" customWidth="1"/>
  </cols>
  <sheetData>
    <row r="1" spans="2:12" x14ac:dyDescent="0.25">
      <c r="B1" t="s">
        <v>44</v>
      </c>
      <c r="I1" t="s">
        <v>46</v>
      </c>
      <c r="J1" t="s">
        <v>45</v>
      </c>
      <c r="K1" t="s">
        <v>47</v>
      </c>
    </row>
    <row r="2" spans="2:12" x14ac:dyDescent="0.25">
      <c r="B2" t="s">
        <v>38</v>
      </c>
      <c r="C2" t="s">
        <v>39</v>
      </c>
      <c r="D2" t="s">
        <v>40</v>
      </c>
      <c r="E2" t="s">
        <v>43</v>
      </c>
      <c r="F2" t="s">
        <v>0</v>
      </c>
      <c r="G2" t="s">
        <v>49</v>
      </c>
      <c r="H2" t="s">
        <v>41</v>
      </c>
      <c r="I2" t="s">
        <v>42</v>
      </c>
      <c r="J2" t="s">
        <v>42</v>
      </c>
      <c r="K2" t="s">
        <v>42</v>
      </c>
      <c r="L2" t="s">
        <v>48</v>
      </c>
    </row>
    <row r="3" spans="2:12" x14ac:dyDescent="0.25">
      <c r="B3">
        <v>10</v>
      </c>
      <c r="C3">
        <v>39.770000000000003</v>
      </c>
      <c r="D3">
        <f>B3/C3</f>
        <v>0.2514458134272064</v>
      </c>
      <c r="E3">
        <v>4554</v>
      </c>
      <c r="F3">
        <v>10.6</v>
      </c>
      <c r="G3">
        <v>0.36799999999999999</v>
      </c>
      <c r="H3">
        <v>10.119999999999999</v>
      </c>
      <c r="I3">
        <v>0.26</v>
      </c>
      <c r="J3">
        <v>0.27</v>
      </c>
      <c r="K3">
        <v>0.27</v>
      </c>
      <c r="L3">
        <f>(I3+J3+K3)/3</f>
        <v>0.26666666666666666</v>
      </c>
    </row>
    <row r="4" spans="2:12" x14ac:dyDescent="0.25">
      <c r="B4">
        <v>10</v>
      </c>
      <c r="C4">
        <v>56.2</v>
      </c>
      <c r="D4">
        <f>B4/C4</f>
        <v>0.1779359430604982</v>
      </c>
      <c r="F4">
        <v>9.9</v>
      </c>
      <c r="G4">
        <v>0.36799999999999999</v>
      </c>
      <c r="H4">
        <v>9.9600000000000009</v>
      </c>
      <c r="I4">
        <v>0.19</v>
      </c>
      <c r="J4">
        <v>0.19</v>
      </c>
      <c r="K4">
        <v>0.19</v>
      </c>
      <c r="L4">
        <f t="shared" ref="L4:L13" si="0">(I4+J4+K4)/3</f>
        <v>0.19000000000000003</v>
      </c>
    </row>
    <row r="5" spans="2:12" x14ac:dyDescent="0.25">
      <c r="B5">
        <v>10</v>
      </c>
      <c r="C5">
        <v>46.47</v>
      </c>
      <c r="D5">
        <f t="shared" ref="D5:D13" si="1">B5/C5</f>
        <v>0.21519259737465032</v>
      </c>
      <c r="E5">
        <v>4617</v>
      </c>
      <c r="F5">
        <v>10.7</v>
      </c>
      <c r="G5">
        <v>0.36799999999999999</v>
      </c>
      <c r="H5">
        <v>10.26</v>
      </c>
      <c r="I5">
        <v>0.22</v>
      </c>
      <c r="J5">
        <v>0.23</v>
      </c>
      <c r="K5">
        <v>0.22</v>
      </c>
      <c r="L5">
        <f t="shared" si="0"/>
        <v>0.22333333333333336</v>
      </c>
    </row>
    <row r="6" spans="2:12" x14ac:dyDescent="0.25">
      <c r="B6">
        <v>10</v>
      </c>
      <c r="C6">
        <v>42.5</v>
      </c>
      <c r="D6">
        <f t="shared" si="1"/>
        <v>0.23529411764705882</v>
      </c>
      <c r="E6">
        <v>4411</v>
      </c>
      <c r="F6">
        <v>10.3</v>
      </c>
      <c r="G6">
        <v>0.36799999999999999</v>
      </c>
      <c r="H6">
        <v>9.8000000000000007</v>
      </c>
      <c r="I6">
        <v>0.24</v>
      </c>
      <c r="J6">
        <v>0.25</v>
      </c>
      <c r="K6">
        <v>0.25</v>
      </c>
      <c r="L6">
        <f t="shared" si="0"/>
        <v>0.24666666666666667</v>
      </c>
    </row>
    <row r="7" spans="2:12" x14ac:dyDescent="0.25">
      <c r="B7">
        <v>10</v>
      </c>
      <c r="C7">
        <v>46.09</v>
      </c>
      <c r="D7">
        <f t="shared" si="1"/>
        <v>0.21696680407897589</v>
      </c>
      <c r="E7">
        <v>4404</v>
      </c>
      <c r="F7">
        <v>10.199999999999999</v>
      </c>
      <c r="G7">
        <v>0.36799999999999999</v>
      </c>
      <c r="H7">
        <v>9.7899999999999991</v>
      </c>
      <c r="I7">
        <v>0.21</v>
      </c>
      <c r="J7">
        <v>0.23</v>
      </c>
      <c r="K7">
        <v>0.22</v>
      </c>
      <c r="L7">
        <f t="shared" si="0"/>
        <v>0.22</v>
      </c>
    </row>
    <row r="8" spans="2:12" x14ac:dyDescent="0.25">
      <c r="B8">
        <v>10</v>
      </c>
      <c r="C8">
        <v>41.47</v>
      </c>
      <c r="D8">
        <f t="shared" si="1"/>
        <v>0.24113817217265493</v>
      </c>
      <c r="E8">
        <v>4343</v>
      </c>
      <c r="F8">
        <v>10.199999999999999</v>
      </c>
      <c r="G8">
        <v>0.36799999999999999</v>
      </c>
      <c r="H8">
        <v>9.65</v>
      </c>
      <c r="I8">
        <v>0.26</v>
      </c>
      <c r="J8">
        <v>0.25</v>
      </c>
      <c r="K8">
        <v>0.25</v>
      </c>
      <c r="L8">
        <f t="shared" si="0"/>
        <v>0.25333333333333335</v>
      </c>
    </row>
    <row r="9" spans="2:12" x14ac:dyDescent="0.25">
      <c r="B9">
        <v>10</v>
      </c>
      <c r="C9">
        <v>41.74</v>
      </c>
      <c r="D9">
        <f t="shared" si="1"/>
        <v>0.23957834211787254</v>
      </c>
      <c r="E9">
        <v>4520</v>
      </c>
      <c r="F9">
        <v>10.5</v>
      </c>
      <c r="G9">
        <v>0.36799999999999999</v>
      </c>
      <c r="H9">
        <v>10.039999999999999</v>
      </c>
      <c r="I9">
        <v>0.23</v>
      </c>
      <c r="J9">
        <v>0.26</v>
      </c>
      <c r="K9">
        <v>0.26</v>
      </c>
      <c r="L9">
        <f t="shared" si="0"/>
        <v>0.25</v>
      </c>
    </row>
    <row r="10" spans="2:12" x14ac:dyDescent="0.25">
      <c r="B10">
        <v>10</v>
      </c>
      <c r="C10">
        <v>34.82</v>
      </c>
      <c r="D10">
        <f t="shared" si="1"/>
        <v>0.28719126938541067</v>
      </c>
      <c r="E10">
        <v>4256</v>
      </c>
      <c r="F10">
        <v>9.9</v>
      </c>
      <c r="G10">
        <v>0.36799999999999999</v>
      </c>
      <c r="H10">
        <v>9.4600000000000009</v>
      </c>
      <c r="I10">
        <v>0.3</v>
      </c>
      <c r="J10">
        <v>0.28999999999999998</v>
      </c>
      <c r="K10">
        <v>0.28999999999999998</v>
      </c>
      <c r="L10">
        <f t="shared" si="0"/>
        <v>0.29333333333333328</v>
      </c>
    </row>
    <row r="11" spans="2:12" x14ac:dyDescent="0.25">
      <c r="B11">
        <v>10</v>
      </c>
      <c r="C11">
        <v>39.119999999999997</v>
      </c>
      <c r="D11">
        <f t="shared" si="1"/>
        <v>0.2556237218813906</v>
      </c>
      <c r="E11">
        <v>4475</v>
      </c>
      <c r="F11">
        <v>10.4</v>
      </c>
      <c r="G11">
        <v>0.36799999999999999</v>
      </c>
      <c r="H11">
        <v>9.94</v>
      </c>
      <c r="I11">
        <v>0.28000000000000003</v>
      </c>
      <c r="J11">
        <v>0.27</v>
      </c>
      <c r="K11">
        <v>0.27</v>
      </c>
      <c r="L11">
        <f t="shared" si="0"/>
        <v>0.27333333333333337</v>
      </c>
    </row>
    <row r="12" spans="2:12" x14ac:dyDescent="0.25">
      <c r="B12">
        <v>10</v>
      </c>
      <c r="C12">
        <v>41.8</v>
      </c>
      <c r="D12">
        <f t="shared" si="1"/>
        <v>0.23923444976076558</v>
      </c>
      <c r="E12">
        <v>4525</v>
      </c>
      <c r="F12">
        <v>10.6</v>
      </c>
      <c r="G12">
        <v>0.36799999999999999</v>
      </c>
      <c r="H12">
        <v>10.050000000000001</v>
      </c>
      <c r="I12">
        <v>0.26</v>
      </c>
      <c r="J12">
        <v>0.2</v>
      </c>
      <c r="K12">
        <v>0.26</v>
      </c>
      <c r="L12">
        <f t="shared" si="0"/>
        <v>0.24</v>
      </c>
    </row>
    <row r="13" spans="2:12" x14ac:dyDescent="0.25">
      <c r="B13">
        <v>10</v>
      </c>
      <c r="C13">
        <v>39.549999999999997</v>
      </c>
      <c r="D13">
        <f t="shared" si="1"/>
        <v>0.25284450063211128</v>
      </c>
      <c r="E13">
        <v>4457</v>
      </c>
      <c r="F13">
        <v>10.4</v>
      </c>
      <c r="G13">
        <v>0.36799999999999999</v>
      </c>
      <c r="H13">
        <v>9.9</v>
      </c>
      <c r="I13">
        <v>0.27</v>
      </c>
      <c r="J13">
        <v>0.22</v>
      </c>
      <c r="K13">
        <v>0.26</v>
      </c>
      <c r="L13">
        <f t="shared" si="0"/>
        <v>0.25</v>
      </c>
    </row>
    <row r="16" spans="2:12" x14ac:dyDescent="0.25">
      <c r="B16" t="s">
        <v>52</v>
      </c>
      <c r="F16" t="s">
        <v>51</v>
      </c>
      <c r="I16" t="s">
        <v>50</v>
      </c>
    </row>
    <row r="17" spans="4:4" x14ac:dyDescent="0.25">
      <c r="D17" t="s">
        <v>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5308-17EB-475C-A711-221EA997DC89}">
  <dimension ref="B1:AA40"/>
  <sheetViews>
    <sheetView zoomScale="80" zoomScaleNormal="80" workbookViewId="0">
      <selection sqref="A1:R1048576"/>
    </sheetView>
  </sheetViews>
  <sheetFormatPr baseColWidth="10" defaultColWidth="9.140625" defaultRowHeight="15" x14ac:dyDescent="0.25"/>
  <cols>
    <col min="1" max="1" width="4.85546875" customWidth="1"/>
    <col min="2" max="2" width="12.140625" customWidth="1"/>
    <col min="3" max="3" width="12.28515625" customWidth="1"/>
    <col min="4" max="4" width="14" customWidth="1"/>
    <col min="5" max="5" width="12.140625" customWidth="1"/>
    <col min="6" max="6" width="16.7109375" style="1" customWidth="1"/>
    <col min="7" max="7" width="17" style="1" customWidth="1"/>
    <col min="8" max="8" width="18.7109375" customWidth="1"/>
    <col min="9" max="9" width="13.85546875" customWidth="1"/>
    <col min="10" max="10" width="21.28515625" customWidth="1"/>
    <col min="11" max="11" width="12.140625" customWidth="1"/>
    <col min="12" max="12" width="17.5703125" customWidth="1"/>
    <col min="13" max="13" width="19.140625" customWidth="1"/>
    <col min="14" max="14" width="19.28515625" customWidth="1"/>
    <col min="15" max="15" width="19" customWidth="1"/>
    <col min="16" max="16" width="22" customWidth="1"/>
    <col min="17" max="17" width="23.28515625" customWidth="1"/>
    <col min="18" max="18" width="14.140625" customWidth="1"/>
    <col min="19" max="19" width="29.85546875" bestFit="1" customWidth="1"/>
  </cols>
  <sheetData>
    <row r="1" spans="2:27" ht="15.75" thickBot="1" x14ac:dyDescent="0.3"/>
    <row r="2" spans="2:27" ht="15.75" thickBot="1" x14ac:dyDescent="0.3">
      <c r="B2" s="66" t="s">
        <v>7</v>
      </c>
      <c r="C2" s="67"/>
      <c r="D2" s="67"/>
      <c r="E2" s="67"/>
      <c r="F2" s="67"/>
      <c r="G2" s="67"/>
      <c r="H2" s="67"/>
      <c r="I2" s="67"/>
      <c r="J2" s="68"/>
      <c r="S2" t="s">
        <v>26</v>
      </c>
    </row>
    <row r="3" spans="2:27" ht="30.75" customHeight="1" thickBot="1" x14ac:dyDescent="0.3">
      <c r="B3" s="55" t="s">
        <v>4</v>
      </c>
      <c r="C3" s="55" t="s">
        <v>1</v>
      </c>
      <c r="D3" s="55" t="s">
        <v>2</v>
      </c>
      <c r="E3" s="55" t="s">
        <v>3</v>
      </c>
      <c r="F3" s="56" t="s">
        <v>10</v>
      </c>
      <c r="G3" s="55" t="s">
        <v>28</v>
      </c>
      <c r="H3" s="55" t="s">
        <v>11</v>
      </c>
      <c r="I3" s="57" t="s">
        <v>12</v>
      </c>
      <c r="J3" s="56" t="s">
        <v>5</v>
      </c>
      <c r="L3" s="12"/>
      <c r="M3" s="12"/>
      <c r="N3" s="12"/>
      <c r="O3" s="12"/>
      <c r="P3" s="13"/>
      <c r="Q3" s="12"/>
      <c r="R3" s="12"/>
      <c r="S3" s="12">
        <v>1</v>
      </c>
    </row>
    <row r="4" spans="2:27" ht="15.75" thickBot="1" x14ac:dyDescent="0.3">
      <c r="B4" s="26">
        <v>0</v>
      </c>
      <c r="C4" s="20">
        <v>2.74</v>
      </c>
      <c r="D4" s="25">
        <v>3.08</v>
      </c>
      <c r="E4" s="30">
        <v>2.91</v>
      </c>
      <c r="F4" s="38">
        <f>(C4+D4+E4)/3</f>
        <v>2.91</v>
      </c>
      <c r="G4" s="38">
        <f>MAX(C4-F4,D4-F4,E4-F4)*$S$3</f>
        <v>0.16999999999999993</v>
      </c>
      <c r="H4" s="45">
        <f>(G4/$S$3)/(MAX($C$4:$E$10)-MIN($C$4:$E$10))</f>
        <v>2.9229711141678118E-3</v>
      </c>
      <c r="I4" s="33">
        <v>4.2869999999999999</v>
      </c>
      <c r="J4" s="39">
        <f>(F8-F4)/I4/1</f>
        <v>13.499727859419952</v>
      </c>
      <c r="L4" s="16"/>
      <c r="M4" s="16"/>
      <c r="N4" s="16"/>
      <c r="O4" s="16"/>
      <c r="P4" s="17"/>
      <c r="Q4" s="17"/>
      <c r="R4" s="17"/>
      <c r="S4" s="18"/>
    </row>
    <row r="5" spans="2:27" ht="15.75" thickBot="1" x14ac:dyDescent="0.3">
      <c r="B5" s="27">
        <v>80</v>
      </c>
      <c r="C5" s="6">
        <v>18.73</v>
      </c>
      <c r="D5" s="7">
        <v>18.899999999999999</v>
      </c>
      <c r="E5" s="31">
        <v>19.18</v>
      </c>
      <c r="F5" s="40">
        <f t="shared" ref="F5:F8" si="0">(C5+D5+E5)/3</f>
        <v>18.936666666666664</v>
      </c>
      <c r="G5" s="38">
        <f t="shared" ref="G5:G8" si="1">MAX(C5-F5,D5-F5,E5-F5)*$S$3</f>
        <v>0.24333333333333584</v>
      </c>
      <c r="H5" s="42">
        <f t="shared" ref="H5:H8" si="2">(G5/$S$3)/(MAX($C$4:$E$10)-MIN($C$4:$E$10))</f>
        <v>4.1838606143971089E-3</v>
      </c>
      <c r="I5" s="61" t="s">
        <v>27</v>
      </c>
      <c r="J5" s="29"/>
      <c r="L5" s="16"/>
      <c r="M5" s="16"/>
      <c r="N5" s="16"/>
      <c r="O5" s="16"/>
      <c r="P5" s="17"/>
      <c r="R5" s="17"/>
      <c r="S5" s="18"/>
    </row>
    <row r="6" spans="2:27" ht="15.75" thickBot="1" x14ac:dyDescent="0.3">
      <c r="B6" s="27">
        <v>160</v>
      </c>
      <c r="C6" s="6">
        <v>35.21</v>
      </c>
      <c r="D6" s="7">
        <v>35.25</v>
      </c>
      <c r="E6" s="31">
        <v>35.17</v>
      </c>
      <c r="F6" s="40">
        <f t="shared" si="0"/>
        <v>35.21</v>
      </c>
      <c r="G6" s="38">
        <f t="shared" si="1"/>
        <v>3.9999999999999147E-2</v>
      </c>
      <c r="H6" s="42">
        <f t="shared" si="2"/>
        <v>6.8775790921594135E-4</v>
      </c>
      <c r="I6" s="44">
        <v>5.2030000000000003</v>
      </c>
      <c r="J6" s="29"/>
      <c r="L6" s="16"/>
      <c r="M6" s="16"/>
      <c r="N6" s="16"/>
      <c r="O6" s="16"/>
      <c r="P6" s="17"/>
      <c r="Q6" s="13"/>
      <c r="R6" s="17"/>
      <c r="S6" s="18"/>
    </row>
    <row r="7" spans="2:27" x14ac:dyDescent="0.25">
      <c r="B7" s="27">
        <v>240</v>
      </c>
      <c r="C7" s="6">
        <v>51.23</v>
      </c>
      <c r="D7" s="7">
        <v>51.2</v>
      </c>
      <c r="E7" s="31">
        <v>51.03</v>
      </c>
      <c r="F7" s="40">
        <f t="shared" si="0"/>
        <v>51.153333333333336</v>
      </c>
      <c r="G7" s="38">
        <f t="shared" si="1"/>
        <v>7.6666666666660888E-2</v>
      </c>
      <c r="H7" s="42">
        <f t="shared" si="2"/>
        <v>1.3182026593304831E-3</v>
      </c>
      <c r="J7" s="29"/>
      <c r="L7" s="16"/>
      <c r="M7" s="16"/>
      <c r="N7" s="16"/>
      <c r="O7" s="16"/>
      <c r="P7" s="17"/>
      <c r="Q7" s="17"/>
      <c r="R7" s="17"/>
      <c r="S7" s="18"/>
    </row>
    <row r="8" spans="2:27" ht="15.75" thickBot="1" x14ac:dyDescent="0.3">
      <c r="B8" s="28">
        <v>290</v>
      </c>
      <c r="C8" s="8">
        <v>60.85</v>
      </c>
      <c r="D8" s="19">
        <v>60.9</v>
      </c>
      <c r="E8" s="32">
        <v>60.6</v>
      </c>
      <c r="F8" s="41">
        <f t="shared" si="0"/>
        <v>60.783333333333331</v>
      </c>
      <c r="G8" s="39">
        <f t="shared" si="1"/>
        <v>0.11666666666666714</v>
      </c>
      <c r="H8" s="43">
        <f t="shared" si="2"/>
        <v>2.0059605685465464E-3</v>
      </c>
      <c r="I8" s="21"/>
      <c r="J8" s="22"/>
      <c r="L8" s="16"/>
      <c r="M8" s="16"/>
      <c r="N8" s="16"/>
      <c r="O8" s="16"/>
      <c r="P8" s="17"/>
      <c r="R8" s="17"/>
      <c r="S8" s="18"/>
    </row>
    <row r="9" spans="2:27" ht="15.75" thickBot="1" x14ac:dyDescent="0.3">
      <c r="B9" s="16"/>
      <c r="C9" s="16"/>
      <c r="D9" s="16"/>
      <c r="E9" s="16"/>
      <c r="F9" s="17"/>
      <c r="I9" s="18"/>
    </row>
    <row r="10" spans="2:27" ht="15.75" thickBot="1" x14ac:dyDescent="0.3">
      <c r="B10" s="66" t="s">
        <v>8</v>
      </c>
      <c r="C10" s="67"/>
      <c r="D10" s="67"/>
      <c r="E10" s="67"/>
      <c r="F10" s="67"/>
      <c r="G10" s="67"/>
      <c r="H10" s="67"/>
      <c r="I10" s="67"/>
      <c r="J10" s="68"/>
      <c r="Y10" s="65"/>
      <c r="Z10" s="65"/>
      <c r="AA10" s="65"/>
    </row>
    <row r="11" spans="2:27" ht="30.75" thickBot="1" x14ac:dyDescent="0.3">
      <c r="B11" s="55" t="s">
        <v>4</v>
      </c>
      <c r="C11" s="55" t="s">
        <v>1</v>
      </c>
      <c r="D11" s="55" t="s">
        <v>2</v>
      </c>
      <c r="E11" s="55" t="s">
        <v>3</v>
      </c>
      <c r="F11" s="56" t="s">
        <v>10</v>
      </c>
      <c r="G11" s="55" t="s">
        <v>28</v>
      </c>
      <c r="H11" s="55" t="s">
        <v>11</v>
      </c>
      <c r="I11" s="57" t="s">
        <v>12</v>
      </c>
      <c r="J11" s="56" t="s">
        <v>5</v>
      </c>
    </row>
    <row r="12" spans="2:27" ht="15.75" thickBot="1" x14ac:dyDescent="0.3">
      <c r="B12" s="26">
        <v>0</v>
      </c>
      <c r="C12" s="11">
        <v>3.71</v>
      </c>
      <c r="D12" s="11">
        <v>3.27</v>
      </c>
      <c r="E12" s="11">
        <v>3.51</v>
      </c>
      <c r="F12" s="38">
        <f>(C12+D12+E12)/3</f>
        <v>3.4966666666666666</v>
      </c>
      <c r="G12" s="37">
        <f>MAX(C12-F12,D12-F12,E12-F12)*$S$3</f>
        <v>0.21333333333333337</v>
      </c>
      <c r="H12" s="45">
        <f>(G12/$S$3)/(MAX($C$12:$E$16)-MIN($C$12:$E$16))</f>
        <v>3.1344891762170638E-3</v>
      </c>
      <c r="I12" s="33">
        <f>$I$4</f>
        <v>4.2869999999999999</v>
      </c>
      <c r="J12" s="39">
        <f>(F16-F12)/I12/1</f>
        <v>15.807479978228754</v>
      </c>
      <c r="K12" s="16"/>
    </row>
    <row r="13" spans="2:27" x14ac:dyDescent="0.25">
      <c r="B13" s="27">
        <v>80</v>
      </c>
      <c r="C13" s="7">
        <v>22.5</v>
      </c>
      <c r="D13" s="7">
        <v>22.44</v>
      </c>
      <c r="E13" s="7">
        <v>22.39</v>
      </c>
      <c r="F13" s="40">
        <f t="shared" ref="F13:F16" si="3">(C13+D13+E13)/3</f>
        <v>22.443333333333332</v>
      </c>
      <c r="G13" s="38">
        <f t="shared" ref="G13:G16" si="4">MAX(C13-F13,D13-F13,E13-F13)*$S$3</f>
        <v>5.6666666666668419E-2</v>
      </c>
      <c r="H13" s="42">
        <f t="shared" ref="H13:H16" si="5">(G13/$S$3)/(MAX($C$12:$E$16)-MIN($C$12:$E$16))</f>
        <v>8.3259868743268319E-4</v>
      </c>
      <c r="J13" s="29"/>
    </row>
    <row r="14" spans="2:27" x14ac:dyDescent="0.25">
      <c r="B14" s="27">
        <v>160</v>
      </c>
      <c r="C14" s="7">
        <v>41.27</v>
      </c>
      <c r="D14" s="7">
        <v>41.35</v>
      </c>
      <c r="E14" s="7">
        <v>41.29</v>
      </c>
      <c r="F14" s="40">
        <f t="shared" si="3"/>
        <v>41.303333333333335</v>
      </c>
      <c r="G14" s="38">
        <f t="shared" si="4"/>
        <v>4.6666666666666856E-2</v>
      </c>
      <c r="H14" s="42">
        <f t="shared" si="5"/>
        <v>6.8566950729748535E-4</v>
      </c>
      <c r="J14" s="29"/>
    </row>
    <row r="15" spans="2:27" x14ac:dyDescent="0.25">
      <c r="B15" s="27">
        <v>240</v>
      </c>
      <c r="C15" s="7">
        <v>59.81</v>
      </c>
      <c r="D15" s="7">
        <v>59.89</v>
      </c>
      <c r="E15" s="7">
        <v>59.8</v>
      </c>
      <c r="F15" s="40">
        <f t="shared" si="3"/>
        <v>59.833333333333336</v>
      </c>
      <c r="G15" s="38">
        <f t="shared" si="4"/>
        <v>5.6666666666664867E-2</v>
      </c>
      <c r="H15" s="42">
        <f t="shared" si="5"/>
        <v>8.3259868743263093E-4</v>
      </c>
      <c r="J15" s="29"/>
    </row>
    <row r="16" spans="2:27" ht="15.75" thickBot="1" x14ac:dyDescent="0.3">
      <c r="B16" s="28">
        <v>290</v>
      </c>
      <c r="C16" s="19">
        <v>71.2</v>
      </c>
      <c r="D16" s="19">
        <v>71.260000000000005</v>
      </c>
      <c r="E16" s="19">
        <v>71.33</v>
      </c>
      <c r="F16" s="41">
        <f t="shared" si="3"/>
        <v>71.263333333333335</v>
      </c>
      <c r="G16" s="39">
        <f t="shared" si="4"/>
        <v>6.6666666666662877E-2</v>
      </c>
      <c r="H16" s="43">
        <f t="shared" si="5"/>
        <v>9.7952786756777652E-4</v>
      </c>
      <c r="I16" s="21"/>
      <c r="J16" s="22"/>
    </row>
    <row r="17" spans="2:15" ht="15.75" thickBot="1" x14ac:dyDescent="0.3"/>
    <row r="18" spans="2:15" ht="15.75" customHeight="1" thickBot="1" x14ac:dyDescent="0.3">
      <c r="B18" s="69" t="s">
        <v>25</v>
      </c>
      <c r="C18" s="70"/>
      <c r="D18" s="70"/>
      <c r="E18" s="70"/>
      <c r="F18" s="70"/>
      <c r="G18" s="70"/>
      <c r="H18" s="70"/>
      <c r="I18" s="70"/>
      <c r="J18" s="71"/>
    </row>
    <row r="19" spans="2:15" ht="41.25" customHeight="1" thickBot="1" x14ac:dyDescent="0.3">
      <c r="B19" s="58" t="s">
        <v>23</v>
      </c>
      <c r="C19" s="59" t="s">
        <v>20</v>
      </c>
      <c r="D19" s="59" t="s">
        <v>21</v>
      </c>
      <c r="E19" s="59" t="s">
        <v>22</v>
      </c>
      <c r="F19" s="57" t="s">
        <v>10</v>
      </c>
      <c r="G19" s="59" t="s">
        <v>28</v>
      </c>
      <c r="H19" s="59" t="s">
        <v>11</v>
      </c>
      <c r="I19" s="60" t="s">
        <v>13</v>
      </c>
      <c r="J19" s="59" t="s">
        <v>29</v>
      </c>
    </row>
    <row r="20" spans="2:15" ht="15.75" thickBot="1" x14ac:dyDescent="0.3">
      <c r="B20" s="37">
        <f>F4</f>
        <v>2.91</v>
      </c>
      <c r="C20" s="11">
        <v>2.63</v>
      </c>
      <c r="D20" s="11">
        <v>2.74</v>
      </c>
      <c r="E20" s="11">
        <v>2.96</v>
      </c>
      <c r="F20" s="38">
        <f>(C20+D20+E20)/3</f>
        <v>2.7766666666666668</v>
      </c>
      <c r="G20" s="37">
        <f>MAX(C20-F20,D20-F20,E20-F20)*$S$3</f>
        <v>0.18333333333333313</v>
      </c>
      <c r="H20" s="45">
        <f>(G20)/((MAX($C$20:$E$24)-MIN($C$20:$E$24)))</f>
        <v>3.1419594401599512E-3</v>
      </c>
      <c r="I20" s="47">
        <f>F20-B20</f>
        <v>-0.1333333333333333</v>
      </c>
      <c r="J20" s="44">
        <f>(ABS(I20)+ABS(I21)+ABS(I22)+ABS(I23)+ABS(I24))/5</f>
        <v>8.0666666666667289E-2</v>
      </c>
    </row>
    <row r="21" spans="2:15" x14ac:dyDescent="0.25">
      <c r="B21" s="38">
        <f t="shared" ref="B21:B24" si="6">F5</f>
        <v>18.936666666666664</v>
      </c>
      <c r="C21" s="7">
        <v>18.93</v>
      </c>
      <c r="D21" s="7">
        <v>19.12</v>
      </c>
      <c r="E21" s="7">
        <v>18.96</v>
      </c>
      <c r="F21" s="40">
        <f t="shared" ref="F21:F24" si="7">(C21+D21+E21)/3</f>
        <v>19.003333333333334</v>
      </c>
      <c r="G21" s="38">
        <f>MAX(C21-F21,D21-F21,E21-F21)*$S$3</f>
        <v>0.11666666666666714</v>
      </c>
      <c r="H21" s="42">
        <f t="shared" ref="H21:H24" si="8">(G21)/((MAX($C$20:$E$24)-MIN($C$20:$E$24)))</f>
        <v>1.999428734647252E-3</v>
      </c>
      <c r="I21" s="48">
        <f t="shared" ref="I21:I24" si="9">F21-B21</f>
        <v>6.6666666666669983E-2</v>
      </c>
      <c r="J21" s="29"/>
      <c r="L21" s="2"/>
    </row>
    <row r="22" spans="2:15" x14ac:dyDescent="0.25">
      <c r="B22" s="38">
        <f t="shared" si="6"/>
        <v>35.21</v>
      </c>
      <c r="C22" s="7">
        <v>35.32</v>
      </c>
      <c r="D22" s="7">
        <v>35.31</v>
      </c>
      <c r="E22" s="7">
        <v>35.340000000000003</v>
      </c>
      <c r="F22" s="40">
        <f t="shared" si="7"/>
        <v>35.323333333333331</v>
      </c>
      <c r="G22" s="38">
        <f t="shared" ref="G22:G24" si="10">MAX(C22-F22,D22-F22,E22-F22)*$S$3</f>
        <v>1.6666666666672825E-2</v>
      </c>
      <c r="H22" s="42">
        <f t="shared" si="8"/>
        <v>2.8563267637828321E-4</v>
      </c>
      <c r="I22" s="48">
        <f t="shared" si="9"/>
        <v>0.11333333333332973</v>
      </c>
      <c r="J22" s="29"/>
      <c r="L22" s="2"/>
    </row>
    <row r="23" spans="2:15" x14ac:dyDescent="0.25">
      <c r="B23" s="38">
        <f t="shared" si="6"/>
        <v>51.153333333333336</v>
      </c>
      <c r="C23" s="7">
        <v>51.13</v>
      </c>
      <c r="D23" s="7">
        <v>51.13</v>
      </c>
      <c r="E23" s="7">
        <v>51.08</v>
      </c>
      <c r="F23" s="40">
        <f t="shared" si="7"/>
        <v>51.113333333333337</v>
      </c>
      <c r="G23" s="38">
        <f t="shared" si="10"/>
        <v>1.6666666666665719E-2</v>
      </c>
      <c r="H23" s="42">
        <f t="shared" si="8"/>
        <v>2.8563267637816145E-4</v>
      </c>
      <c r="I23" s="48">
        <f t="shared" si="9"/>
        <v>-3.9999999999999147E-2</v>
      </c>
      <c r="J23" s="29"/>
      <c r="L23" s="2"/>
    </row>
    <row r="24" spans="2:15" ht="15.75" thickBot="1" x14ac:dyDescent="0.3">
      <c r="B24" s="39">
        <f t="shared" si="6"/>
        <v>60.783333333333331</v>
      </c>
      <c r="C24" s="19">
        <v>60.71</v>
      </c>
      <c r="D24" s="19">
        <v>60.51</v>
      </c>
      <c r="E24" s="19">
        <v>60.98</v>
      </c>
      <c r="F24" s="41">
        <f t="shared" si="7"/>
        <v>60.733333333333327</v>
      </c>
      <c r="G24" s="39">
        <f t="shared" si="10"/>
        <v>0.2466666666666697</v>
      </c>
      <c r="H24" s="43">
        <f t="shared" si="8"/>
        <v>4.2273636103970814E-3</v>
      </c>
      <c r="I24" s="49">
        <f t="shared" si="9"/>
        <v>-5.0000000000004263E-2</v>
      </c>
      <c r="J24" s="22"/>
      <c r="L24" s="2"/>
    </row>
    <row r="25" spans="2:15" ht="15.75" thickBot="1" x14ac:dyDescent="0.3">
      <c r="L25" s="2"/>
    </row>
    <row r="26" spans="2:15" ht="15.75" customHeight="1" thickBot="1" x14ac:dyDescent="0.3">
      <c r="B26" s="66" t="s">
        <v>24</v>
      </c>
      <c r="C26" s="67"/>
      <c r="D26" s="67"/>
      <c r="E26" s="67"/>
      <c r="F26" s="67"/>
      <c r="G26" s="67"/>
      <c r="H26" s="67"/>
      <c r="I26" s="67"/>
      <c r="J26" s="68"/>
      <c r="L26" s="2"/>
    </row>
    <row r="27" spans="2:15" ht="30.75" thickBot="1" x14ac:dyDescent="0.3">
      <c r="B27" s="55" t="s">
        <v>4</v>
      </c>
      <c r="C27" s="55" t="s">
        <v>1</v>
      </c>
      <c r="D27" s="55" t="s">
        <v>2</v>
      </c>
      <c r="E27" s="55" t="s">
        <v>3</v>
      </c>
      <c r="F27" s="56" t="s">
        <v>10</v>
      </c>
      <c r="G27" s="55" t="s">
        <v>28</v>
      </c>
      <c r="H27" s="55" t="s">
        <v>11</v>
      </c>
      <c r="I27" s="57" t="s">
        <v>12</v>
      </c>
      <c r="J27" s="56" t="s">
        <v>5</v>
      </c>
      <c r="L27" s="2"/>
    </row>
    <row r="28" spans="2:15" ht="15.75" thickBot="1" x14ac:dyDescent="0.3">
      <c r="B28" s="26">
        <v>0</v>
      </c>
      <c r="C28" s="11">
        <v>2.63</v>
      </c>
      <c r="D28" s="11">
        <v>2.74</v>
      </c>
      <c r="E28" s="11">
        <v>2.96</v>
      </c>
      <c r="F28" s="38">
        <f>(C28+D28+E28)/3</f>
        <v>2.7766666666666668</v>
      </c>
      <c r="G28" s="37">
        <f>MAX(C28-F28,D28-F28,E28-F28)*$S$3</f>
        <v>0.18333333333333313</v>
      </c>
      <c r="H28" s="45">
        <f>(G28/$S$3)/(MAX($C$28:$E$32)-MIN($C$28:$E$32))</f>
        <v>3.1419594401599512E-3</v>
      </c>
      <c r="I28" s="33">
        <f>$I$4</f>
        <v>4.2869999999999999</v>
      </c>
      <c r="J28" s="39">
        <f>(F32-F28)/I28/1</f>
        <v>13.519166472280537</v>
      </c>
      <c r="L28" s="2"/>
    </row>
    <row r="29" spans="2:15" x14ac:dyDescent="0.25">
      <c r="B29" s="27">
        <v>80</v>
      </c>
      <c r="C29" s="7">
        <v>18.93</v>
      </c>
      <c r="D29" s="7">
        <v>19.12</v>
      </c>
      <c r="E29" s="7">
        <v>18.96</v>
      </c>
      <c r="F29" s="40">
        <f t="shared" ref="F29:F32" si="11">(C29+D29+E29)/3</f>
        <v>19.003333333333334</v>
      </c>
      <c r="G29" s="38">
        <f t="shared" ref="G29:G32" si="12">MAX(C29-F29,D29-F29,E29-F29)*$S$3</f>
        <v>0.11666666666666714</v>
      </c>
      <c r="H29" s="42">
        <f>(G29/$S$3)/(MAX($C$28:$E$32)-MIN($C$28:$E$32))</f>
        <v>1.999428734647252E-3</v>
      </c>
      <c r="J29" s="29"/>
      <c r="L29" s="2"/>
    </row>
    <row r="30" spans="2:15" x14ac:dyDescent="0.25">
      <c r="B30" s="27">
        <v>160</v>
      </c>
      <c r="C30" s="7">
        <v>35.32</v>
      </c>
      <c r="D30" s="7">
        <v>35.31</v>
      </c>
      <c r="E30" s="7">
        <v>35.340000000000003</v>
      </c>
      <c r="F30" s="40">
        <f t="shared" si="11"/>
        <v>35.323333333333331</v>
      </c>
      <c r="G30" s="38">
        <f t="shared" si="12"/>
        <v>1.6666666666672825E-2</v>
      </c>
      <c r="H30" s="42">
        <f t="shared" ref="H30:H32" si="13">(G30/$S$3)/(MAX($C$28:$E$32)-MIN($C$28:$E$32))</f>
        <v>2.8563267637828321E-4</v>
      </c>
      <c r="J30" s="29"/>
      <c r="K30" s="24"/>
      <c r="L30" s="24"/>
      <c r="M30" s="24"/>
      <c r="N30" s="24"/>
      <c r="O30" s="24"/>
    </row>
    <row r="31" spans="2:15" x14ac:dyDescent="0.25">
      <c r="B31" s="27">
        <v>240</v>
      </c>
      <c r="C31" s="7">
        <v>51.13</v>
      </c>
      <c r="D31" s="7">
        <v>51.13</v>
      </c>
      <c r="E31" s="7">
        <v>51.08</v>
      </c>
      <c r="F31" s="40">
        <f t="shared" si="11"/>
        <v>51.113333333333337</v>
      </c>
      <c r="G31" s="38">
        <f t="shared" si="12"/>
        <v>1.6666666666665719E-2</v>
      </c>
      <c r="H31" s="42">
        <f t="shared" si="13"/>
        <v>2.8563267637816145E-4</v>
      </c>
      <c r="J31" s="29"/>
    </row>
    <row r="32" spans="2:15" ht="16.5" customHeight="1" thickBot="1" x14ac:dyDescent="0.3">
      <c r="B32" s="28">
        <v>290</v>
      </c>
      <c r="C32" s="19">
        <v>60.71</v>
      </c>
      <c r="D32" s="19">
        <v>60.51</v>
      </c>
      <c r="E32" s="19">
        <v>60.98</v>
      </c>
      <c r="F32" s="41">
        <f t="shared" si="11"/>
        <v>60.733333333333327</v>
      </c>
      <c r="G32" s="39">
        <f t="shared" si="12"/>
        <v>0.2466666666666697</v>
      </c>
      <c r="H32" s="43">
        <f t="shared" si="13"/>
        <v>4.2273636103970814E-3</v>
      </c>
      <c r="I32" s="21"/>
      <c r="J32" s="22"/>
    </row>
    <row r="33" spans="2:10" ht="15.75" thickBot="1" x14ac:dyDescent="0.3">
      <c r="F33"/>
      <c r="G33"/>
    </row>
    <row r="34" spans="2:10" ht="15.75" customHeight="1" thickBot="1" x14ac:dyDescent="0.3">
      <c r="B34" s="69" t="s">
        <v>14</v>
      </c>
      <c r="C34" s="70"/>
      <c r="D34" s="70"/>
      <c r="E34" s="70"/>
      <c r="F34" s="70"/>
      <c r="G34" s="70"/>
      <c r="H34" s="70"/>
      <c r="I34" s="70"/>
      <c r="J34" s="71"/>
    </row>
    <row r="35" spans="2:10" ht="30.75" thickBot="1" x14ac:dyDescent="0.3">
      <c r="B35" s="58" t="s">
        <v>4</v>
      </c>
      <c r="C35" s="59" t="s">
        <v>15</v>
      </c>
      <c r="D35" s="59" t="s">
        <v>16</v>
      </c>
      <c r="E35" s="59" t="s">
        <v>17</v>
      </c>
      <c r="F35" s="57" t="s">
        <v>18</v>
      </c>
      <c r="G35" s="59" t="s">
        <v>19</v>
      </c>
      <c r="H35" s="59" t="s">
        <v>11</v>
      </c>
      <c r="I35" s="60" t="s">
        <v>13</v>
      </c>
      <c r="J35" s="59" t="s">
        <v>29</v>
      </c>
    </row>
    <row r="36" spans="2:10" ht="15.75" thickBot="1" x14ac:dyDescent="0.3">
      <c r="B36" s="34">
        <v>0</v>
      </c>
      <c r="C36" s="9">
        <v>-1.54</v>
      </c>
      <c r="D36" s="10">
        <v>-1.07</v>
      </c>
      <c r="E36" s="46">
        <v>-0.82</v>
      </c>
      <c r="F36" s="38">
        <f>(C36+D36+E36)/3</f>
        <v>-1.1433333333333333</v>
      </c>
      <c r="G36" s="38">
        <f>MAX(C36-F36,D36-F36,E36-F36)</f>
        <v>0.32333333333333336</v>
      </c>
      <c r="H36" s="45">
        <f>(G36)/((MAX($C$36:$E$40)-MIN($C$36:$E$40)))</f>
        <v>1.1102336068857376E-3</v>
      </c>
      <c r="I36" s="47">
        <f>F36-B36</f>
        <v>-1.1433333333333333</v>
      </c>
      <c r="J36" s="44">
        <f>(ABS(I36)+ABS(I37)+ABS(I38)+ABS(I39)+ABS(I40))/5</f>
        <v>0.68799999999999151</v>
      </c>
    </row>
    <row r="37" spans="2:10" x14ac:dyDescent="0.25">
      <c r="B37" s="35">
        <v>80</v>
      </c>
      <c r="C37" s="4">
        <v>80.650000000000006</v>
      </c>
      <c r="D37" s="3">
        <v>79.55</v>
      </c>
      <c r="E37" s="15">
        <v>80.28</v>
      </c>
      <c r="F37" s="40">
        <f t="shared" ref="F37:F39" si="14">(C37+D37+E37)/3</f>
        <v>80.16</v>
      </c>
      <c r="G37" s="40">
        <f t="shared" ref="G37:G39" si="15">MAX(C37-F37,D37-F37,E37-F37)</f>
        <v>0.49000000000000909</v>
      </c>
      <c r="H37" s="42">
        <f t="shared" ref="H37:H39" si="16">(G37)/((MAX($C$36:$E$40)-MIN($C$36:$E$40)))</f>
        <v>1.6825189712598601E-3</v>
      </c>
      <c r="I37" s="48">
        <f t="shared" ref="I37:I40" si="17">F37-B37</f>
        <v>0.15999999999999659</v>
      </c>
      <c r="J37" s="29"/>
    </row>
    <row r="38" spans="2:10" x14ac:dyDescent="0.25">
      <c r="B38" s="35">
        <v>160</v>
      </c>
      <c r="C38" s="4">
        <v>161.54</v>
      </c>
      <c r="D38" s="3">
        <v>161.1</v>
      </c>
      <c r="E38" s="15">
        <v>161.30000000000001</v>
      </c>
      <c r="F38" s="40">
        <f t="shared" si="14"/>
        <v>161.31333333333333</v>
      </c>
      <c r="G38" s="40">
        <f t="shared" si="15"/>
        <v>0.22666666666665947</v>
      </c>
      <c r="H38" s="42">
        <f t="shared" si="16"/>
        <v>7.7830809554873962E-4</v>
      </c>
      <c r="I38" s="48">
        <f t="shared" si="17"/>
        <v>1.3133333333333326</v>
      </c>
      <c r="J38" s="29"/>
    </row>
    <row r="39" spans="2:10" x14ac:dyDescent="0.25">
      <c r="B39" s="35">
        <v>240</v>
      </c>
      <c r="C39" s="4">
        <v>240.29</v>
      </c>
      <c r="D39" s="3">
        <v>239.2</v>
      </c>
      <c r="E39" s="15">
        <v>240.38</v>
      </c>
      <c r="F39" s="40">
        <f t="shared" si="14"/>
        <v>239.95666666666668</v>
      </c>
      <c r="G39" s="40">
        <f t="shared" si="15"/>
        <v>0.4233333333333178</v>
      </c>
      <c r="H39" s="42">
        <f t="shared" si="16"/>
        <v>1.453604825510139E-3</v>
      </c>
      <c r="I39" s="48">
        <f t="shared" si="17"/>
        <v>-4.3333333333322344E-2</v>
      </c>
      <c r="J39" s="29"/>
    </row>
    <row r="40" spans="2:10" ht="15.75" thickBot="1" x14ac:dyDescent="0.3">
      <c r="B40" s="36">
        <v>290</v>
      </c>
      <c r="C40" s="14">
        <v>289.69</v>
      </c>
      <c r="D40" s="5">
        <v>288.51</v>
      </c>
      <c r="E40" s="22">
        <v>289.45999999999998</v>
      </c>
      <c r="F40" s="41">
        <f>(C40+D40+E40)/3</f>
        <v>289.22000000000003</v>
      </c>
      <c r="G40" s="41">
        <f>MAX(C40-F40,D40-F40,E40-F40)</f>
        <v>0.46999999999997044</v>
      </c>
      <c r="H40" s="43">
        <f>(G40)/((MAX($C$36:$E$40)-MIN($C$36:$E$40)))</f>
        <v>1.6138447275348363E-3</v>
      </c>
      <c r="I40" s="49">
        <f t="shared" si="17"/>
        <v>-0.77999999999997272</v>
      </c>
      <c r="J40" s="22"/>
    </row>
  </sheetData>
  <mergeCells count="6">
    <mergeCell ref="B2:J2"/>
    <mergeCell ref="B10:J10"/>
    <mergeCell ref="Y10:AA10"/>
    <mergeCell ref="B26:J26"/>
    <mergeCell ref="B34:J34"/>
    <mergeCell ref="B18:J18"/>
  </mergeCells>
  <pageMargins left="0.7" right="0.7" top="0.75" bottom="0.75" header="0.3" footer="0.3"/>
  <pageSetup paperSize="9" scale="61" orientation="portrait" r:id="rId1"/>
  <colBreaks count="1" manualBreakCount="1">
    <brk id="10" max="39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8BE65C2F837343AC2660C8B0889EAE" ma:contentTypeVersion="14" ma:contentTypeDescription="Ein neues Dokument erstellen." ma:contentTypeScope="" ma:versionID="b7eb9a75dd4706810b4c69081d8d48fe">
  <xsd:schema xmlns:xsd="http://www.w3.org/2001/XMLSchema" xmlns:xs="http://www.w3.org/2001/XMLSchema" xmlns:p="http://schemas.microsoft.com/office/2006/metadata/properties" xmlns:ns2="c0c8a948-a8a2-431d-a436-e17f069363af" xmlns:ns3="6b745cbd-a34e-432a-9900-41e3803aa2e9" targetNamespace="http://schemas.microsoft.com/office/2006/metadata/properties" ma:root="true" ma:fieldsID="f5420ca96eed7fa2cb1a1994b234afa6" ns2:_="" ns3:_="">
    <xsd:import namespace="c0c8a948-a8a2-431d-a436-e17f069363af"/>
    <xsd:import namespace="6b745cbd-a34e-432a-9900-41e3803a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a948-a8a2-431d-a436-e17f0693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e5a437be-a06e-492f-a0ea-634d5186e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45cbd-a34e-432a-9900-41e3803aa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2eb793-408a-4abc-85b9-618291e4fe67}" ma:internalName="TaxCatchAll" ma:showField="CatchAllData" ma:web="6b745cbd-a34e-432a-9900-41e3803a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8a948-a8a2-431d-a436-e17f069363af">
      <Terms xmlns="http://schemas.microsoft.com/office/infopath/2007/PartnerControls"/>
    </lcf76f155ced4ddcb4097134ff3c332f>
    <TaxCatchAll xmlns="6b745cbd-a34e-432a-9900-41e3803aa2e9" xsi:nil="true"/>
  </documentManagement>
</p:properties>
</file>

<file path=customXml/itemProps1.xml><?xml version="1.0" encoding="utf-8"?>
<ds:datastoreItem xmlns:ds="http://schemas.openxmlformats.org/officeDocument/2006/customXml" ds:itemID="{E33CB14B-EEEA-4E1E-B623-D870A775B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FF9E8C-A979-49D8-B0D6-7BF035D44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8a948-a8a2-431d-a436-e17f069363af"/>
    <ds:schemaRef ds:uri="6b745cbd-a34e-432a-9900-41e3803aa2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9C1C43-49EE-494C-B635-B785FB629686}">
  <ds:schemaRefs>
    <ds:schemaRef ds:uri="http://schemas.microsoft.com/office/2006/metadata/properties"/>
    <ds:schemaRef ds:uri="6b745cbd-a34e-432a-9900-41e3803aa2e9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c0c8a948-a8a2-431d-a436-e17f069363af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Infos</vt:lpstr>
      <vt:lpstr>Messwerte Flusssensor</vt:lpstr>
      <vt:lpstr>P3 Spannung</vt:lpstr>
      <vt:lpstr>'P3 Spannung'!Druckbereich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2023-11-26T12:06:06Z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0x010100FD8BE65C2F837343AC2660C8B0889EAE</vt:lpwstr>
  </property>
  <property fmtid="{D5CDD505-2E9C-101B-9397-08002B2CF9AE}" pid="3" name="MediaServiceImageTags">
    <vt:lpwstr/>
  </property>
</Properties>
</file>