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9242778F-8B70-4C7F-A028-0FDE3ACEA22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1 Spannung" sheetId="6" r:id="rId1"/>
    <sheet name="P2 Spannung" sheetId="7" r:id="rId2"/>
    <sheet name="P3 Spannung" sheetId="8" r:id="rId3"/>
    <sheet name="P1 Spannung (2)" sheetId="5" r:id="rId4"/>
    <sheet name="P1 Spannung (1)" sheetId="1" r:id="rId5"/>
    <sheet name="Analog" sheetId="4" r:id="rId6"/>
  </sheets>
  <definedNames>
    <definedName name="_xlnm.Print_Area" localSheetId="0">'P1 Spannung'!$B$2:$J$8</definedName>
    <definedName name="_xlnm.Print_Area" localSheetId="1">'P2 Spannung'!$B$2:$J$8</definedName>
    <definedName name="_xlnm.Print_Area" localSheetId="2">'P3 Spannung'!$B$2:$J$8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8" l="1"/>
  <c r="G40" i="8" s="1"/>
  <c r="H40" i="8" s="1"/>
  <c r="F39" i="8"/>
  <c r="G39" i="8" s="1"/>
  <c r="H39" i="8" s="1"/>
  <c r="F38" i="8"/>
  <c r="G38" i="8" s="1"/>
  <c r="H38" i="8" s="1"/>
  <c r="F37" i="8"/>
  <c r="G37" i="8" s="1"/>
  <c r="H37" i="8" s="1"/>
  <c r="F36" i="8"/>
  <c r="G36" i="8" s="1"/>
  <c r="H36" i="8" s="1"/>
  <c r="F32" i="8"/>
  <c r="J28" i="8" s="1"/>
  <c r="F31" i="8"/>
  <c r="G31" i="8" s="1"/>
  <c r="H31" i="8" s="1"/>
  <c r="F30" i="8"/>
  <c r="G30" i="8" s="1"/>
  <c r="H30" i="8" s="1"/>
  <c r="F29" i="8"/>
  <c r="G29" i="8" s="1"/>
  <c r="H29" i="8" s="1"/>
  <c r="I28" i="8"/>
  <c r="F28" i="8"/>
  <c r="G28" i="8" s="1"/>
  <c r="H28" i="8" s="1"/>
  <c r="F24" i="8"/>
  <c r="G24" i="8" s="1"/>
  <c r="H24" i="8" s="1"/>
  <c r="F23" i="8"/>
  <c r="G23" i="8" s="1"/>
  <c r="H23" i="8" s="1"/>
  <c r="G22" i="8"/>
  <c r="H22" i="8" s="1"/>
  <c r="F22" i="8"/>
  <c r="F21" i="8"/>
  <c r="G21" i="8" s="1"/>
  <c r="H21" i="8" s="1"/>
  <c r="F20" i="8"/>
  <c r="G20" i="8" s="1"/>
  <c r="H20" i="8" s="1"/>
  <c r="F16" i="8"/>
  <c r="J12" i="8" s="1"/>
  <c r="F15" i="8"/>
  <c r="G15" i="8" s="1"/>
  <c r="H15" i="8" s="1"/>
  <c r="G14" i="8"/>
  <c r="H14" i="8" s="1"/>
  <c r="F14" i="8"/>
  <c r="G13" i="8"/>
  <c r="H13" i="8" s="1"/>
  <c r="F13" i="8"/>
  <c r="I12" i="8"/>
  <c r="F12" i="8"/>
  <c r="G12" i="8" s="1"/>
  <c r="H12" i="8" s="1"/>
  <c r="F8" i="8"/>
  <c r="J4" i="8" s="1"/>
  <c r="F7" i="8"/>
  <c r="G7" i="8" s="1"/>
  <c r="H7" i="8" s="1"/>
  <c r="F6" i="8"/>
  <c r="G6" i="8" s="1"/>
  <c r="H6" i="8" s="1"/>
  <c r="F5" i="8"/>
  <c r="G5" i="8" s="1"/>
  <c r="H5" i="8" s="1"/>
  <c r="F4" i="8"/>
  <c r="B20" i="8" s="1"/>
  <c r="G40" i="7"/>
  <c r="H40" i="7" s="1"/>
  <c r="F40" i="7"/>
  <c r="F39" i="7"/>
  <c r="G39" i="7" s="1"/>
  <c r="H39" i="7" s="1"/>
  <c r="F38" i="7"/>
  <c r="G38" i="7" s="1"/>
  <c r="H38" i="7" s="1"/>
  <c r="F37" i="7"/>
  <c r="G37" i="7" s="1"/>
  <c r="H37" i="7" s="1"/>
  <c r="G36" i="7"/>
  <c r="H36" i="7" s="1"/>
  <c r="F36" i="7"/>
  <c r="F32" i="7"/>
  <c r="G32" i="7" s="1"/>
  <c r="H32" i="7" s="1"/>
  <c r="F31" i="7"/>
  <c r="G31" i="7" s="1"/>
  <c r="H31" i="7" s="1"/>
  <c r="F30" i="7"/>
  <c r="G30" i="7" s="1"/>
  <c r="H30" i="7" s="1"/>
  <c r="G29" i="7"/>
  <c r="H29" i="7" s="1"/>
  <c r="F29" i="7"/>
  <c r="J28" i="7"/>
  <c r="I28" i="7"/>
  <c r="G28" i="7"/>
  <c r="H28" i="7" s="1"/>
  <c r="F28" i="7"/>
  <c r="G24" i="7"/>
  <c r="H24" i="7" s="1"/>
  <c r="F24" i="7"/>
  <c r="G23" i="7"/>
  <c r="H23" i="7" s="1"/>
  <c r="F23" i="7"/>
  <c r="F22" i="7"/>
  <c r="G22" i="7" s="1"/>
  <c r="H22" i="7" s="1"/>
  <c r="G21" i="7"/>
  <c r="H21" i="7" s="1"/>
  <c r="F21" i="7"/>
  <c r="B21" i="7"/>
  <c r="G20" i="7"/>
  <c r="H20" i="7" s="1"/>
  <c r="F20" i="7"/>
  <c r="F16" i="7"/>
  <c r="J12" i="7" s="1"/>
  <c r="F15" i="7"/>
  <c r="G15" i="7" s="1"/>
  <c r="H15" i="7" s="1"/>
  <c r="G14" i="7"/>
  <c r="H14" i="7" s="1"/>
  <c r="F14" i="7"/>
  <c r="F13" i="7"/>
  <c r="G13" i="7" s="1"/>
  <c r="H13" i="7" s="1"/>
  <c r="I12" i="7"/>
  <c r="F12" i="7"/>
  <c r="G12" i="7" s="1"/>
  <c r="H12" i="7" s="1"/>
  <c r="F8" i="7"/>
  <c r="F7" i="7"/>
  <c r="B23" i="7" s="1"/>
  <c r="F6" i="7"/>
  <c r="G6" i="7" s="1"/>
  <c r="H6" i="7" s="1"/>
  <c r="F5" i="7"/>
  <c r="G5" i="7" s="1"/>
  <c r="H5" i="7" s="1"/>
  <c r="G4" i="7"/>
  <c r="H4" i="7" s="1"/>
  <c r="F4" i="7"/>
  <c r="B20" i="7" s="1"/>
  <c r="H37" i="6"/>
  <c r="H38" i="6"/>
  <c r="H39" i="6"/>
  <c r="H40" i="6"/>
  <c r="H36" i="6"/>
  <c r="G29" i="6"/>
  <c r="G30" i="6"/>
  <c r="G31" i="6"/>
  <c r="G32" i="6"/>
  <c r="G28" i="6"/>
  <c r="G21" i="6"/>
  <c r="G22" i="6"/>
  <c r="G23" i="6"/>
  <c r="G24" i="6"/>
  <c r="G20" i="6"/>
  <c r="H20" i="6" s="1"/>
  <c r="G13" i="6"/>
  <c r="G14" i="6"/>
  <c r="G15" i="6"/>
  <c r="G16" i="6"/>
  <c r="G12" i="6"/>
  <c r="G5" i="6"/>
  <c r="G6" i="6"/>
  <c r="G7" i="6"/>
  <c r="G8" i="6"/>
  <c r="G4" i="6"/>
  <c r="B21" i="6"/>
  <c r="B22" i="6"/>
  <c r="B23" i="6"/>
  <c r="B24" i="6"/>
  <c r="B20" i="6"/>
  <c r="F24" i="6"/>
  <c r="F23" i="6"/>
  <c r="F22" i="6"/>
  <c r="F21" i="6"/>
  <c r="F20" i="6"/>
  <c r="I28" i="6"/>
  <c r="I12" i="6"/>
  <c r="F32" i="6"/>
  <c r="J28" i="6" s="1"/>
  <c r="F31" i="6"/>
  <c r="F30" i="6"/>
  <c r="F29" i="6"/>
  <c r="F28" i="6"/>
  <c r="H28" i="6" s="1"/>
  <c r="F16" i="6"/>
  <c r="F15" i="6"/>
  <c r="F14" i="6"/>
  <c r="F13" i="6"/>
  <c r="F12" i="6"/>
  <c r="F40" i="6"/>
  <c r="G40" i="6" s="1"/>
  <c r="F39" i="6"/>
  <c r="G39" i="6" s="1"/>
  <c r="F38" i="6"/>
  <c r="G38" i="6" s="1"/>
  <c r="F37" i="6"/>
  <c r="G37" i="6" s="1"/>
  <c r="F36" i="6"/>
  <c r="G36" i="6" s="1"/>
  <c r="F8" i="6"/>
  <c r="F7" i="6"/>
  <c r="H7" i="6" s="1"/>
  <c r="F6" i="6"/>
  <c r="H6" i="6" s="1"/>
  <c r="F5" i="6"/>
  <c r="F4" i="6"/>
  <c r="H43" i="5"/>
  <c r="H44" i="5"/>
  <c r="H45" i="5"/>
  <c r="H46" i="5"/>
  <c r="H42" i="5"/>
  <c r="G43" i="5"/>
  <c r="G44" i="5"/>
  <c r="G45" i="5"/>
  <c r="G46" i="5"/>
  <c r="G42" i="5"/>
  <c r="L33" i="5"/>
  <c r="M33" i="5" s="1"/>
  <c r="F43" i="5"/>
  <c r="F44" i="5"/>
  <c r="F45" i="5"/>
  <c r="F46" i="5"/>
  <c r="F42" i="5"/>
  <c r="J33" i="5"/>
  <c r="O34" i="5"/>
  <c r="O35" i="5"/>
  <c r="O36" i="5"/>
  <c r="O37" i="5"/>
  <c r="N34" i="5"/>
  <c r="N35" i="5"/>
  <c r="N36" i="5"/>
  <c r="N37" i="5"/>
  <c r="N33" i="5"/>
  <c r="O33" i="5" s="1"/>
  <c r="M34" i="5"/>
  <c r="M35" i="5"/>
  <c r="M36" i="5"/>
  <c r="M37" i="5"/>
  <c r="L34" i="5"/>
  <c r="L35" i="5"/>
  <c r="L36" i="5"/>
  <c r="L37" i="5"/>
  <c r="K37" i="5"/>
  <c r="J34" i="5"/>
  <c r="J35" i="5"/>
  <c r="J36" i="5"/>
  <c r="J37" i="5"/>
  <c r="I34" i="5"/>
  <c r="I35" i="5"/>
  <c r="I36" i="5"/>
  <c r="I37" i="5"/>
  <c r="I33" i="5"/>
  <c r="P7" i="5"/>
  <c r="G8" i="5"/>
  <c r="AG12" i="5"/>
  <c r="AF12" i="5"/>
  <c r="AH12" i="5" s="1"/>
  <c r="AG11" i="5"/>
  <c r="AF11" i="5"/>
  <c r="AH11" i="5" s="1"/>
  <c r="AG10" i="5"/>
  <c r="AF10" i="5"/>
  <c r="AH10" i="5" s="1"/>
  <c r="AG9" i="5"/>
  <c r="AF9" i="5"/>
  <c r="AH9" i="5" s="1"/>
  <c r="AG8" i="5"/>
  <c r="AF8" i="5"/>
  <c r="AH8" i="5" s="1"/>
  <c r="O8" i="5"/>
  <c r="Q8" i="5" s="1"/>
  <c r="R8" i="5" s="1"/>
  <c r="F8" i="5"/>
  <c r="H8" i="5" s="1"/>
  <c r="I8" i="5" s="1"/>
  <c r="AG7" i="5"/>
  <c r="AF7" i="5"/>
  <c r="AH7" i="5" s="1"/>
  <c r="O7" i="5"/>
  <c r="Q7" i="5" s="1"/>
  <c r="R7" i="5" s="1"/>
  <c r="F7" i="5"/>
  <c r="H7" i="5" s="1"/>
  <c r="I7" i="5" s="1"/>
  <c r="AG6" i="5"/>
  <c r="AF6" i="5"/>
  <c r="AH6" i="5" s="1"/>
  <c r="O6" i="5"/>
  <c r="Q6" i="5" s="1"/>
  <c r="R6" i="5" s="1"/>
  <c r="F6" i="5"/>
  <c r="H6" i="5" s="1"/>
  <c r="I6" i="5" s="1"/>
  <c r="AG5" i="5"/>
  <c r="AF5" i="5"/>
  <c r="AH5" i="5" s="1"/>
  <c r="O5" i="5"/>
  <c r="Q5" i="5" s="1"/>
  <c r="R5" i="5" s="1"/>
  <c r="F5" i="5"/>
  <c r="H5" i="5" s="1"/>
  <c r="I5" i="5" s="1"/>
  <c r="Z4" i="5"/>
  <c r="O4" i="5"/>
  <c r="F4" i="5"/>
  <c r="H4" i="5" s="1"/>
  <c r="I4" i="5" s="1"/>
  <c r="G12" i="1"/>
  <c r="J55" i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J56" i="1"/>
  <c r="J58" i="1" s="1"/>
  <c r="O12" i="1"/>
  <c r="Q12" i="1" s="1"/>
  <c r="R12" i="1" s="1"/>
  <c r="O11" i="1"/>
  <c r="Q11" i="1" s="1"/>
  <c r="R11" i="1" s="1"/>
  <c r="O10" i="1"/>
  <c r="Q10" i="1" s="1"/>
  <c r="R10" i="1" s="1"/>
  <c r="O9" i="1"/>
  <c r="Q9" i="1" s="1"/>
  <c r="R9" i="1" s="1"/>
  <c r="O8" i="1"/>
  <c r="Q8" i="1" s="1"/>
  <c r="R8" i="1" s="1"/>
  <c r="O7" i="1"/>
  <c r="Q7" i="1" s="1"/>
  <c r="R7" i="1" s="1"/>
  <c r="O6" i="1"/>
  <c r="Q6" i="1" s="1"/>
  <c r="R6" i="1" s="1"/>
  <c r="O5" i="1"/>
  <c r="Q5" i="1" s="1"/>
  <c r="R5" i="1" s="1"/>
  <c r="O4" i="1"/>
  <c r="Q4" i="1" s="1"/>
  <c r="R4" i="1" s="1"/>
  <c r="Z4" i="1"/>
  <c r="AF16" i="1"/>
  <c r="AH16" i="1" s="1"/>
  <c r="AG16" i="1"/>
  <c r="AF15" i="1"/>
  <c r="AH15" i="1" s="1"/>
  <c r="AG15" i="1"/>
  <c r="AF14" i="1"/>
  <c r="AH14" i="1" s="1"/>
  <c r="AG14" i="1"/>
  <c r="AF13" i="1"/>
  <c r="AH13" i="1" s="1"/>
  <c r="AG13" i="1"/>
  <c r="AF12" i="1"/>
  <c r="AH12" i="1" s="1"/>
  <c r="AG12" i="1"/>
  <c r="AF11" i="1"/>
  <c r="AH11" i="1" s="1"/>
  <c r="AG11" i="1"/>
  <c r="AG8" i="1"/>
  <c r="AG9" i="1"/>
  <c r="AG10" i="1"/>
  <c r="AG7" i="1"/>
  <c r="AF8" i="1"/>
  <c r="AH8" i="1" s="1"/>
  <c r="AF9" i="1"/>
  <c r="AH9" i="1" s="1"/>
  <c r="AF10" i="1"/>
  <c r="AH10" i="1" s="1"/>
  <c r="AF7" i="1"/>
  <c r="AH7" i="1" s="1"/>
  <c r="AG6" i="1"/>
  <c r="AF6" i="1"/>
  <c r="AH6" i="1" s="1"/>
  <c r="G4" i="4"/>
  <c r="F29" i="4"/>
  <c r="G29" i="4" s="1"/>
  <c r="H29" i="4" s="1"/>
  <c r="F28" i="4"/>
  <c r="F27" i="4"/>
  <c r="F26" i="4"/>
  <c r="F25" i="4"/>
  <c r="F24" i="4"/>
  <c r="F23" i="4"/>
  <c r="F22" i="4"/>
  <c r="F21" i="4"/>
  <c r="F20" i="4"/>
  <c r="F19" i="4"/>
  <c r="G4" i="8" l="1"/>
  <c r="H4" i="8" s="1"/>
  <c r="B21" i="8"/>
  <c r="J4" i="7"/>
  <c r="G7" i="7"/>
  <c r="H7" i="7" s="1"/>
  <c r="G16" i="8"/>
  <c r="H16" i="8" s="1"/>
  <c r="B24" i="8"/>
  <c r="B22" i="8"/>
  <c r="G32" i="8"/>
  <c r="H32" i="8" s="1"/>
  <c r="G8" i="8"/>
  <c r="H8" i="8" s="1"/>
  <c r="B23" i="8"/>
  <c r="B24" i="7"/>
  <c r="G8" i="7"/>
  <c r="H8" i="7" s="1"/>
  <c r="B22" i="7"/>
  <c r="G16" i="7"/>
  <c r="H16" i="7" s="1"/>
  <c r="H31" i="6"/>
  <c r="H12" i="6"/>
  <c r="H23" i="6"/>
  <c r="H30" i="6"/>
  <c r="H29" i="6"/>
  <c r="H21" i="6"/>
  <c r="H24" i="6"/>
  <c r="H22" i="6"/>
  <c r="H14" i="6"/>
  <c r="H13" i="6"/>
  <c r="H15" i="6"/>
  <c r="H8" i="6"/>
  <c r="H5" i="6"/>
  <c r="H4" i="6"/>
  <c r="H32" i="6"/>
  <c r="H16" i="6"/>
  <c r="Q4" i="5"/>
  <c r="R4" i="5" s="1"/>
  <c r="J45" i="1"/>
  <c r="P12" i="1"/>
  <c r="G26" i="4"/>
  <c r="H26" i="4" s="1"/>
  <c r="G25" i="4"/>
  <c r="H25" i="4" s="1"/>
  <c r="G24" i="4"/>
  <c r="H24" i="4" s="1"/>
  <c r="G21" i="4"/>
  <c r="H21" i="4" s="1"/>
  <c r="F14" i="4"/>
  <c r="G14" i="4" s="1"/>
  <c r="H14" i="4" s="1"/>
  <c r="F13" i="4"/>
  <c r="F12" i="4"/>
  <c r="F11" i="4"/>
  <c r="F10" i="4"/>
  <c r="F9" i="4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28" i="4"/>
  <c r="H28" i="4" s="1"/>
  <c r="G27" i="4"/>
  <c r="H27" i="4" s="1"/>
  <c r="G23" i="4"/>
  <c r="H23" i="4" s="1"/>
  <c r="G22" i="4"/>
  <c r="H22" i="4" s="1"/>
  <c r="G20" i="4"/>
  <c r="H20" i="4" s="1"/>
  <c r="G19" i="4"/>
  <c r="H19" i="4" s="1"/>
  <c r="G13" i="4"/>
  <c r="H13" i="4" s="1"/>
  <c r="G12" i="4"/>
  <c r="H12" i="4" s="1"/>
  <c r="G11" i="4"/>
  <c r="H11" i="4" s="1"/>
  <c r="G10" i="4"/>
  <c r="H10" i="4" s="1"/>
  <c r="G9" i="4"/>
  <c r="H9" i="4" s="1"/>
  <c r="H4" i="4"/>
  <c r="F4" i="1"/>
  <c r="F6" i="1"/>
  <c r="H6" i="1" s="1"/>
  <c r="F7" i="1"/>
  <c r="H7" i="1" s="1"/>
  <c r="F8" i="1"/>
  <c r="H8" i="1" s="1"/>
  <c r="F9" i="1"/>
  <c r="H9" i="1" s="1"/>
  <c r="I9" i="1" s="1"/>
  <c r="F10" i="1"/>
  <c r="H10" i="1" s="1"/>
  <c r="F11" i="1"/>
  <c r="H11" i="1" s="1"/>
  <c r="I11" i="1" s="1"/>
  <c r="F12" i="1"/>
  <c r="F5" i="1"/>
  <c r="H4" i="1" l="1"/>
  <c r="I4" i="1" s="1"/>
  <c r="H5" i="1"/>
  <c r="I5" i="1" s="1"/>
  <c r="H12" i="1"/>
  <c r="I12" i="1" s="1"/>
  <c r="I8" i="1"/>
  <c r="I7" i="1"/>
  <c r="I10" i="1"/>
  <c r="I6" i="1"/>
  <c r="J12" i="6"/>
  <c r="J4" i="6"/>
</calcChain>
</file>

<file path=xl/sharedStrings.xml><?xml version="1.0" encoding="utf-8"?>
<sst xmlns="http://schemas.openxmlformats.org/spreadsheetml/2006/main" count="276" uniqueCount="76">
  <si>
    <t>Gewicht [kg]</t>
  </si>
  <si>
    <t>Aufsteigend</t>
  </si>
  <si>
    <t>Absteigend</t>
  </si>
  <si>
    <t>Aufsteigender Absoluter Fehler [µV]</t>
  </si>
  <si>
    <t>Aufsteigender Reduzierter Fehler</t>
  </si>
  <si>
    <t>Absteigender Reduzierter Fehler</t>
  </si>
  <si>
    <t>Aufsteigender Absoluter Fehler [mV]</t>
  </si>
  <si>
    <t>Absteigender Absoluter Fehler [mV]</t>
  </si>
  <si>
    <t>Absteigende Mittelwerte [VDC]</t>
  </si>
  <si>
    <t>Messung 3 [VDC]</t>
  </si>
  <si>
    <t>Messung 2 [VDC]</t>
  </si>
  <si>
    <t>Messung 1 [VDC]</t>
  </si>
  <si>
    <t>Aufsteigende Mittelwerte [VDC]</t>
  </si>
  <si>
    <t>Messung 1 [mV]</t>
  </si>
  <si>
    <t>Messung 2 [mV]</t>
  </si>
  <si>
    <t>Messung 3 [mV]</t>
  </si>
  <si>
    <t>Aufsteigende Mittelwerte [mV]</t>
  </si>
  <si>
    <t>1m = 0,1bar = 9,80665</t>
  </si>
  <si>
    <t>Theoretische bar</t>
  </si>
  <si>
    <t>Theoretische PSI</t>
  </si>
  <si>
    <t>Theoretische kPa</t>
  </si>
  <si>
    <t>Kontrolle via PSI / kpa</t>
  </si>
  <si>
    <t>Druck [mmHg]</t>
  </si>
  <si>
    <t>Empfindlichkeit [(mV/V)/mmHg]</t>
  </si>
  <si>
    <t>1mmHg = 133,322 Pa</t>
  </si>
  <si>
    <t>mmHg</t>
  </si>
  <si>
    <t>Multimeter</t>
  </si>
  <si>
    <t>Arduino</t>
  </si>
  <si>
    <t>Max bei 299,947mmHg</t>
  </si>
  <si>
    <t>1mmHg=1/51,715 PSI</t>
  </si>
  <si>
    <t>Aufsteigend Multimeter</t>
  </si>
  <si>
    <t>Aufsteigend Arduino</t>
  </si>
  <si>
    <t>m</t>
  </si>
  <si>
    <t>b</t>
  </si>
  <si>
    <t>y</t>
  </si>
  <si>
    <t>x</t>
  </si>
  <si>
    <t>P1 Test</t>
  </si>
  <si>
    <t>Test Messung Spannung</t>
  </si>
  <si>
    <t>Multimeter [mV]</t>
  </si>
  <si>
    <t>Messreihe 1</t>
  </si>
  <si>
    <t xml:space="preserve">Messreihe 2 </t>
  </si>
  <si>
    <t>Arduino [mV]</t>
  </si>
  <si>
    <t>Messreihe 3</t>
  </si>
  <si>
    <t>Test Messung Druck</t>
  </si>
  <si>
    <t>Arduino Druck 1 [mmHg]</t>
  </si>
  <si>
    <t>Arduino Druck 2 [mmHg]</t>
  </si>
  <si>
    <t>Arduino Druck 3 [mmHg]</t>
  </si>
  <si>
    <t>VCC</t>
  </si>
  <si>
    <t>Mittelwerte [mV]</t>
  </si>
  <si>
    <t>Absoluter Fehler [µV]</t>
  </si>
  <si>
    <t>Reduzierter Fehler</t>
  </si>
  <si>
    <t>VCC [V]</t>
  </si>
  <si>
    <t>Mittelwerte Arduino [mV]</t>
  </si>
  <si>
    <t>Absoluter Fehler Arduino [µV]</t>
  </si>
  <si>
    <t>Reduzierter Fehler Arduino</t>
  </si>
  <si>
    <t>Mittelwerte Multimeter [mV]</t>
  </si>
  <si>
    <t>Absoluter Fehler Multimeter [µV]</t>
  </si>
  <si>
    <t>Reduzierter Fehler Multimeter</t>
  </si>
  <si>
    <t>Fehler Multimeter</t>
  </si>
  <si>
    <t>Fehler Arduino</t>
  </si>
  <si>
    <t>Absoluter Fehler Arduino []</t>
  </si>
  <si>
    <t>Mittelwerte Arduino []</t>
  </si>
  <si>
    <t>Abweichung</t>
  </si>
  <si>
    <t>Druckmessung Arduino</t>
  </si>
  <si>
    <t>Druck 1 [mmHg]</t>
  </si>
  <si>
    <t>Druck 2 [mmHg]</t>
  </si>
  <si>
    <t>Druck 3 [mmHg]</t>
  </si>
  <si>
    <t>Mittelwerte [mmHg]</t>
  </si>
  <si>
    <t>Absoluter Fehler [mmHg]</t>
  </si>
  <si>
    <t>Spannung 1 [mV]</t>
  </si>
  <si>
    <t>Spannung 2 [mV]</t>
  </si>
  <si>
    <t>Spannung 3 [mV]</t>
  </si>
  <si>
    <t>Spannung (Mul.)[mV]</t>
  </si>
  <si>
    <t>Angepasster Druck Arduino</t>
  </si>
  <si>
    <t>Spannungsmessung Arduino</t>
  </si>
  <si>
    <t>Absoluter Fehler verstärkung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</si>
</sst>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5" xfId="0" applyBorder="1"/>
    <xf numFmtId="0" fontId="0" fillId="0" borderId="8" xfId="0" applyBorder="1"/>
    <xf numFmtId="164" fontId="0" fillId="0" borderId="8" xfId="0" applyNumberFormat="1" applyBorder="1"/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6" fontId="0" fillId="0" borderId="6" xfId="1" applyNumberFormat="1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6" fontId="0" fillId="0" borderId="9" xfId="1" applyNumberFormat="1" applyFont="1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164" fontId="0" fillId="0" borderId="12" xfId="0" applyNumberFormat="1" applyBorder="1"/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6" fontId="0" fillId="0" borderId="13" xfId="1" applyNumberFormat="1" applyFont="1" applyBorder="1" applyAlignment="1">
      <alignment horizontal="right" vertic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0" fillId="0" borderId="0" xfId="1" applyNumberFormat="1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5" xfId="0" applyFill="1" applyBorder="1" applyAlignment="1">
      <alignment horizontal="center"/>
    </xf>
    <xf numFmtId="164" fontId="0" fillId="0" borderId="27" xfId="0" applyNumberFormat="1" applyBorder="1" applyAlignment="1">
      <alignment horizontal="right" vertical="center"/>
    </xf>
    <xf numFmtId="164" fontId="0" fillId="0" borderId="28" xfId="0" applyNumberFormat="1" applyBorder="1" applyAlignment="1">
      <alignment horizontal="right" vertical="center"/>
    </xf>
    <xf numFmtId="164" fontId="0" fillId="0" borderId="29" xfId="0" applyNumberFormat="1" applyBorder="1" applyAlignment="1">
      <alignment horizontal="right" vertical="center"/>
    </xf>
    <xf numFmtId="164" fontId="0" fillId="0" borderId="30" xfId="0" applyNumberFormat="1" applyBorder="1" applyAlignment="1">
      <alignment horizontal="right" vertical="center"/>
    </xf>
    <xf numFmtId="164" fontId="0" fillId="0" borderId="26" xfId="0" applyNumberFormat="1" applyBorder="1" applyAlignment="1">
      <alignment horizontal="center"/>
    </xf>
    <xf numFmtId="0" fontId="0" fillId="0" borderId="18" xfId="0" applyBorder="1" applyAlignment="1">
      <alignment horizontal="right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6" fontId="0" fillId="0" borderId="19" xfId="1" applyNumberFormat="1" applyFont="1" applyBorder="1" applyAlignment="1">
      <alignment horizontal="righ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right" vertical="center"/>
    </xf>
    <xf numFmtId="0" fontId="0" fillId="0" borderId="48" xfId="0" applyBorder="1" applyAlignment="1">
      <alignment horizontal="right" vertical="center"/>
    </xf>
    <xf numFmtId="0" fontId="0" fillId="0" borderId="45" xfId="0" applyBorder="1" applyAlignment="1">
      <alignment horizontal="right" vertical="center"/>
    </xf>
    <xf numFmtId="0" fontId="0" fillId="0" borderId="37" xfId="0" applyBorder="1"/>
    <xf numFmtId="0" fontId="0" fillId="0" borderId="36" xfId="0" applyBorder="1"/>
    <xf numFmtId="0" fontId="0" fillId="0" borderId="43" xfId="0" applyBorder="1"/>
    <xf numFmtId="164" fontId="0" fillId="0" borderId="37" xfId="0" applyNumberFormat="1" applyBorder="1"/>
    <xf numFmtId="164" fontId="0" fillId="0" borderId="36" xfId="0" applyNumberFormat="1" applyBorder="1"/>
    <xf numFmtId="164" fontId="0" fillId="0" borderId="43" xfId="0" applyNumberFormat="1" applyBorder="1"/>
    <xf numFmtId="0" fontId="0" fillId="0" borderId="37" xfId="0" applyFill="1" applyBorder="1" applyAlignment="1">
      <alignment horizontal="right" vertical="center"/>
    </xf>
    <xf numFmtId="164" fontId="0" fillId="0" borderId="44" xfId="0" applyNumberFormat="1" applyBorder="1" applyAlignment="1">
      <alignment horizontal="right" vertical="center"/>
    </xf>
    <xf numFmtId="164" fontId="0" fillId="0" borderId="48" xfId="0" applyNumberFormat="1" applyBorder="1" applyAlignment="1">
      <alignment horizontal="right" vertical="center"/>
    </xf>
    <xf numFmtId="164" fontId="0" fillId="0" borderId="45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center"/>
    </xf>
    <xf numFmtId="164" fontId="0" fillId="0" borderId="34" xfId="0" applyNumberFormat="1" applyBorder="1" applyAlignment="1">
      <alignment horizontal="right" vertical="center"/>
    </xf>
    <xf numFmtId="164" fontId="0" fillId="0" borderId="18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0" fontId="0" fillId="0" borderId="26" xfId="0" applyBorder="1" applyAlignment="1">
      <alignment horizontal="center" vertical="center" wrapText="1"/>
    </xf>
    <xf numFmtId="164" fontId="0" fillId="0" borderId="26" xfId="0" applyNumberFormat="1" applyBorder="1" applyAlignment="1">
      <alignment horizontal="center" wrapText="1"/>
    </xf>
    <xf numFmtId="0" fontId="0" fillId="0" borderId="49" xfId="0" applyBorder="1"/>
    <xf numFmtId="0" fontId="0" fillId="0" borderId="26" xfId="0" applyBorder="1" applyAlignment="1">
      <alignment horizontal="center" wrapText="1"/>
    </xf>
    <xf numFmtId="0" fontId="0" fillId="0" borderId="19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64" fontId="0" fillId="0" borderId="26" xfId="0" applyNumberFormat="1" applyBorder="1" applyAlignment="1">
      <alignment wrapText="1"/>
    </xf>
    <xf numFmtId="164" fontId="0" fillId="0" borderId="51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8" xfId="0" applyBorder="1" applyAlignment="1">
      <alignment horizontal="right" vertical="center"/>
    </xf>
    <xf numFmtId="0" fontId="0" fillId="0" borderId="52" xfId="0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164" fontId="0" fillId="0" borderId="2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0" xfId="0" applyBorder="1"/>
    <xf numFmtId="0" fontId="0" fillId="0" borderId="53" xfId="0" applyBorder="1"/>
    <xf numFmtId="0" fontId="0" fillId="0" borderId="42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2" fontId="0" fillId="0" borderId="44" xfId="0" applyNumberFormat="1" applyBorder="1" applyAlignment="1">
      <alignment horizontal="right" vertical="center"/>
    </xf>
    <xf numFmtId="2" fontId="0" fillId="0" borderId="47" xfId="0" applyNumberFormat="1" applyBorder="1" applyAlignment="1">
      <alignment horizontal="right" vertical="center"/>
    </xf>
    <xf numFmtId="2" fontId="0" fillId="0" borderId="51" xfId="0" applyNumberFormat="1" applyBorder="1" applyAlignment="1">
      <alignment horizontal="right" vertical="center"/>
    </xf>
    <xf numFmtId="2" fontId="0" fillId="0" borderId="48" xfId="0" applyNumberFormat="1" applyBorder="1" applyAlignment="1">
      <alignment horizontal="right" vertical="center"/>
    </xf>
    <xf numFmtId="2" fontId="0" fillId="0" borderId="45" xfId="0" applyNumberFormat="1" applyBorder="1" applyAlignment="1">
      <alignment horizontal="right" vertical="center"/>
    </xf>
    <xf numFmtId="10" fontId="0" fillId="0" borderId="47" xfId="1" applyNumberFormat="1" applyFont="1" applyBorder="1" applyAlignment="1">
      <alignment horizontal="right" vertical="center"/>
    </xf>
    <xf numFmtId="10" fontId="0" fillId="0" borderId="48" xfId="1" applyNumberFormat="1" applyFont="1" applyBorder="1" applyAlignment="1">
      <alignment horizontal="right" vertical="center"/>
    </xf>
    <xf numFmtId="10" fontId="0" fillId="0" borderId="45" xfId="1" applyNumberFormat="1" applyFont="1" applyBorder="1" applyAlignment="1">
      <alignment horizontal="righ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layout>
        <c:manualLayout>
          <c:xMode val="edge"/>
          <c:yMode val="edge"/>
          <c:x val="0.32131351211683318"/>
          <c:y val="2.5599987099219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Spannung'!$B$2:$J$2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'P1 Spannung'!$G$4:$G$8</c:f>
              <c:numCache>
                <c:formatCode>0.00</c:formatCode>
                <c:ptCount val="5"/>
                <c:pt idx="0">
                  <c:v>16.666666666666607</c:v>
                </c:pt>
                <c:pt idx="1">
                  <c:v>233.33333333333073</c:v>
                </c:pt>
                <c:pt idx="2">
                  <c:v>99.999999999994316</c:v>
                </c:pt>
                <c:pt idx="3">
                  <c:v>79.999999999998295</c:v>
                </c:pt>
                <c:pt idx="4">
                  <c:v>106.66666666666202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D5-4F7E-842B-19B21E5B8932}"/>
            </c:ext>
          </c:extLst>
        </c:ser>
        <c:ser>
          <c:idx val="1"/>
          <c:order val="1"/>
          <c:tx>
            <c:strRef>
              <c:f>'P1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'P1 Spannung'!$G$12:$G$16</c:f>
              <c:numCache>
                <c:formatCode>0.00</c:formatCode>
                <c:ptCount val="5"/>
                <c:pt idx="0">
                  <c:v>9.9999999999997868</c:v>
                </c:pt>
                <c:pt idx="1">
                  <c:v>126.66666666666515</c:v>
                </c:pt>
                <c:pt idx="2">
                  <c:v>153.33333333333599</c:v>
                </c:pt>
                <c:pt idx="3">
                  <c:v>140.00000000000057</c:v>
                </c:pt>
                <c:pt idx="4">
                  <c:v>170.00000000000171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0D5-4F7E-842B-19B21E5B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  <c:extLst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 Spannung'!$B$2:$J$2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'P3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Spannung'!$H$4:$H$8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17-4CF9-AC54-6DB4F618F2DA}"/>
            </c:ext>
          </c:extLst>
        </c:ser>
        <c:ser>
          <c:idx val="1"/>
          <c:order val="1"/>
          <c:tx>
            <c:strRef>
              <c:f>'P3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'P3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Spannung'!$H$12:$H$16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B17-4CF9-AC54-6DB4F618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  <c:extLst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Verhältnis</a:t>
            </a:r>
            <a:r>
              <a:rPr lang="en-US" baseline="0"/>
              <a:t> Spannungen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Multimeter / Arduino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577972950555419"/>
                  <c:y val="9.3579527819901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'P3 Spannung'!$F$4:$F$8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'P3 Spannung'!$F$12:$F$16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29-4410-8313-159B9BF7AA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 Multimeter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</a:t>
                </a:r>
                <a:r>
                  <a:rPr lang="de-DE"/>
                  <a:t>Arduino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Verhälltnis Spannung zu mmHg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'P3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51759016949733"/>
                  <c:y val="-6.80198791805134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Arduino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0,2314x + 4,6983</a:t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'P3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Spannung'!$F$12:$F$16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AB-4C4A-B0BF-79537077ECA1}"/>
            </c:ext>
          </c:extLst>
        </c:ser>
        <c:ser>
          <c:idx val="2"/>
          <c:order val="1"/>
          <c:tx>
            <c:strRef>
              <c:f>'P3 Spannung'!$B$2:$I$2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10044043798216"/>
                  <c:y val="-0.133611585031821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Multimeter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'P3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Spannung'!$F$4:$F$8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AB-4C4A-B0BF-79537077ECA1}"/>
            </c:ext>
          </c:extLst>
        </c:ser>
        <c:ser>
          <c:idx val="0"/>
          <c:order val="2"/>
          <c:tx>
            <c:strRef>
              <c:f>'P3 Spannung'!$B$26:$J$26</c:f>
              <c:strCache>
                <c:ptCount val="1"/>
                <c:pt idx="0">
                  <c:v>Angepasster Druck Arduino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600205555248888"/>
                  <c:y val="-0.580663429102227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Arduino angepasst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</a:t>
                    </a:r>
                    <a:br>
                      <a:rPr lang="en-US" baseline="0"/>
                    </a:br>
                    <a:r>
                      <a:rPr lang="en-US" baseline="0"/>
                      <a:t>R² = #N/A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'P3 Spannung'!$B$28:$B$32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Spannung'!$F$28:$F$32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AB-4C4A-B0BF-79537077EC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Spannung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1927201248001493"/>
          <c:y val="0.32082412478579547"/>
          <c:w val="0.26642098170593331"/>
          <c:h val="0.40298776887600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 (2)'!$H$3</c:f>
              <c:strCache>
                <c:ptCount val="1"/>
                <c:pt idx="0">
                  <c:v>Aufsteigender Absoluter Fehler [µV]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 (2)'!$B$4:$B$8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'P1 Spannung (2)'!$H$4:$H$8</c:f>
              <c:numCache>
                <c:formatCode>0.0000</c:formatCode>
                <c:ptCount val="5"/>
                <c:pt idx="0">
                  <c:v>16.666666666666607</c:v>
                </c:pt>
                <c:pt idx="1">
                  <c:v>233.33333333333073</c:v>
                </c:pt>
                <c:pt idx="2">
                  <c:v>99.999999999994316</c:v>
                </c:pt>
                <c:pt idx="3">
                  <c:v>79.999999999998295</c:v>
                </c:pt>
                <c:pt idx="4">
                  <c:v>106.66666666666202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28-4C4F-8BDE-CF0C0AEA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 (2)'!$H$14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 (2)'!$K$2:$K$8</c15:sqref>
                        </c15:formulaRef>
                      </c:ext>
                    </c:extLst>
                    <c:strCache>
                      <c:ptCount val="7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240</c:v>
                      </c:pt>
                      <c:pt idx="6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(2)'!$Q$2:$Q$8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1">
                        <c:v>0</c:v>
                      </c:pt>
                      <c:pt idx="2" formatCode="0.0000">
                        <c:v>9.9999999999997868</c:v>
                      </c:pt>
                      <c:pt idx="3" formatCode="0.0000">
                        <c:v>126.66666666666515</c:v>
                      </c:pt>
                      <c:pt idx="4" formatCode="0.0000">
                        <c:v>153.33333333333599</c:v>
                      </c:pt>
                      <c:pt idx="5" formatCode="0.0000">
                        <c:v>140.00000000000057</c:v>
                      </c:pt>
                      <c:pt idx="6" formatCode="0.0000">
                        <c:v>170.00000000000171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828-4C4F-8BDE-CF0C0AEA92E8}"/>
                  </c:ext>
                </c:extLst>
              </c15:ser>
            </c15:filteredScatterSeries>
          </c:ext>
        </c:extLst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 (2)'!$I$3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 (2)'!$B$4:$B$8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'P1 Spannung (2)'!$I$4:$I$8</c:f>
              <c:numCache>
                <c:formatCode>0.0000%</c:formatCode>
                <c:ptCount val="5"/>
                <c:pt idx="0">
                  <c:v>2.8885037550548717E-4</c:v>
                </c:pt>
                <c:pt idx="1">
                  <c:v>4.0439052570767891E-3</c:v>
                </c:pt>
                <c:pt idx="2">
                  <c:v>1.7331022530328306E-3</c:v>
                </c:pt>
                <c:pt idx="3">
                  <c:v>1.3864818024263137E-3</c:v>
                </c:pt>
                <c:pt idx="4">
                  <c:v>1.8486424032350438E-3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C-41A0-BBFE-09034CF28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 (2)'!$I$14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 (2)'!$K$2:$K$8</c15:sqref>
                        </c15:formulaRef>
                      </c:ext>
                    </c:extLst>
                    <c:strCache>
                      <c:ptCount val="7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240</c:v>
                      </c:pt>
                      <c:pt idx="6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(2)'!$R$2:$R$8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1">
                        <c:v>0</c:v>
                      </c:pt>
                      <c:pt idx="2" formatCode="0.0000%">
                        <c:v>1.7331022530328921E-4</c:v>
                      </c:pt>
                      <c:pt idx="3" formatCode="0.0000%">
                        <c:v>2.1952628538416839E-3</c:v>
                      </c:pt>
                      <c:pt idx="4" formatCode="0.0000%">
                        <c:v>2.6574234546505372E-3</c:v>
                      </c:pt>
                      <c:pt idx="5" formatCode="0.0000%">
                        <c:v>2.4263431542461108E-3</c:v>
                      </c:pt>
                      <c:pt idx="6" formatCode="0.0000%">
                        <c:v>2.9462738301560092E-3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51C-41A0-BBFE-09034CF28D5D}"/>
                  </c:ext>
                </c:extLst>
              </c15:ser>
            </c15:filteredScatterSeries>
          </c:ext>
        </c:extLst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 Spannung (2)'!$Z$11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749654743179455E-2"/>
                  <c:y val="0.12501911175997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 (2)'!$Y$12:$Y$20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 (2)'!$Z$12:$Z$20</c:f>
              <c:numCache>
                <c:formatCode>General</c:formatCode>
                <c:ptCount val="9"/>
                <c:pt idx="0">
                  <c:v>3.8E-3</c:v>
                </c:pt>
                <c:pt idx="1">
                  <c:v>1.21E-2</c:v>
                </c:pt>
                <c:pt idx="2">
                  <c:v>1.9800000000000002E-2</c:v>
                </c:pt>
                <c:pt idx="3">
                  <c:v>2.75E-2</c:v>
                </c:pt>
                <c:pt idx="4">
                  <c:v>3.56E-2</c:v>
                </c:pt>
                <c:pt idx="5">
                  <c:v>4.3299999999999998E-2</c:v>
                </c:pt>
                <c:pt idx="6">
                  <c:v>5.0999999999999997E-2</c:v>
                </c:pt>
                <c:pt idx="7">
                  <c:v>5.8700000000000002E-2</c:v>
                </c:pt>
                <c:pt idx="8">
                  <c:v>6.0699999999999997E-2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C0-433E-A2EB-E385DA9101D5}"/>
            </c:ext>
          </c:extLst>
        </c:ser>
        <c:ser>
          <c:idx val="1"/>
          <c:order val="1"/>
          <c:tx>
            <c:strRef>
              <c:f>'P1 Spannung (2)'!$AA$11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70946998360549"/>
                  <c:y val="8.02372282167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 (2)'!$Y$12:$Y$20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 (2)'!$AA$12:$AA$20</c:f>
              <c:numCache>
                <c:formatCode>General</c:formatCode>
                <c:ptCount val="9"/>
                <c:pt idx="0">
                  <c:v>4.4000000000000003E-3</c:v>
                </c:pt>
                <c:pt idx="1">
                  <c:v>1.4E-2</c:v>
                </c:pt>
                <c:pt idx="2">
                  <c:v>2.3099999999999999E-2</c:v>
                </c:pt>
                <c:pt idx="3">
                  <c:v>3.2399999999999998E-2</c:v>
                </c:pt>
                <c:pt idx="4">
                  <c:v>4.1700000000000001E-2</c:v>
                </c:pt>
                <c:pt idx="5">
                  <c:v>5.0299999999999997E-2</c:v>
                </c:pt>
                <c:pt idx="6">
                  <c:v>0.06</c:v>
                </c:pt>
                <c:pt idx="7">
                  <c:v>6.9199999999999998E-2</c:v>
                </c:pt>
                <c:pt idx="8">
                  <c:v>7.1300000000000002E-2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C0-433E-A2EB-E385DA9101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'P1 Spannung (2)'!$AA$11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4492534840715"/>
                  <c:y val="-6.63620904722748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171045889892657"/>
                  <c:y val="4.072366446088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 (2)'!$Z$12:$Z$20</c:f>
              <c:numCache>
                <c:formatCode>General</c:formatCode>
                <c:ptCount val="9"/>
                <c:pt idx="0">
                  <c:v>3.8E-3</c:v>
                </c:pt>
                <c:pt idx="1">
                  <c:v>1.21E-2</c:v>
                </c:pt>
                <c:pt idx="2">
                  <c:v>1.9800000000000002E-2</c:v>
                </c:pt>
                <c:pt idx="3">
                  <c:v>2.75E-2</c:v>
                </c:pt>
                <c:pt idx="4">
                  <c:v>3.56E-2</c:v>
                </c:pt>
                <c:pt idx="5">
                  <c:v>4.3299999999999998E-2</c:v>
                </c:pt>
                <c:pt idx="6">
                  <c:v>5.0999999999999997E-2</c:v>
                </c:pt>
                <c:pt idx="7">
                  <c:v>5.8700000000000002E-2</c:v>
                </c:pt>
                <c:pt idx="8">
                  <c:v>6.0699999999999997E-2</c:v>
                </c:pt>
              </c:numCache>
            </c:numRef>
          </c:xVal>
          <c:yVal>
            <c:numRef>
              <c:f>'P1 Spannung (2)'!$AA$12:$AA$20</c:f>
              <c:numCache>
                <c:formatCode>General</c:formatCode>
                <c:ptCount val="9"/>
                <c:pt idx="0">
                  <c:v>4.4000000000000003E-3</c:v>
                </c:pt>
                <c:pt idx="1">
                  <c:v>1.4E-2</c:v>
                </c:pt>
                <c:pt idx="2">
                  <c:v>2.3099999999999999E-2</c:v>
                </c:pt>
                <c:pt idx="3">
                  <c:v>3.2399999999999998E-2</c:v>
                </c:pt>
                <c:pt idx="4">
                  <c:v>4.1700000000000001E-2</c:v>
                </c:pt>
                <c:pt idx="5">
                  <c:v>5.0299999999999997E-2</c:v>
                </c:pt>
                <c:pt idx="6">
                  <c:v>0.06</c:v>
                </c:pt>
                <c:pt idx="7">
                  <c:v>6.9199999999999998E-2</c:v>
                </c:pt>
                <c:pt idx="8">
                  <c:v>7.1300000000000002E-2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5A-403B-A6F7-1763206876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 Spannung (2)'!$Z$11</c15:sqref>
                        </c15:formulaRef>
                      </c:ext>
                    </c:extLst>
                    <c:strCache>
                      <c:ptCount val="1"/>
                      <c:pt idx="0">
                        <c:v>Multimeter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6.7749654743179455E-2"/>
                        <c:y val="0.125019111759978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'P1 Spannung (2)'!$Y$12:$Y$20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120</c:v>
                      </c:pt>
                      <c:pt idx="4">
                        <c:v>160</c:v>
                      </c:pt>
                      <c:pt idx="5">
                        <c:v>200</c:v>
                      </c:pt>
                      <c:pt idx="6">
                        <c:v>240</c:v>
                      </c:pt>
                      <c:pt idx="7">
                        <c:v>280</c:v>
                      </c:pt>
                      <c:pt idx="8">
                        <c:v>290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(2)'!$Z$12:$Z$20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6A5A-403B-A6F7-1763206876D6}"/>
                  </c:ext>
                </c:extLst>
              </c15:ser>
            </c15:filteredScatterSeries>
          </c:ext>
        </c:extLst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'P1 Spannung (2)'!$AA$11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154364791483754"/>
                  <c:y val="-8.02678127793533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171045889892657"/>
                  <c:y val="4.072366446088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 (2)'!$F$4:$F$8</c:f>
              <c:numCache>
                <c:formatCode>0.0000</c:formatCode>
                <c:ptCount val="5"/>
                <c:pt idx="0">
                  <c:v>3.7833333333333332</c:v>
                </c:pt>
                <c:pt idx="1">
                  <c:v>19.666666666666668</c:v>
                </c:pt>
                <c:pt idx="2">
                  <c:v>35.700000000000003</c:v>
                </c:pt>
                <c:pt idx="3">
                  <c:v>51.46</c:v>
                </c:pt>
                <c:pt idx="4">
                  <c:v>61.363333333333337</c:v>
                </c:pt>
              </c:numCache>
            </c:numRef>
          </c:xVal>
          <c:yVal>
            <c:numRef>
              <c:f>'P1 Spannung (2)'!$O$4:$O$8</c:f>
              <c:numCache>
                <c:formatCode>0.0000</c:formatCode>
                <c:ptCount val="5"/>
                <c:pt idx="0">
                  <c:v>4.4400000000000004</c:v>
                </c:pt>
                <c:pt idx="1">
                  <c:v>23.393333333333334</c:v>
                </c:pt>
                <c:pt idx="2">
                  <c:v>41.976666666666667</c:v>
                </c:pt>
                <c:pt idx="3">
                  <c:v>60.29</c:v>
                </c:pt>
                <c:pt idx="4">
                  <c:v>71.56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1-4FE2-9ECC-B705E34812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 Spannung (2)'!$Z$11</c15:sqref>
                        </c15:formulaRef>
                      </c:ext>
                    </c:extLst>
                    <c:strCache>
                      <c:ptCount val="1"/>
                      <c:pt idx="0">
                        <c:v>Multimeter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6.7749654743179455E-2"/>
                        <c:y val="0.125019111759978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'P1 Spannung (2)'!$Y$12:$Y$20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120</c:v>
                      </c:pt>
                      <c:pt idx="4">
                        <c:v>160</c:v>
                      </c:pt>
                      <c:pt idx="5">
                        <c:v>200</c:v>
                      </c:pt>
                      <c:pt idx="6">
                        <c:v>240</c:v>
                      </c:pt>
                      <c:pt idx="7">
                        <c:v>280</c:v>
                      </c:pt>
                      <c:pt idx="8">
                        <c:v>290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(2)'!$Z$12:$Z$20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EF1-4FE2-9ECC-B705E3481243}"/>
                  </c:ext>
                </c:extLst>
              </c15:ser>
            </c15:filteredScatterSeries>
          </c:ext>
        </c:extLst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'P1 Spannung (2)'!$B$2:$I$2</c:f>
              <c:strCache>
                <c:ptCount val="1"/>
                <c:pt idx="0">
                  <c:v>Aufsteigend Multimeter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53038667724141"/>
                  <c:y val="-6.693423167419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 (2)'!$F$4:$F$8</c:f>
              <c:numCache>
                <c:formatCode>0.0000</c:formatCode>
                <c:ptCount val="5"/>
                <c:pt idx="0">
                  <c:v>3.7833333333333332</c:v>
                </c:pt>
                <c:pt idx="1">
                  <c:v>19.666666666666668</c:v>
                </c:pt>
                <c:pt idx="2">
                  <c:v>35.700000000000003</c:v>
                </c:pt>
                <c:pt idx="3">
                  <c:v>51.46</c:v>
                </c:pt>
                <c:pt idx="4">
                  <c:v>61.363333333333337</c:v>
                </c:pt>
              </c:numCache>
            </c:numRef>
          </c:xVal>
          <c:yVal>
            <c:numRef>
              <c:f>'P1 Spannung (2)'!$B$4:$B$8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C-46D3-ABA3-35DE939497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 Spannung (2)'!$Z$11</c15:sqref>
                        </c15:formulaRef>
                      </c:ext>
                    </c:extLst>
                    <c:strCache>
                      <c:ptCount val="1"/>
                      <c:pt idx="0">
                        <c:v>Multimeter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6.7749654743179455E-2"/>
                        <c:y val="0.125019111759978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'P1 Spannung (2)'!$Y$12:$Y$20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120</c:v>
                      </c:pt>
                      <c:pt idx="4">
                        <c:v>160</c:v>
                      </c:pt>
                      <c:pt idx="5">
                        <c:v>200</c:v>
                      </c:pt>
                      <c:pt idx="6">
                        <c:v>240</c:v>
                      </c:pt>
                      <c:pt idx="7">
                        <c:v>280</c:v>
                      </c:pt>
                      <c:pt idx="8">
                        <c:v>290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(2)'!$Z$12:$Z$20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A3C-46D3-ABA3-35DE939497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'P1 Spannung (2)'!$AA$11</c15:sqref>
                        </c15:formulaRef>
                      </c:ext>
                    </c:extLst>
                    <c:strCache>
                      <c:ptCount val="1"/>
                      <c:pt idx="0">
                        <c:v>Arduino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2614492534840715"/>
                        <c:y val="-6.6362090472274898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31171045889892657"/>
                        <c:y val="4.072366446088985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'P1 Spannung (2)'!$Z$12:$Z$20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'P1 Spannung (2)'!$AA$12:$AA$20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4.4000000000000003E-3</c:v>
                      </c:pt>
                      <c:pt idx="1">
                        <c:v>1.4E-2</c:v>
                      </c:pt>
                      <c:pt idx="2">
                        <c:v>2.3099999999999999E-2</c:v>
                      </c:pt>
                      <c:pt idx="3">
                        <c:v>3.2399999999999998E-2</c:v>
                      </c:pt>
                      <c:pt idx="4">
                        <c:v>4.1700000000000001E-2</c:v>
                      </c:pt>
                      <c:pt idx="5">
                        <c:v>5.0299999999999997E-2</c:v>
                      </c:pt>
                      <c:pt idx="6">
                        <c:v>0.06</c:v>
                      </c:pt>
                      <c:pt idx="7">
                        <c:v>6.9199999999999998E-2</c:v>
                      </c:pt>
                      <c:pt idx="8">
                        <c:v>7.1300000000000002E-2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A3C-46D3-ABA3-35DE93949768}"/>
                  </c:ext>
                </c:extLst>
              </c15:ser>
            </c15:filteredScatterSeries>
          </c:ext>
        </c:extLst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 (2)'!$Q$3</c:f>
              <c:strCache>
                <c:ptCount val="1"/>
                <c:pt idx="0">
                  <c:v>Aufsteigender Absoluter Fehler [µV]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 (2)'!$K$4:$K$8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'P1 Spannung (2)'!$Q$4:$Q$8</c:f>
              <c:numCache>
                <c:formatCode>0.0000</c:formatCode>
                <c:ptCount val="5"/>
                <c:pt idx="0">
                  <c:v>9.9999999999997868</c:v>
                </c:pt>
                <c:pt idx="1">
                  <c:v>126.66666666666515</c:v>
                </c:pt>
                <c:pt idx="2">
                  <c:v>153.33333333333599</c:v>
                </c:pt>
                <c:pt idx="3">
                  <c:v>140.00000000000057</c:v>
                </c:pt>
                <c:pt idx="4">
                  <c:v>170.00000000000171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7-4DA8-8DB9-737B1C13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 (2)'!$H$14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 (2)'!$K$2:$K$8</c15:sqref>
                        </c15:formulaRef>
                      </c:ext>
                    </c:extLst>
                    <c:strCache>
                      <c:ptCount val="7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240</c:v>
                      </c:pt>
                      <c:pt idx="6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(2)'!$Q$2:$Q$8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1">
                        <c:v>0</c:v>
                      </c:pt>
                      <c:pt idx="2" formatCode="0.0000">
                        <c:v>9.9999999999997868</c:v>
                      </c:pt>
                      <c:pt idx="3" formatCode="0.0000">
                        <c:v>126.66666666666515</c:v>
                      </c:pt>
                      <c:pt idx="4" formatCode="0.0000">
                        <c:v>153.33333333333599</c:v>
                      </c:pt>
                      <c:pt idx="5" formatCode="0.0000">
                        <c:v>140.00000000000057</c:v>
                      </c:pt>
                      <c:pt idx="6" formatCode="0.0000">
                        <c:v>170.00000000000171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E07-4DA8-8DB9-737B1C13B13F}"/>
                  </c:ext>
                </c:extLst>
              </c15:ser>
            </c15:filteredScatterSeries>
          </c:ext>
        </c:extLst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Spannung'!$B$2:$J$2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'P1 Spannung'!$H$4:$H$8</c:f>
              <c:numCache>
                <c:formatCode>0.00%</c:formatCode>
                <c:ptCount val="5"/>
                <c:pt idx="0">
                  <c:v>2.8885037550548717E-4</c:v>
                </c:pt>
                <c:pt idx="1">
                  <c:v>4.0439052570767891E-3</c:v>
                </c:pt>
                <c:pt idx="2">
                  <c:v>1.7331022530328306E-3</c:v>
                </c:pt>
                <c:pt idx="3">
                  <c:v>1.3864818024263137E-3</c:v>
                </c:pt>
                <c:pt idx="4">
                  <c:v>1.8486424032350438E-3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3E-420F-AC94-7CCF9ACF5373}"/>
            </c:ext>
          </c:extLst>
        </c:ser>
        <c:ser>
          <c:idx val="1"/>
          <c:order val="1"/>
          <c:tx>
            <c:strRef>
              <c:f>'P1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'P1 Spannung'!$H$12:$H$16</c:f>
              <c:numCache>
                <c:formatCode>0.00%</c:formatCode>
                <c:ptCount val="5"/>
                <c:pt idx="0">
                  <c:v>1.7331022530328921E-4</c:v>
                </c:pt>
                <c:pt idx="1">
                  <c:v>2.1952628538416839E-3</c:v>
                </c:pt>
                <c:pt idx="2">
                  <c:v>2.6574234546505372E-3</c:v>
                </c:pt>
                <c:pt idx="3">
                  <c:v>2.4263431542461108E-3</c:v>
                </c:pt>
                <c:pt idx="4">
                  <c:v>2.9462738301560092E-3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83E-420F-AC94-7CCF9ACF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  <c:extLst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 (2)'!$R$3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 (2)'!$K$4:$K$8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'P1 Spannung (2)'!$R$4:$R$8</c:f>
              <c:numCache>
                <c:formatCode>0.0000%</c:formatCode>
                <c:ptCount val="5"/>
                <c:pt idx="0">
                  <c:v>1.7331022530328921E-4</c:v>
                </c:pt>
                <c:pt idx="1">
                  <c:v>2.1952628538416839E-3</c:v>
                </c:pt>
                <c:pt idx="2">
                  <c:v>2.6574234546505372E-3</c:v>
                </c:pt>
                <c:pt idx="3">
                  <c:v>2.4263431542461108E-3</c:v>
                </c:pt>
                <c:pt idx="4">
                  <c:v>2.9462738301560092E-3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2-45BD-98B6-E3436B4B7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 (2)'!$I$14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 (2)'!$K$2:$K$8</c15:sqref>
                        </c15:formulaRef>
                      </c:ext>
                    </c:extLst>
                    <c:strCache>
                      <c:ptCount val="7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240</c:v>
                      </c:pt>
                      <c:pt idx="6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(2)'!$R$2:$R$8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1">
                        <c:v>0</c:v>
                      </c:pt>
                      <c:pt idx="2" formatCode="0.0000%">
                        <c:v>1.7331022530328921E-4</c:v>
                      </c:pt>
                      <c:pt idx="3" formatCode="0.0000%">
                        <c:v>2.1952628538416839E-3</c:v>
                      </c:pt>
                      <c:pt idx="4" formatCode="0.0000%">
                        <c:v>2.6574234546505372E-3</c:v>
                      </c:pt>
                      <c:pt idx="5" formatCode="0.0000%">
                        <c:v>2.4263431542461108E-3</c:v>
                      </c:pt>
                      <c:pt idx="6" formatCode="0.0000%">
                        <c:v>2.9462738301560092E-3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472-45BD-98B6-E3436B4B722E}"/>
                  </c:ext>
                </c:extLst>
              </c15:ser>
            </c15:filteredScatterSeries>
          </c:ext>
        </c:extLst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 (1)'!$H$3</c:f>
              <c:strCache>
                <c:ptCount val="1"/>
                <c:pt idx="0">
                  <c:v>Aufsteigender Absoluter Fehler [µV]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 (1)'!$B$4:$B$12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 (1)'!$H$4:$H$12</c:f>
              <c:numCache>
                <c:formatCode>0.0000</c:formatCode>
                <c:ptCount val="9"/>
                <c:pt idx="0">
                  <c:v>16.666666666666607</c:v>
                </c:pt>
                <c:pt idx="1">
                  <c:v>199.99999999999929</c:v>
                </c:pt>
                <c:pt idx="2">
                  <c:v>233.33333333333073</c:v>
                </c:pt>
                <c:pt idx="3">
                  <c:v>16.666666666669272</c:v>
                </c:pt>
                <c:pt idx="4">
                  <c:v>99.999999999994316</c:v>
                </c:pt>
                <c:pt idx="5">
                  <c:v>50.000000000004263</c:v>
                </c:pt>
                <c:pt idx="6">
                  <c:v>79.999999999998295</c:v>
                </c:pt>
                <c:pt idx="7">
                  <c:v>59.999999999995168</c:v>
                </c:pt>
                <c:pt idx="8">
                  <c:v>106.66666666666202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A-4703-9BBF-7314E7FC3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 (1)'!$H$18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 (1)'!$K$2:$K$12</c15:sqref>
                        </c15:formulaRef>
                      </c:ext>
                    </c:extLst>
                    <c:strCache>
                      <c:ptCount val="11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40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160</c:v>
                      </c:pt>
                      <c:pt idx="7">
                        <c:v>200</c:v>
                      </c:pt>
                      <c:pt idx="8">
                        <c:v>240</c:v>
                      </c:pt>
                      <c:pt idx="9">
                        <c:v>280</c:v>
                      </c:pt>
                      <c:pt idx="10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(1)'!$Q$2:$Q$12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 formatCode="0.0000">
                        <c:v>9.9999999999997868</c:v>
                      </c:pt>
                      <c:pt idx="3" formatCode="0.0000">
                        <c:v>203.33333333333314</c:v>
                      </c:pt>
                      <c:pt idx="4" formatCode="0.0000">
                        <c:v>126.66666666666515</c:v>
                      </c:pt>
                      <c:pt idx="5" formatCode="0.0000">
                        <c:v>210.00000000000085</c:v>
                      </c:pt>
                      <c:pt idx="6" formatCode="0.0000">
                        <c:v>153.33333333333599</c:v>
                      </c:pt>
                      <c:pt idx="7" formatCode="0.0000">
                        <c:v>106.66666666666202</c:v>
                      </c:pt>
                      <c:pt idx="8" formatCode="0.0000">
                        <c:v>140.00000000000057</c:v>
                      </c:pt>
                      <c:pt idx="9" formatCode="0.0000">
                        <c:v>90.000000000003411</c:v>
                      </c:pt>
                      <c:pt idx="10" formatCode="0.0000">
                        <c:v>170.00000000000171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BDA-4703-9BBF-7314E7FC32EA}"/>
                  </c:ext>
                </c:extLst>
              </c15:ser>
            </c15:filteredScatterSeries>
          </c:ext>
        </c:extLst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 (1)'!$I$3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 (1)'!$B$4:$B$12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 (1)'!$I$4:$I$12</c:f>
              <c:numCache>
                <c:formatCode>0.0000%</c:formatCode>
                <c:ptCount val="9"/>
                <c:pt idx="0">
                  <c:v>2.8885037550548717E-4</c:v>
                </c:pt>
                <c:pt idx="1">
                  <c:v>3.466204506065846E-3</c:v>
                </c:pt>
                <c:pt idx="2">
                  <c:v>4.0439052570767891E-3</c:v>
                </c:pt>
                <c:pt idx="3">
                  <c:v>2.8885037550553335E-4</c:v>
                </c:pt>
                <c:pt idx="4">
                  <c:v>1.7331022530328306E-3</c:v>
                </c:pt>
                <c:pt idx="5">
                  <c:v>8.6655112651653847E-4</c:v>
                </c:pt>
                <c:pt idx="6">
                  <c:v>1.3864818024263137E-3</c:v>
                </c:pt>
                <c:pt idx="7">
                  <c:v>1.0398613518196737E-3</c:v>
                </c:pt>
                <c:pt idx="8">
                  <c:v>1.8486424032350438E-3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130-BD7B-F546DC6D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 (1)'!$I$18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 (1)'!$K$2:$K$12</c15:sqref>
                        </c15:formulaRef>
                      </c:ext>
                    </c:extLst>
                    <c:strCache>
                      <c:ptCount val="11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40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160</c:v>
                      </c:pt>
                      <c:pt idx="7">
                        <c:v>200</c:v>
                      </c:pt>
                      <c:pt idx="8">
                        <c:v>240</c:v>
                      </c:pt>
                      <c:pt idx="9">
                        <c:v>280</c:v>
                      </c:pt>
                      <c:pt idx="10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(1)'!$R$2:$R$12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 formatCode="0.0000%">
                        <c:v>1.7331022530328921E-4</c:v>
                      </c:pt>
                      <c:pt idx="3" formatCode="0.0000%">
                        <c:v>3.5239745811669527E-3</c:v>
                      </c:pt>
                      <c:pt idx="4" formatCode="0.0000%">
                        <c:v>2.1952628538416839E-3</c:v>
                      </c:pt>
                      <c:pt idx="5" formatCode="0.0000%">
                        <c:v>3.6395147313691657E-3</c:v>
                      </c:pt>
                      <c:pt idx="6" formatCode="0.0000%">
                        <c:v>2.6574234546505372E-3</c:v>
                      </c:pt>
                      <c:pt idx="7" formatCode="0.0000%">
                        <c:v>1.8486424032350438E-3</c:v>
                      </c:pt>
                      <c:pt idx="8" formatCode="0.0000%">
                        <c:v>2.4263431542461108E-3</c:v>
                      </c:pt>
                      <c:pt idx="9" formatCode="0.0000%">
                        <c:v>1.5597920277296952E-3</c:v>
                      </c:pt>
                      <c:pt idx="10" formatCode="0.0000%">
                        <c:v>2.9462738301560092E-3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E39-4130-BD7B-F546DC6D03D4}"/>
                  </c:ext>
                </c:extLst>
              </c15:ser>
            </c15:filteredScatterSeries>
          </c:ext>
        </c:extLst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 Spannung (1)'!$Z$15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749654743179455E-2"/>
                  <c:y val="0.12501911175997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 (1)'!$Y$16:$Y$24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 (1)'!$Z$16:$Z$24</c:f>
              <c:numCache>
                <c:formatCode>General</c:formatCode>
                <c:ptCount val="9"/>
                <c:pt idx="0">
                  <c:v>3.8E-3</c:v>
                </c:pt>
                <c:pt idx="1">
                  <c:v>1.21E-2</c:v>
                </c:pt>
                <c:pt idx="2">
                  <c:v>1.9800000000000002E-2</c:v>
                </c:pt>
                <c:pt idx="3">
                  <c:v>2.75E-2</c:v>
                </c:pt>
                <c:pt idx="4">
                  <c:v>3.56E-2</c:v>
                </c:pt>
                <c:pt idx="5">
                  <c:v>4.3299999999999998E-2</c:v>
                </c:pt>
                <c:pt idx="6">
                  <c:v>5.0999999999999997E-2</c:v>
                </c:pt>
                <c:pt idx="7">
                  <c:v>5.8700000000000002E-2</c:v>
                </c:pt>
                <c:pt idx="8">
                  <c:v>6.0699999999999997E-2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9-413A-88BB-F13A336B2A30}"/>
            </c:ext>
          </c:extLst>
        </c:ser>
        <c:ser>
          <c:idx val="1"/>
          <c:order val="1"/>
          <c:tx>
            <c:strRef>
              <c:f>'P1 Spannung (1)'!$AA$15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70946998360549"/>
                  <c:y val="8.02372282167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 (1)'!$Y$16:$Y$24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 (1)'!$AA$16:$AA$24</c:f>
              <c:numCache>
                <c:formatCode>General</c:formatCode>
                <c:ptCount val="9"/>
                <c:pt idx="0">
                  <c:v>4.4000000000000003E-3</c:v>
                </c:pt>
                <c:pt idx="1">
                  <c:v>1.4E-2</c:v>
                </c:pt>
                <c:pt idx="2">
                  <c:v>2.3099999999999999E-2</c:v>
                </c:pt>
                <c:pt idx="3">
                  <c:v>3.2399999999999998E-2</c:v>
                </c:pt>
                <c:pt idx="4">
                  <c:v>4.1700000000000001E-2</c:v>
                </c:pt>
                <c:pt idx="5">
                  <c:v>5.0299999999999997E-2</c:v>
                </c:pt>
                <c:pt idx="6">
                  <c:v>0.06</c:v>
                </c:pt>
                <c:pt idx="7">
                  <c:v>6.9199999999999998E-2</c:v>
                </c:pt>
                <c:pt idx="8">
                  <c:v>7.1300000000000002E-2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39-413A-88BB-F13A336B2A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'P1 Spannung (1)'!$AA$15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4492534840715"/>
                  <c:y val="-6.63620904722748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171045889892657"/>
                  <c:y val="4.072366446088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 (1)'!$Z$16:$Z$24</c:f>
              <c:numCache>
                <c:formatCode>General</c:formatCode>
                <c:ptCount val="9"/>
                <c:pt idx="0">
                  <c:v>3.8E-3</c:v>
                </c:pt>
                <c:pt idx="1">
                  <c:v>1.21E-2</c:v>
                </c:pt>
                <c:pt idx="2">
                  <c:v>1.9800000000000002E-2</c:v>
                </c:pt>
                <c:pt idx="3">
                  <c:v>2.75E-2</c:v>
                </c:pt>
                <c:pt idx="4">
                  <c:v>3.56E-2</c:v>
                </c:pt>
                <c:pt idx="5">
                  <c:v>4.3299999999999998E-2</c:v>
                </c:pt>
                <c:pt idx="6">
                  <c:v>5.0999999999999997E-2</c:v>
                </c:pt>
                <c:pt idx="7">
                  <c:v>5.8700000000000002E-2</c:v>
                </c:pt>
                <c:pt idx="8">
                  <c:v>6.0699999999999997E-2</c:v>
                </c:pt>
              </c:numCache>
            </c:numRef>
          </c:xVal>
          <c:yVal>
            <c:numRef>
              <c:f>'P1 Spannung (1)'!$AA$16:$AA$24</c:f>
              <c:numCache>
                <c:formatCode>General</c:formatCode>
                <c:ptCount val="9"/>
                <c:pt idx="0">
                  <c:v>4.4000000000000003E-3</c:v>
                </c:pt>
                <c:pt idx="1">
                  <c:v>1.4E-2</c:v>
                </c:pt>
                <c:pt idx="2">
                  <c:v>2.3099999999999999E-2</c:v>
                </c:pt>
                <c:pt idx="3">
                  <c:v>3.2399999999999998E-2</c:v>
                </c:pt>
                <c:pt idx="4">
                  <c:v>4.1700000000000001E-2</c:v>
                </c:pt>
                <c:pt idx="5">
                  <c:v>5.0299999999999997E-2</c:v>
                </c:pt>
                <c:pt idx="6">
                  <c:v>0.06</c:v>
                </c:pt>
                <c:pt idx="7">
                  <c:v>6.9199999999999998E-2</c:v>
                </c:pt>
                <c:pt idx="8">
                  <c:v>7.1300000000000002E-2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29-4D6D-8F1B-F6299B7C23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 Spannung (1)'!$Z$15</c15:sqref>
                        </c15:formulaRef>
                      </c:ext>
                    </c:extLst>
                    <c:strCache>
                      <c:ptCount val="1"/>
                      <c:pt idx="0">
                        <c:v>Multimeter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6.7749654743179455E-2"/>
                        <c:y val="0.125019111759978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'P1 Spannung (1)'!$Y$16:$Y$24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120</c:v>
                      </c:pt>
                      <c:pt idx="4">
                        <c:v>160</c:v>
                      </c:pt>
                      <c:pt idx="5">
                        <c:v>200</c:v>
                      </c:pt>
                      <c:pt idx="6">
                        <c:v>240</c:v>
                      </c:pt>
                      <c:pt idx="7">
                        <c:v>280</c:v>
                      </c:pt>
                      <c:pt idx="8">
                        <c:v>290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(1)'!$Z$16:$Z$24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D29-4D6D-8F1B-F6299B7C237F}"/>
                  </c:ext>
                </c:extLst>
              </c15:ser>
            </c15:filteredScatterSeries>
          </c:ext>
        </c:extLst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'P1 Spannung (1)'!$AA$15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154364791483754"/>
                  <c:y val="-8.02678127793533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171045889892657"/>
                  <c:y val="4.072366446088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 (1)'!$F$4:$F$12</c:f>
              <c:numCache>
                <c:formatCode>0.0000</c:formatCode>
                <c:ptCount val="9"/>
                <c:pt idx="0">
                  <c:v>3.7833333333333332</c:v>
                </c:pt>
                <c:pt idx="1">
                  <c:v>11.75</c:v>
                </c:pt>
                <c:pt idx="2">
                  <c:v>19.666666666666668</c:v>
                </c:pt>
                <c:pt idx="3">
                  <c:v>27.783333333333331</c:v>
                </c:pt>
                <c:pt idx="4">
                  <c:v>35.700000000000003</c:v>
                </c:pt>
                <c:pt idx="5">
                  <c:v>43.669999999999995</c:v>
                </c:pt>
                <c:pt idx="6">
                  <c:v>51.46</c:v>
                </c:pt>
                <c:pt idx="7">
                  <c:v>59.180000000000007</c:v>
                </c:pt>
                <c:pt idx="8">
                  <c:v>61.363333333333337</c:v>
                </c:pt>
              </c:numCache>
            </c:numRef>
          </c:xVal>
          <c:yVal>
            <c:numRef>
              <c:f>'P1 Spannung (1)'!$O$4:$O$12</c:f>
              <c:numCache>
                <c:formatCode>0.0000</c:formatCode>
                <c:ptCount val="9"/>
                <c:pt idx="0">
                  <c:v>4.4400000000000004</c:v>
                </c:pt>
                <c:pt idx="1">
                  <c:v>14.186666666666667</c:v>
                </c:pt>
                <c:pt idx="2">
                  <c:v>23.393333333333334</c:v>
                </c:pt>
                <c:pt idx="3">
                  <c:v>32.449999999999996</c:v>
                </c:pt>
                <c:pt idx="4">
                  <c:v>41.976666666666667</c:v>
                </c:pt>
                <c:pt idx="5">
                  <c:v>51.303333333333335</c:v>
                </c:pt>
                <c:pt idx="6">
                  <c:v>60.29</c:v>
                </c:pt>
                <c:pt idx="7">
                  <c:v>69.5</c:v>
                </c:pt>
                <c:pt idx="8">
                  <c:v>71.56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E-43E8-8ACD-2BB96303E5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 Spannung (1)'!$Z$15</c15:sqref>
                        </c15:formulaRef>
                      </c:ext>
                    </c:extLst>
                    <c:strCache>
                      <c:ptCount val="1"/>
                      <c:pt idx="0">
                        <c:v>Multimeter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6.7749654743179455E-2"/>
                        <c:y val="0.125019111759978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'P1 Spannung (1)'!$Y$16:$Y$24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120</c:v>
                      </c:pt>
                      <c:pt idx="4">
                        <c:v>160</c:v>
                      </c:pt>
                      <c:pt idx="5">
                        <c:v>200</c:v>
                      </c:pt>
                      <c:pt idx="6">
                        <c:v>240</c:v>
                      </c:pt>
                      <c:pt idx="7">
                        <c:v>280</c:v>
                      </c:pt>
                      <c:pt idx="8">
                        <c:v>290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(1)'!$Z$16:$Z$24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992E-43E8-8ACD-2BB96303E50C}"/>
                  </c:ext>
                </c:extLst>
              </c15:ser>
            </c15:filteredScatterSeries>
          </c:ext>
        </c:extLst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'P1 Spannung (1)'!$B$2:$I$2</c:f>
              <c:strCache>
                <c:ptCount val="1"/>
                <c:pt idx="0">
                  <c:v>Aufsteigend Multimeter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53038667724141"/>
                  <c:y val="-6.693423167419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 (1)'!$F$4:$F$12</c:f>
              <c:numCache>
                <c:formatCode>0.0000</c:formatCode>
                <c:ptCount val="9"/>
                <c:pt idx="0">
                  <c:v>3.7833333333333332</c:v>
                </c:pt>
                <c:pt idx="1">
                  <c:v>11.75</c:v>
                </c:pt>
                <c:pt idx="2">
                  <c:v>19.666666666666668</c:v>
                </c:pt>
                <c:pt idx="3">
                  <c:v>27.783333333333331</c:v>
                </c:pt>
                <c:pt idx="4">
                  <c:v>35.700000000000003</c:v>
                </c:pt>
                <c:pt idx="5">
                  <c:v>43.669999999999995</c:v>
                </c:pt>
                <c:pt idx="6">
                  <c:v>51.46</c:v>
                </c:pt>
                <c:pt idx="7">
                  <c:v>59.180000000000007</c:v>
                </c:pt>
                <c:pt idx="8">
                  <c:v>61.363333333333337</c:v>
                </c:pt>
              </c:numCache>
            </c:numRef>
          </c:xVal>
          <c:yVal>
            <c:numRef>
              <c:f>'P1 Spannung (1)'!$B$4:$B$12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AB7-472D-9916-10FCD412C7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 Spannung (1)'!$Z$15</c15:sqref>
                        </c15:formulaRef>
                      </c:ext>
                    </c:extLst>
                    <c:strCache>
                      <c:ptCount val="1"/>
                      <c:pt idx="0">
                        <c:v>Multimeter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6.7749654743179455E-2"/>
                        <c:y val="0.125019111759978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'P1 Spannung (1)'!$Y$16:$Y$24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120</c:v>
                      </c:pt>
                      <c:pt idx="4">
                        <c:v>160</c:v>
                      </c:pt>
                      <c:pt idx="5">
                        <c:v>200</c:v>
                      </c:pt>
                      <c:pt idx="6">
                        <c:v>240</c:v>
                      </c:pt>
                      <c:pt idx="7">
                        <c:v>280</c:v>
                      </c:pt>
                      <c:pt idx="8">
                        <c:v>290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(1)'!$Z$16:$Z$24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2AB7-472D-9916-10FCD412C79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 Spannung (1)'!$AA$15</c15:sqref>
                        </c15:formulaRef>
                      </c:ext>
                    </c:extLst>
                    <c:strCache>
                      <c:ptCount val="1"/>
                      <c:pt idx="0">
                        <c:v>Arduino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2614492534840715"/>
                        <c:y val="-6.6362090472274898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31171045889892657"/>
                        <c:y val="4.072366446088985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 Spannung (1)'!$Z$16:$Z$24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 Spannung (1)'!$AA$16:$AA$24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4.4000000000000003E-3</c:v>
                      </c:pt>
                      <c:pt idx="1">
                        <c:v>1.4E-2</c:v>
                      </c:pt>
                      <c:pt idx="2">
                        <c:v>2.3099999999999999E-2</c:v>
                      </c:pt>
                      <c:pt idx="3">
                        <c:v>3.2399999999999998E-2</c:v>
                      </c:pt>
                      <c:pt idx="4">
                        <c:v>4.1700000000000001E-2</c:v>
                      </c:pt>
                      <c:pt idx="5">
                        <c:v>5.0299999999999997E-2</c:v>
                      </c:pt>
                      <c:pt idx="6">
                        <c:v>0.06</c:v>
                      </c:pt>
                      <c:pt idx="7">
                        <c:v>6.9199999999999998E-2</c:v>
                      </c:pt>
                      <c:pt idx="8">
                        <c:v>7.1300000000000002E-2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B7-472D-9916-10FCD412C79E}"/>
                  </c:ext>
                </c:extLst>
              </c15:ser>
            </c15:filteredScatterSeries>
          </c:ext>
        </c:extLst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 (1)'!$Q$3</c:f>
              <c:strCache>
                <c:ptCount val="1"/>
                <c:pt idx="0">
                  <c:v>Aufsteigender Absoluter Fehler [µV]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 (1)'!$K$4:$K$12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 (1)'!$Q$4:$Q$12</c:f>
              <c:numCache>
                <c:formatCode>0.0000</c:formatCode>
                <c:ptCount val="9"/>
                <c:pt idx="0">
                  <c:v>9.9999999999997868</c:v>
                </c:pt>
                <c:pt idx="1">
                  <c:v>203.33333333333314</c:v>
                </c:pt>
                <c:pt idx="2">
                  <c:v>126.66666666666515</c:v>
                </c:pt>
                <c:pt idx="3">
                  <c:v>210.00000000000085</c:v>
                </c:pt>
                <c:pt idx="4">
                  <c:v>153.33333333333599</c:v>
                </c:pt>
                <c:pt idx="5">
                  <c:v>106.66666666666202</c:v>
                </c:pt>
                <c:pt idx="6">
                  <c:v>140.00000000000057</c:v>
                </c:pt>
                <c:pt idx="7">
                  <c:v>90.000000000003411</c:v>
                </c:pt>
                <c:pt idx="8">
                  <c:v>170.00000000000171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3-4D27-855D-13AE64F0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 (1)'!$H$18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 (1)'!$K$2:$K$12</c15:sqref>
                        </c15:formulaRef>
                      </c:ext>
                    </c:extLst>
                    <c:strCache>
                      <c:ptCount val="11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40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160</c:v>
                      </c:pt>
                      <c:pt idx="7">
                        <c:v>200</c:v>
                      </c:pt>
                      <c:pt idx="8">
                        <c:v>240</c:v>
                      </c:pt>
                      <c:pt idx="9">
                        <c:v>280</c:v>
                      </c:pt>
                      <c:pt idx="10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(1)'!$Q$2:$Q$12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 formatCode="0.0000">
                        <c:v>9.9999999999997868</c:v>
                      </c:pt>
                      <c:pt idx="3" formatCode="0.0000">
                        <c:v>203.33333333333314</c:v>
                      </c:pt>
                      <c:pt idx="4" formatCode="0.0000">
                        <c:v>126.66666666666515</c:v>
                      </c:pt>
                      <c:pt idx="5" formatCode="0.0000">
                        <c:v>210.00000000000085</c:v>
                      </c:pt>
                      <c:pt idx="6" formatCode="0.0000">
                        <c:v>153.33333333333599</c:v>
                      </c:pt>
                      <c:pt idx="7" formatCode="0.0000">
                        <c:v>106.66666666666202</c:v>
                      </c:pt>
                      <c:pt idx="8" formatCode="0.0000">
                        <c:v>140.00000000000057</c:v>
                      </c:pt>
                      <c:pt idx="9" formatCode="0.0000">
                        <c:v>90.000000000003411</c:v>
                      </c:pt>
                      <c:pt idx="10" formatCode="0.0000">
                        <c:v>170.00000000000171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213-4D27-855D-13AE64F09A81}"/>
                  </c:ext>
                </c:extLst>
              </c15:ser>
            </c15:filteredScatterSeries>
          </c:ext>
        </c:extLst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 (1)'!$R$3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 (1)'!$K$4:$K$12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 (1)'!$R$4:$R$12</c:f>
              <c:numCache>
                <c:formatCode>0.0000%</c:formatCode>
                <c:ptCount val="9"/>
                <c:pt idx="0">
                  <c:v>1.7331022530328921E-4</c:v>
                </c:pt>
                <c:pt idx="1">
                  <c:v>3.5239745811669527E-3</c:v>
                </c:pt>
                <c:pt idx="2">
                  <c:v>2.1952628538416839E-3</c:v>
                </c:pt>
                <c:pt idx="3">
                  <c:v>3.6395147313691657E-3</c:v>
                </c:pt>
                <c:pt idx="4">
                  <c:v>2.6574234546505372E-3</c:v>
                </c:pt>
                <c:pt idx="5">
                  <c:v>1.8486424032350438E-3</c:v>
                </c:pt>
                <c:pt idx="6">
                  <c:v>2.4263431542461108E-3</c:v>
                </c:pt>
                <c:pt idx="7">
                  <c:v>1.5597920277296952E-3</c:v>
                </c:pt>
                <c:pt idx="8">
                  <c:v>2.9462738301560092E-3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E8-40A3-86BB-4D128A3E7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 Spannung (1)'!$I$18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'P1 Spannung (1)'!$K$2:$K$12</c15:sqref>
                        </c15:formulaRef>
                      </c:ext>
                    </c:extLst>
                    <c:strCache>
                      <c:ptCount val="11"/>
                      <c:pt idx="0">
                        <c:v>Aufsteigend Arduino</c:v>
                      </c:pt>
                      <c:pt idx="1">
                        <c:v>Druck [mmHg]</c:v>
                      </c:pt>
                      <c:pt idx="2">
                        <c:v>0</c:v>
                      </c:pt>
                      <c:pt idx="3">
                        <c:v>40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160</c:v>
                      </c:pt>
                      <c:pt idx="7">
                        <c:v>200</c:v>
                      </c:pt>
                      <c:pt idx="8">
                        <c:v>240</c:v>
                      </c:pt>
                      <c:pt idx="9">
                        <c:v>280</c:v>
                      </c:pt>
                      <c:pt idx="10">
                        <c:v>290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 (1)'!$R$2:$R$12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 formatCode="0.0000%">
                        <c:v>1.7331022530328921E-4</c:v>
                      </c:pt>
                      <c:pt idx="3" formatCode="0.0000%">
                        <c:v>3.5239745811669527E-3</c:v>
                      </c:pt>
                      <c:pt idx="4" formatCode="0.0000%">
                        <c:v>2.1952628538416839E-3</c:v>
                      </c:pt>
                      <c:pt idx="5" formatCode="0.0000%">
                        <c:v>3.6395147313691657E-3</c:v>
                      </c:pt>
                      <c:pt idx="6" formatCode="0.0000%">
                        <c:v>2.6574234546505372E-3</c:v>
                      </c:pt>
                      <c:pt idx="7" formatCode="0.0000%">
                        <c:v>1.8486424032350438E-3</c:v>
                      </c:pt>
                      <c:pt idx="8" formatCode="0.0000%">
                        <c:v>2.4263431542461108E-3</c:v>
                      </c:pt>
                      <c:pt idx="9" formatCode="0.0000%">
                        <c:v>1.5597920277296952E-3</c:v>
                      </c:pt>
                      <c:pt idx="10" formatCode="0.0000%">
                        <c:v>2.9462738301560092E-3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0E8-40A3-86BB-4D128A3E7D94}"/>
                  </c:ext>
                </c:extLst>
              </c15:ser>
            </c15:filteredScatterSeries>
          </c:ext>
        </c:extLst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Gegenüberstellung Messwerte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31403725498286"/>
          <c:y val="0.12978269030215539"/>
          <c:w val="0.84453136315745891"/>
          <c:h val="0.5571205700568152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Analog!$F$3</c:f>
              <c:strCache>
                <c:ptCount val="1"/>
                <c:pt idx="0">
                  <c:v>Aufsteigende Mittelwerte [VDC]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Analog!$F$4:$F$14</c:f>
              <c:numCache>
                <c:formatCode>0.0000</c:formatCode>
                <c:ptCount val="11"/>
                <c:pt idx="0">
                  <c:v>0.14156666666666667</c:v>
                </c:pt>
                <c:pt idx="1">
                  <c:v>0.40420000000000006</c:v>
                </c:pt>
                <c:pt idx="2">
                  <c:v>0.80723333333333336</c:v>
                </c:pt>
                <c:pt idx="3">
                  <c:v>1.2085999999999999</c:v>
                </c:pt>
                <c:pt idx="4">
                  <c:v>1.6104666666666667</c:v>
                </c:pt>
                <c:pt idx="5">
                  <c:v>2.0110333333333337</c:v>
                </c:pt>
                <c:pt idx="6">
                  <c:v>2.4111666666666665</c:v>
                </c:pt>
                <c:pt idx="7">
                  <c:v>2.8097333333333334</c:v>
                </c:pt>
                <c:pt idx="8">
                  <c:v>3.2057333333333333</c:v>
                </c:pt>
                <c:pt idx="9">
                  <c:v>3.6005666666666669</c:v>
                </c:pt>
                <c:pt idx="10">
                  <c:v>3.9918333333333336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8-48A1-9744-C3D0608E6F67}"/>
            </c:ext>
          </c:extLst>
        </c:ser>
        <c:ser>
          <c:idx val="2"/>
          <c:order val="1"/>
          <c:tx>
            <c:strRef>
              <c:f>Analog!$F$18</c:f>
              <c:strCache>
                <c:ptCount val="1"/>
                <c:pt idx="0">
                  <c:v>Absteigende Mittelwerte [VDC]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Analog!$F$19:$F$29</c:f>
              <c:numCache>
                <c:formatCode>0.0000</c:formatCode>
                <c:ptCount val="11"/>
                <c:pt idx="0">
                  <c:v>0.13796666666666665</c:v>
                </c:pt>
                <c:pt idx="1">
                  <c:v>0.40360000000000001</c:v>
                </c:pt>
                <c:pt idx="2">
                  <c:v>0.80569999999999997</c:v>
                </c:pt>
                <c:pt idx="3">
                  <c:v>1.2073</c:v>
                </c:pt>
                <c:pt idx="4">
                  <c:v>1.6084000000000003</c:v>
                </c:pt>
                <c:pt idx="5">
                  <c:v>2.0089000000000001</c:v>
                </c:pt>
                <c:pt idx="6">
                  <c:v>2.4087000000000001</c:v>
                </c:pt>
                <c:pt idx="7">
                  <c:v>2.8077333333333332</c:v>
                </c:pt>
                <c:pt idx="8">
                  <c:v>3.2034333333333334</c:v>
                </c:pt>
                <c:pt idx="9">
                  <c:v>3.5995666666666666</c:v>
                </c:pt>
                <c:pt idx="10">
                  <c:v>3.9918333333333336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8-48A1-9744-C3D0608E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39087"/>
        <c:axId val="1179649759"/>
      </c:scatterChart>
      <c:valAx>
        <c:axId val="12930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649759"/>
        <c:crosses val="autoZero"/>
        <c:crossBetween val="midCat"/>
      </c:valAx>
      <c:valAx>
        <c:axId val="11796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Ausgangsspannung [VDC]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3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Verhältnis</a:t>
            </a:r>
            <a:r>
              <a:rPr lang="en-US" baseline="0"/>
              <a:t> Spannungen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Multimeter / Arduino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577972950555419"/>
                  <c:y val="9.3579527819901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Spannung'!$F$4:$F$8</c:f>
              <c:numCache>
                <c:formatCode>0.00</c:formatCode>
                <c:ptCount val="5"/>
                <c:pt idx="0">
                  <c:v>3.7833333333333332</c:v>
                </c:pt>
                <c:pt idx="1">
                  <c:v>19.666666666666668</c:v>
                </c:pt>
                <c:pt idx="2">
                  <c:v>35.700000000000003</c:v>
                </c:pt>
                <c:pt idx="3">
                  <c:v>51.46</c:v>
                </c:pt>
                <c:pt idx="4">
                  <c:v>61.363333333333337</c:v>
                </c:pt>
              </c:numCache>
            </c:numRef>
          </c:xVal>
          <c:yVal>
            <c:numRef>
              <c:f>'P1 Spannung'!$F$12:$F$16</c:f>
              <c:numCache>
                <c:formatCode>0.00</c:formatCode>
                <c:ptCount val="5"/>
                <c:pt idx="0">
                  <c:v>4.4400000000000004</c:v>
                </c:pt>
                <c:pt idx="1">
                  <c:v>23.393333333333334</c:v>
                </c:pt>
                <c:pt idx="2">
                  <c:v>41.976666666666667</c:v>
                </c:pt>
                <c:pt idx="3">
                  <c:v>60.29</c:v>
                </c:pt>
                <c:pt idx="4">
                  <c:v>71.56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0C-4583-99C3-14189BE24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 Multimeter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</a:t>
                </a:r>
                <a:r>
                  <a:rPr lang="de-DE"/>
                  <a:t>Arduino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Analog!$G$3</c:f>
              <c:strCache>
                <c:ptCount val="1"/>
                <c:pt idx="0">
                  <c:v>Aufsteigender Absoluter Fehler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Analog!$G$4:$G$14</c:f>
              <c:numCache>
                <c:formatCode>0.0000</c:formatCode>
                <c:ptCount val="11"/>
                <c:pt idx="0">
                  <c:v>9.1333333333333258</c:v>
                </c:pt>
                <c:pt idx="1">
                  <c:v>9.9999999999933475E-2</c:v>
                </c:pt>
                <c:pt idx="2">
                  <c:v>0.96666666666667123</c:v>
                </c:pt>
                <c:pt idx="3">
                  <c:v>0.300000000000189</c:v>
                </c:pt>
                <c:pt idx="4">
                  <c:v>0.23333333333330764</c:v>
                </c:pt>
                <c:pt idx="5">
                  <c:v>0.26666666666619321</c:v>
                </c:pt>
                <c:pt idx="6">
                  <c:v>0.63333333333348563</c:v>
                </c:pt>
                <c:pt idx="7">
                  <c:v>0.16666666666642627</c:v>
                </c:pt>
                <c:pt idx="8">
                  <c:v>0.46666666666661527</c:v>
                </c:pt>
                <c:pt idx="9">
                  <c:v>2.7333333333330323</c:v>
                </c:pt>
                <c:pt idx="10">
                  <c:v>0.36666666666640424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5-4286-9459-B7C184187677}"/>
            </c:ext>
          </c:extLst>
        </c:ser>
        <c:ser>
          <c:idx val="1"/>
          <c:order val="1"/>
          <c:tx>
            <c:strRef>
              <c:f>Analog!$G$18</c:f>
              <c:strCache>
                <c:ptCount val="1"/>
                <c:pt idx="0">
                  <c:v>Absteigender Absoluter Fehler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Analog!$G$19:$G$29</c:f>
              <c:numCache>
                <c:formatCode>0.0000</c:formatCode>
                <c:ptCount val="11"/>
                <c:pt idx="0">
                  <c:v>3.5333333333333328</c:v>
                </c:pt>
                <c:pt idx="1">
                  <c:v>9.9999999999988987E-2</c:v>
                </c:pt>
                <c:pt idx="2">
                  <c:v>9.9999999999988987E-2</c:v>
                </c:pt>
                <c:pt idx="3">
                  <c:v>9.9999999999988987E-2</c:v>
                </c:pt>
                <c:pt idx="4">
                  <c:v>9.9999999999766942E-2</c:v>
                </c:pt>
                <c:pt idx="5">
                  <c:v>9.9999999999766942E-2</c:v>
                </c:pt>
                <c:pt idx="6">
                  <c:v>0.19999999999997797</c:v>
                </c:pt>
                <c:pt idx="7">
                  <c:v>0.16666666666687036</c:v>
                </c:pt>
                <c:pt idx="8">
                  <c:v>0.46666666666661527</c:v>
                </c:pt>
                <c:pt idx="9">
                  <c:v>0.43333333333350765</c:v>
                </c:pt>
                <c:pt idx="10">
                  <c:v>0.36666666666640424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5-4286-9459-B7C18418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 Fehler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Analog!$H$3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Analog!$H$4:$H$14</c:f>
              <c:numCache>
                <c:formatCode>0.0000%</c:formatCode>
                <c:ptCount val="11"/>
                <c:pt idx="0">
                  <c:v>2.365780794004384E-3</c:v>
                </c:pt>
                <c:pt idx="1">
                  <c:v>2.5902709423388456E-5</c:v>
                </c:pt>
                <c:pt idx="2">
                  <c:v>2.5039285775958954E-4</c:v>
                </c:pt>
                <c:pt idx="3">
                  <c:v>7.7708128270266027E-5</c:v>
                </c:pt>
                <c:pt idx="4">
                  <c:v>6.0439655321273288E-5</c:v>
                </c:pt>
                <c:pt idx="5">
                  <c:v>6.9073891795625865E-5</c:v>
                </c:pt>
                <c:pt idx="6">
                  <c:v>1.6405049301494216E-4</c:v>
                </c:pt>
                <c:pt idx="7">
                  <c:v>4.3171182372280543E-5</c:v>
                </c:pt>
                <c:pt idx="8">
                  <c:v>1.2087931064254658E-4</c:v>
                </c:pt>
                <c:pt idx="9">
                  <c:v>7.0800739090634416E-4</c:v>
                </c:pt>
                <c:pt idx="10">
                  <c:v>9.4976601219086214E-5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C-4B1D-88C6-53512558EA22}"/>
            </c:ext>
          </c:extLst>
        </c:ser>
        <c:ser>
          <c:idx val="1"/>
          <c:order val="1"/>
          <c:tx>
            <c:strRef>
              <c:f>Analog!$H$18</c:f>
              <c:strCache>
                <c:ptCount val="1"/>
                <c:pt idx="0">
                  <c:v>Absteigender Reduzierter Fehler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Analog!$H$19:$H$29</c:f>
              <c:numCache>
                <c:formatCode>0.0000%</c:formatCode>
                <c:ptCount val="11"/>
                <c:pt idx="0">
                  <c:v>9.1617832633234789E-4</c:v>
                </c:pt>
                <c:pt idx="1">
                  <c:v>2.5929575273554164E-5</c:v>
                </c:pt>
                <c:pt idx="2">
                  <c:v>2.5929575273554164E-5</c:v>
                </c:pt>
                <c:pt idx="3">
                  <c:v>2.5929575273554164E-5</c:v>
                </c:pt>
                <c:pt idx="4">
                  <c:v>2.5929575273496589E-5</c:v>
                </c:pt>
                <c:pt idx="5">
                  <c:v>2.5929575273496589E-5</c:v>
                </c:pt>
                <c:pt idx="6">
                  <c:v>5.1859150547108328E-5</c:v>
                </c:pt>
                <c:pt idx="7">
                  <c:v>4.3215958789314516E-5</c:v>
                </c:pt>
                <c:pt idx="8">
                  <c:v>1.2100468460991944E-4</c:v>
                </c:pt>
                <c:pt idx="9">
                  <c:v>1.1236149285212562E-4</c:v>
                </c:pt>
                <c:pt idx="10">
                  <c:v>9.5075109336307701E-5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BC-4B1D-88C6-53512558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Verhälltnis Spannung zu mmHg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'P1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51759016949733"/>
                  <c:y val="-6.80198791805134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Arduino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0,2314x + 4,6983</a:t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'P1 Spannung'!$F$12:$F$16</c:f>
              <c:numCache>
                <c:formatCode>0.00</c:formatCode>
                <c:ptCount val="5"/>
                <c:pt idx="0">
                  <c:v>4.4400000000000004</c:v>
                </c:pt>
                <c:pt idx="1">
                  <c:v>23.393333333333334</c:v>
                </c:pt>
                <c:pt idx="2">
                  <c:v>41.976666666666667</c:v>
                </c:pt>
                <c:pt idx="3">
                  <c:v>60.29</c:v>
                </c:pt>
                <c:pt idx="4">
                  <c:v>71.56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201F-4794-A1AC-05F43C71C93C}"/>
            </c:ext>
          </c:extLst>
        </c:ser>
        <c:ser>
          <c:idx val="2"/>
          <c:order val="1"/>
          <c:tx>
            <c:strRef>
              <c:f>'P1 Spannung'!$B$2:$I$2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10044043798216"/>
                  <c:y val="-0.133611585031821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Multimeter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'P1 Spannung'!$F$4:$F$8</c:f>
              <c:numCache>
                <c:formatCode>0.00</c:formatCode>
                <c:ptCount val="5"/>
                <c:pt idx="0">
                  <c:v>3.7833333333333332</c:v>
                </c:pt>
                <c:pt idx="1">
                  <c:v>19.666666666666668</c:v>
                </c:pt>
                <c:pt idx="2">
                  <c:v>35.700000000000003</c:v>
                </c:pt>
                <c:pt idx="3">
                  <c:v>51.46</c:v>
                </c:pt>
                <c:pt idx="4">
                  <c:v>61.363333333333337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1F-4794-A1AC-05F43C71C93C}"/>
            </c:ext>
          </c:extLst>
        </c:ser>
        <c:ser>
          <c:idx val="0"/>
          <c:order val="2"/>
          <c:tx>
            <c:strRef>
              <c:f>'P1 Spannung'!$B$26:$J$26</c:f>
              <c:strCache>
                <c:ptCount val="1"/>
                <c:pt idx="0">
                  <c:v>Angepasster Druck Arduino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600205555248888"/>
                  <c:y val="-0.580663429102227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Arduino angepasst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</a:t>
                    </a:r>
                    <a:br>
                      <a:rPr lang="en-US" baseline="0"/>
                    </a:br>
                    <a:r>
                      <a:rPr lang="en-US" baseline="0"/>
                      <a:t>R² = #N/A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Spannung'!$B$28:$B$32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'P1 Spannung'!$F$28:$F$32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01F-4794-A1AC-05F43C71C9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Spannung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1927201248001493"/>
          <c:y val="0.32082412478579547"/>
          <c:w val="0.26642098170593331"/>
          <c:h val="0.40298776887600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layout>
        <c:manualLayout>
          <c:xMode val="edge"/>
          <c:yMode val="edge"/>
          <c:x val="0.32131351211683318"/>
          <c:y val="2.5599987099219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 Spannung'!$B$2:$J$2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'P2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'P2 Spannung'!$G$4:$G$8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9-4F0D-B9DE-9A729688C211}"/>
            </c:ext>
          </c:extLst>
        </c:ser>
        <c:ser>
          <c:idx val="1"/>
          <c:order val="1"/>
          <c:tx>
            <c:strRef>
              <c:f>'P2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'P2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'P2 Spannung'!$G$12:$G$16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AE9-4F0D-B9DE-9A729688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  <c:extLst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 Spannung'!$B$2:$J$2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'P2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'P2 Spannung'!$H$4:$H$8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DE-4C55-B96D-EFB215C759CA}"/>
            </c:ext>
          </c:extLst>
        </c:ser>
        <c:ser>
          <c:idx val="1"/>
          <c:order val="1"/>
          <c:tx>
            <c:strRef>
              <c:f>'P2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'P2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'P2 Spannung'!$H$12:$H$16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4DE-4C55-B96D-EFB215C75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  <c:extLst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Verhältnis</a:t>
            </a:r>
            <a:r>
              <a:rPr lang="en-US" baseline="0"/>
              <a:t> Spannungen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Multimeter / Arduino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577972950555419"/>
                  <c:y val="9.3579527819901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'P2 Spannung'!$F$4:$F$8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'P2 Spannung'!$F$12:$F$16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B7-4EFA-8E20-BAFC6A552A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 Multimeter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</a:t>
                </a:r>
                <a:r>
                  <a:rPr lang="de-DE"/>
                  <a:t>Arduino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Verhälltnis Spannung zu mmHg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'P2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51759016949733"/>
                  <c:y val="-6.80198791805134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Arduino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0,2314x + 4,6983</a:t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'P2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'P2 Spannung'!$F$12:$F$16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FDD-4C19-83B4-CD0C12247B15}"/>
            </c:ext>
          </c:extLst>
        </c:ser>
        <c:ser>
          <c:idx val="2"/>
          <c:order val="1"/>
          <c:tx>
            <c:strRef>
              <c:f>'P2 Spannung'!$B$2:$I$2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10044043798216"/>
                  <c:y val="-0.133611585031821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Multimeter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'P2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'P2 Spannung'!$F$4:$F$8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DD-4C19-83B4-CD0C12247B15}"/>
            </c:ext>
          </c:extLst>
        </c:ser>
        <c:ser>
          <c:idx val="0"/>
          <c:order val="2"/>
          <c:tx>
            <c:strRef>
              <c:f>'P2 Spannung'!$B$26:$J$26</c:f>
              <c:strCache>
                <c:ptCount val="1"/>
                <c:pt idx="0">
                  <c:v>Angepasster Druck Arduino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600205555248888"/>
                  <c:y val="-0.580663429102227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Arduino angepasst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</a:t>
                    </a:r>
                    <a:br>
                      <a:rPr lang="en-US" baseline="0"/>
                    </a:br>
                    <a:r>
                      <a:rPr lang="en-US" baseline="0"/>
                      <a:t>R² = #N/A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'P2 Spannung'!$B$28:$B$32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'P2 Spannung'!$F$28:$F$32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DD-4C19-83B4-CD0C12247B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Spannung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1927201248001493"/>
          <c:y val="0.32082412478579547"/>
          <c:w val="0.26642098170593331"/>
          <c:h val="0.40298776887600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layout>
        <c:manualLayout>
          <c:xMode val="edge"/>
          <c:yMode val="edge"/>
          <c:x val="0.32131351211683318"/>
          <c:y val="2.5599987099219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 Spannung'!$B$2:$J$2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'P3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Spannung'!$G$4:$G$8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7-4ED6-AE1C-CA4B40976861}"/>
            </c:ext>
          </c:extLst>
        </c:ser>
        <c:ser>
          <c:idx val="1"/>
          <c:order val="1"/>
          <c:tx>
            <c:strRef>
              <c:f>'P3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'P3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Spannung'!$G$12:$G$16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227-4ED6-AE1C-CA4B40976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  <c:extLst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7140</xdr:colOff>
      <xdr:row>0</xdr:row>
      <xdr:rowOff>202404</xdr:rowOff>
    </xdr:from>
    <xdr:to>
      <xdr:col>14</xdr:col>
      <xdr:colOff>-1</xdr:colOff>
      <xdr:row>10</xdr:row>
      <xdr:rowOff>345281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4321FE16-78E8-4853-81F5-8B3A5224F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0</xdr:row>
      <xdr:rowOff>197645</xdr:rowOff>
    </xdr:from>
    <xdr:to>
      <xdr:col>17</xdr:col>
      <xdr:colOff>0</xdr:colOff>
      <xdr:row>10</xdr:row>
      <xdr:rowOff>345280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92D53764-6884-4C0F-8FBA-66855EA05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13775</xdr:colOff>
      <xdr:row>10</xdr:row>
      <xdr:rowOff>379336</xdr:rowOff>
    </xdr:from>
    <xdr:to>
      <xdr:col>17</xdr:col>
      <xdr:colOff>0</xdr:colOff>
      <xdr:row>25</xdr:row>
      <xdr:rowOff>23812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4996D67-B4DB-4DBB-AB89-F958AD5B8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11907</xdr:colOff>
      <xdr:row>25</xdr:row>
      <xdr:rowOff>23812</xdr:rowOff>
    </xdr:from>
    <xdr:to>
      <xdr:col>17</xdr:col>
      <xdr:colOff>0</xdr:colOff>
      <xdr:row>39</xdr:row>
      <xdr:rowOff>71438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5A907CF-41B7-4AF4-937A-2303BA805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7140</xdr:colOff>
      <xdr:row>0</xdr:row>
      <xdr:rowOff>202404</xdr:rowOff>
    </xdr:from>
    <xdr:to>
      <xdr:col>14</xdr:col>
      <xdr:colOff>-1</xdr:colOff>
      <xdr:row>10</xdr:row>
      <xdr:rowOff>345281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3F957A10-3C89-491A-B4F3-76E0DAC08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0</xdr:row>
      <xdr:rowOff>197645</xdr:rowOff>
    </xdr:from>
    <xdr:to>
      <xdr:col>17</xdr:col>
      <xdr:colOff>0</xdr:colOff>
      <xdr:row>10</xdr:row>
      <xdr:rowOff>345280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24005DC7-66F4-4686-B31A-552BD5CF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13775</xdr:colOff>
      <xdr:row>10</xdr:row>
      <xdr:rowOff>379336</xdr:rowOff>
    </xdr:from>
    <xdr:to>
      <xdr:col>17</xdr:col>
      <xdr:colOff>0</xdr:colOff>
      <xdr:row>25</xdr:row>
      <xdr:rowOff>23812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69FAF38-ED8E-4173-A41C-590D2E9DE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11907</xdr:colOff>
      <xdr:row>25</xdr:row>
      <xdr:rowOff>23812</xdr:rowOff>
    </xdr:from>
    <xdr:to>
      <xdr:col>17</xdr:col>
      <xdr:colOff>0</xdr:colOff>
      <xdr:row>39</xdr:row>
      <xdr:rowOff>71438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48BBF77-7EE6-4D3E-AAFD-571D4B8E1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7140</xdr:colOff>
      <xdr:row>0</xdr:row>
      <xdr:rowOff>202404</xdr:rowOff>
    </xdr:from>
    <xdr:to>
      <xdr:col>14</xdr:col>
      <xdr:colOff>-1</xdr:colOff>
      <xdr:row>10</xdr:row>
      <xdr:rowOff>345281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9F21C317-712D-4333-AB6B-723FB7AEC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0</xdr:row>
      <xdr:rowOff>197645</xdr:rowOff>
    </xdr:from>
    <xdr:to>
      <xdr:col>17</xdr:col>
      <xdr:colOff>0</xdr:colOff>
      <xdr:row>10</xdr:row>
      <xdr:rowOff>345280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67FFCD43-8EFD-4602-B8D3-BF2362843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13775</xdr:colOff>
      <xdr:row>10</xdr:row>
      <xdr:rowOff>379336</xdr:rowOff>
    </xdr:from>
    <xdr:to>
      <xdr:col>17</xdr:col>
      <xdr:colOff>0</xdr:colOff>
      <xdr:row>25</xdr:row>
      <xdr:rowOff>23812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4D31AD-7283-405B-8678-A62D623FE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11907</xdr:colOff>
      <xdr:row>25</xdr:row>
      <xdr:rowOff>23812</xdr:rowOff>
    </xdr:from>
    <xdr:to>
      <xdr:col>17</xdr:col>
      <xdr:colOff>0</xdr:colOff>
      <xdr:row>39</xdr:row>
      <xdr:rowOff>71438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B6F032F-59B0-4522-B5F7-110335ECF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8</xdr:row>
      <xdr:rowOff>190498</xdr:rowOff>
    </xdr:from>
    <xdr:to>
      <xdr:col>5</xdr:col>
      <xdr:colOff>23812</xdr:colOff>
      <xdr:row>24</xdr:row>
      <xdr:rowOff>71437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2C56A10C-F098-4257-8FC6-21EA581CF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80964</xdr:colOff>
      <xdr:row>9</xdr:row>
      <xdr:rowOff>30956</xdr:rowOff>
    </xdr:from>
    <xdr:to>
      <xdr:col>6</xdr:col>
      <xdr:colOff>1988345</xdr:colOff>
      <xdr:row>24</xdr:row>
      <xdr:rowOff>71437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BE8F2943-BE3B-4848-AF4C-8B86B6781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20227</xdr:colOff>
      <xdr:row>3</xdr:row>
      <xdr:rowOff>9395</xdr:rowOff>
    </xdr:from>
    <xdr:to>
      <xdr:col>47</xdr:col>
      <xdr:colOff>455381</xdr:colOff>
      <xdr:row>20</xdr:row>
      <xdr:rowOff>141722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9DB4D01-F0E6-4CAD-A7E2-66E349CCD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486492</xdr:colOff>
      <xdr:row>20</xdr:row>
      <xdr:rowOff>82394</xdr:rowOff>
    </xdr:from>
    <xdr:to>
      <xdr:col>38</xdr:col>
      <xdr:colOff>53514</xdr:colOff>
      <xdr:row>38</xdr:row>
      <xdr:rowOff>98524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CBD0BA6-2ACB-4A47-ACE9-48B72D6E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2023551</xdr:colOff>
      <xdr:row>8</xdr:row>
      <xdr:rowOff>188835</xdr:rowOff>
    </xdr:from>
    <xdr:to>
      <xdr:col>13</xdr:col>
      <xdr:colOff>11906</xdr:colOff>
      <xdr:row>27</xdr:row>
      <xdr:rowOff>178593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630078E-DD97-48E8-B2EB-60F622C64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1047749</xdr:colOff>
      <xdr:row>37</xdr:row>
      <xdr:rowOff>166686</xdr:rowOff>
    </xdr:from>
    <xdr:to>
      <xdr:col>16</xdr:col>
      <xdr:colOff>579053</xdr:colOff>
      <xdr:row>53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8A9E90B-B8CD-4DE4-A95D-E17323E79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11906</xdr:colOff>
      <xdr:row>8</xdr:row>
      <xdr:rowOff>190500</xdr:rowOff>
    </xdr:from>
    <xdr:to>
      <xdr:col>16</xdr:col>
      <xdr:colOff>69057</xdr:colOff>
      <xdr:row>24</xdr:row>
      <xdr:rowOff>71439</xdr:rowOff>
    </xdr:to>
    <xdr:graphicFrame macro="">
      <xdr:nvGraphicFramePr>
        <xdr:cNvPr id="8" name="Diagramm 4">
          <a:extLst>
            <a:ext uri="{FF2B5EF4-FFF2-40B4-BE49-F238E27FC236}">
              <a16:creationId xmlns:a16="http://schemas.microsoft.com/office/drawing/2014/main" id="{822C6F81-F523-43C8-919C-6E3B0B316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78584</xdr:colOff>
      <xdr:row>8</xdr:row>
      <xdr:rowOff>197645</xdr:rowOff>
    </xdr:from>
    <xdr:to>
      <xdr:col>17</xdr:col>
      <xdr:colOff>1688309</xdr:colOff>
      <xdr:row>24</xdr:row>
      <xdr:rowOff>35720</xdr:rowOff>
    </xdr:to>
    <xdr:graphicFrame macro="">
      <xdr:nvGraphicFramePr>
        <xdr:cNvPr id="9" name="Diagramm 5">
          <a:extLst>
            <a:ext uri="{FF2B5EF4-FFF2-40B4-BE49-F238E27FC236}">
              <a16:creationId xmlns:a16="http://schemas.microsoft.com/office/drawing/2014/main" id="{13DBB078-EA6D-4F22-B71B-BEEDAF26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12</xdr:row>
      <xdr:rowOff>190498</xdr:rowOff>
    </xdr:from>
    <xdr:to>
      <xdr:col>5</xdr:col>
      <xdr:colOff>23812</xdr:colOff>
      <xdr:row>28</xdr:row>
      <xdr:rowOff>71437</xdr:rowOff>
    </xdr:to>
    <xdr:graphicFrame macro="">
      <xdr:nvGraphicFramePr>
        <xdr:cNvPr id="12" name="Diagramm 4">
          <a:extLst>
            <a:ext uri="{FF2B5EF4-FFF2-40B4-BE49-F238E27FC236}">
              <a16:creationId xmlns:a16="http://schemas.microsoft.com/office/drawing/2014/main" id="{B6BA1E49-3364-4E7F-9E49-876047B7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80964</xdr:colOff>
      <xdr:row>13</xdr:row>
      <xdr:rowOff>30956</xdr:rowOff>
    </xdr:from>
    <xdr:to>
      <xdr:col>6</xdr:col>
      <xdr:colOff>1988345</xdr:colOff>
      <xdr:row>28</xdr:row>
      <xdr:rowOff>71437</xdr:rowOff>
    </xdr:to>
    <xdr:graphicFrame macro="">
      <xdr:nvGraphicFramePr>
        <xdr:cNvPr id="15" name="Diagramm 5">
          <a:extLst>
            <a:ext uri="{FF2B5EF4-FFF2-40B4-BE49-F238E27FC236}">
              <a16:creationId xmlns:a16="http://schemas.microsoft.com/office/drawing/2014/main" id="{23F56555-370E-4FD1-8E0B-C48158ECF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20227</xdr:colOff>
      <xdr:row>3</xdr:row>
      <xdr:rowOff>9395</xdr:rowOff>
    </xdr:from>
    <xdr:to>
      <xdr:col>47</xdr:col>
      <xdr:colOff>455381</xdr:colOff>
      <xdr:row>24</xdr:row>
      <xdr:rowOff>141722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927223-272C-8F4F-B4B9-91D4C43D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486492</xdr:colOff>
      <xdr:row>24</xdr:row>
      <xdr:rowOff>82394</xdr:rowOff>
    </xdr:from>
    <xdr:to>
      <xdr:col>38</xdr:col>
      <xdr:colOff>53514</xdr:colOff>
      <xdr:row>46</xdr:row>
      <xdr:rowOff>98524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8D30E0-576C-4E8D-8787-8208F130D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2023551</xdr:colOff>
      <xdr:row>12</xdr:row>
      <xdr:rowOff>188835</xdr:rowOff>
    </xdr:from>
    <xdr:to>
      <xdr:col>13</xdr:col>
      <xdr:colOff>988218</xdr:colOff>
      <xdr:row>31</xdr:row>
      <xdr:rowOff>178593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BEFD2BC-EAA2-4D14-9BBB-279901F9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11906</xdr:colOff>
      <xdr:row>33</xdr:row>
      <xdr:rowOff>178593</xdr:rowOff>
    </xdr:from>
    <xdr:to>
      <xdr:col>17</xdr:col>
      <xdr:colOff>2031615</xdr:colOff>
      <xdr:row>56</xdr:row>
      <xdr:rowOff>28036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8FAC761-345C-4730-9C57-33A1B8FD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11906</xdr:colOff>
      <xdr:row>12</xdr:row>
      <xdr:rowOff>190500</xdr:rowOff>
    </xdr:from>
    <xdr:to>
      <xdr:col>16</xdr:col>
      <xdr:colOff>69057</xdr:colOff>
      <xdr:row>28</xdr:row>
      <xdr:rowOff>71439</xdr:rowOff>
    </xdr:to>
    <xdr:graphicFrame macro="">
      <xdr:nvGraphicFramePr>
        <xdr:cNvPr id="7" name="Diagramm 4">
          <a:extLst>
            <a:ext uri="{FF2B5EF4-FFF2-40B4-BE49-F238E27FC236}">
              <a16:creationId xmlns:a16="http://schemas.microsoft.com/office/drawing/2014/main" id="{838366B9-8FD2-4C75-9DED-C0F96C4FC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78584</xdr:colOff>
      <xdr:row>12</xdr:row>
      <xdr:rowOff>197645</xdr:rowOff>
    </xdr:from>
    <xdr:to>
      <xdr:col>17</xdr:col>
      <xdr:colOff>1688309</xdr:colOff>
      <xdr:row>28</xdr:row>
      <xdr:rowOff>35720</xdr:rowOff>
    </xdr:to>
    <xdr:graphicFrame macro="">
      <xdr:nvGraphicFramePr>
        <xdr:cNvPr id="8" name="Diagramm 5">
          <a:extLst>
            <a:ext uri="{FF2B5EF4-FFF2-40B4-BE49-F238E27FC236}">
              <a16:creationId xmlns:a16="http://schemas.microsoft.com/office/drawing/2014/main" id="{FD51EB70-55D7-4FAF-9495-63B9D5BC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8</xdr:col>
      <xdr:colOff>19050</xdr:colOff>
      <xdr:row>54</xdr:row>
      <xdr:rowOff>128588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9B2B2380-563C-4342-A3FD-B954AA6F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5</xdr:col>
      <xdr:colOff>2119314</xdr:colOff>
      <xdr:row>74</xdr:row>
      <xdr:rowOff>23814</xdr:rowOff>
    </xdr:to>
    <xdr:graphicFrame macro="">
      <xdr:nvGraphicFramePr>
        <xdr:cNvPr id="11" name="Diagramm 2">
          <a:extLst>
            <a:ext uri="{FF2B5EF4-FFF2-40B4-BE49-F238E27FC236}">
              <a16:creationId xmlns:a16="http://schemas.microsoft.com/office/drawing/2014/main" id="{246048B0-59D1-4391-AC53-DC0C959A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8</xdr:col>
      <xdr:colOff>9524</xdr:colOff>
      <xdr:row>74</xdr:row>
      <xdr:rowOff>33338</xdr:rowOff>
    </xdr:to>
    <xdr:graphicFrame macro="">
      <xdr:nvGraphicFramePr>
        <xdr:cNvPr id="12" name="Diagramm 3">
          <a:extLst>
            <a:ext uri="{FF2B5EF4-FFF2-40B4-BE49-F238E27FC236}">
              <a16:creationId xmlns:a16="http://schemas.microsoft.com/office/drawing/2014/main" id="{87946F58-AF6A-4FD9-ABA8-982EA9A60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FC5D-20FD-4585-85D2-0A365BB12AD8}">
  <dimension ref="A1:AC40"/>
  <sheetViews>
    <sheetView tabSelected="1" zoomScale="80" zoomScaleNormal="80" workbookViewId="0">
      <selection activeCell="J36" sqref="J36"/>
    </sheetView>
  </sheetViews>
  <sheetFormatPr baseColWidth="10" defaultColWidth="9.140625" defaultRowHeight="15" x14ac:dyDescent="0.25"/>
  <cols>
    <col min="1" max="1" width="4.85546875" customWidth="1"/>
    <col min="2" max="2" width="12.140625" customWidth="1"/>
    <col min="3" max="3" width="11.85546875" customWidth="1"/>
    <col min="4" max="4" width="14" customWidth="1"/>
    <col min="5" max="5" width="11.5703125" customWidth="1"/>
    <col min="6" max="6" width="16.7109375" style="1" customWidth="1"/>
    <col min="7" max="7" width="17" style="1" customWidth="1"/>
    <col min="8" max="8" width="18.7109375" customWidth="1"/>
    <col min="9" max="9" width="13.85546875" customWidth="1"/>
    <col min="10" max="10" width="21.28515625" customWidth="1"/>
    <col min="11" max="11" width="17.85546875" customWidth="1"/>
    <col min="12" max="12" width="17.5703125" customWidth="1"/>
    <col min="13" max="13" width="19.140625" customWidth="1"/>
    <col min="14" max="14" width="19.28515625" customWidth="1"/>
    <col min="15" max="15" width="19" customWidth="1"/>
    <col min="16" max="16" width="22" customWidth="1"/>
    <col min="17" max="17" width="23.28515625" customWidth="1"/>
    <col min="18" max="18" width="20.28515625" customWidth="1"/>
    <col min="19" max="19" width="29.85546875" bestFit="1" customWidth="1"/>
  </cols>
  <sheetData>
    <row r="1" spans="2:29" ht="15.75" thickBot="1" x14ac:dyDescent="0.3"/>
    <row r="2" spans="2:29" ht="15.75" thickBot="1" x14ac:dyDescent="0.3">
      <c r="B2" s="44" t="s">
        <v>26</v>
      </c>
      <c r="C2" s="45"/>
      <c r="D2" s="45"/>
      <c r="E2" s="45"/>
      <c r="F2" s="45"/>
      <c r="G2" s="45"/>
      <c r="H2" s="45"/>
      <c r="I2" s="45"/>
      <c r="J2" s="46"/>
      <c r="L2" s="129"/>
      <c r="M2" s="129"/>
      <c r="N2" s="129"/>
      <c r="O2" s="129"/>
      <c r="P2" s="129"/>
      <c r="Q2" s="129"/>
      <c r="R2" s="129"/>
      <c r="S2" s="129" t="s">
        <v>75</v>
      </c>
    </row>
    <row r="3" spans="2:29" ht="30.75" customHeight="1" thickBot="1" x14ac:dyDescent="0.3">
      <c r="B3" s="106" t="s">
        <v>22</v>
      </c>
      <c r="C3" s="106" t="s">
        <v>13</v>
      </c>
      <c r="D3" s="106" t="s">
        <v>14</v>
      </c>
      <c r="E3" s="106" t="s">
        <v>15</v>
      </c>
      <c r="F3" s="104" t="s">
        <v>48</v>
      </c>
      <c r="G3" s="106" t="s">
        <v>49</v>
      </c>
      <c r="H3" s="106" t="s">
        <v>50</v>
      </c>
      <c r="I3" s="110" t="s">
        <v>51</v>
      </c>
      <c r="J3" s="104" t="s">
        <v>23</v>
      </c>
      <c r="L3" s="114"/>
      <c r="M3" s="114"/>
      <c r="N3" s="114"/>
      <c r="O3" s="114"/>
      <c r="P3" s="66"/>
      <c r="Q3" s="128"/>
      <c r="R3" s="114"/>
      <c r="S3" s="114">
        <v>1000</v>
      </c>
    </row>
    <row r="4" spans="2:29" ht="15.75" thickBot="1" x14ac:dyDescent="0.3">
      <c r="B4" s="85">
        <v>0</v>
      </c>
      <c r="C4" s="59">
        <v>3.77</v>
      </c>
      <c r="D4" s="70">
        <v>3.78</v>
      </c>
      <c r="E4" s="107">
        <v>3.8</v>
      </c>
      <c r="F4" s="131">
        <f>(C4+D4+E4)/3</f>
        <v>3.7833333333333332</v>
      </c>
      <c r="G4" s="131">
        <f>MAX(C4-F4,D4-F4,E4-F4)*$S$3</f>
        <v>16.666666666666607</v>
      </c>
      <c r="H4" s="135">
        <f>(G4/1000)/(MAX($C$4:$E$10)-MIN($C$4:$E$10))</f>
        <v>2.8885037550548717E-4</v>
      </c>
      <c r="I4" s="111">
        <v>5</v>
      </c>
      <c r="J4" s="132">
        <f>(F8-F4)/I4/1</f>
        <v>11.516000000000002</v>
      </c>
      <c r="L4" s="112"/>
      <c r="M4" s="112"/>
      <c r="N4" s="112"/>
      <c r="O4" s="112"/>
      <c r="P4" s="113"/>
      <c r="Q4" s="113"/>
      <c r="R4" s="113"/>
      <c r="S4" s="40"/>
    </row>
    <row r="5" spans="2:29" x14ac:dyDescent="0.25">
      <c r="B5" s="86">
        <v>80</v>
      </c>
      <c r="C5" s="8">
        <v>19.899999999999999</v>
      </c>
      <c r="D5" s="9">
        <v>19.5</v>
      </c>
      <c r="E5" s="108">
        <v>19.600000000000001</v>
      </c>
      <c r="F5" s="133">
        <f t="shared" ref="F5:F8" si="0">(C5+D5+E5)/3</f>
        <v>19.666666666666668</v>
      </c>
      <c r="G5" s="131">
        <f t="shared" ref="G5:G8" si="1">MAX(C5-F5,D5-F5,E5-F5)*$S$3</f>
        <v>233.33333333333073</v>
      </c>
      <c r="H5" s="136">
        <f>(G5/1000)/(MAX($C$4:$E$10)-MIN($C$4:$E$10))</f>
        <v>4.0439052570767891E-3</v>
      </c>
      <c r="I5" s="68"/>
      <c r="J5" s="105"/>
      <c r="L5" s="112"/>
      <c r="M5" s="112"/>
      <c r="N5" s="112"/>
      <c r="O5" s="112"/>
      <c r="P5" s="113"/>
      <c r="Q5" s="68"/>
      <c r="R5" s="113"/>
      <c r="S5" s="40"/>
      <c r="W5" s="68"/>
      <c r="X5" s="68"/>
      <c r="Y5" s="68"/>
      <c r="Z5" s="68"/>
      <c r="AA5" s="68"/>
      <c r="AB5" s="68"/>
      <c r="AC5" s="68"/>
    </row>
    <row r="6" spans="2:29" x14ac:dyDescent="0.25">
      <c r="B6" s="86">
        <v>160</v>
      </c>
      <c r="C6" s="8">
        <v>35.6</v>
      </c>
      <c r="D6" s="9">
        <v>35.700000000000003</v>
      </c>
      <c r="E6" s="108">
        <v>35.799999999999997</v>
      </c>
      <c r="F6" s="133">
        <f t="shared" si="0"/>
        <v>35.700000000000003</v>
      </c>
      <c r="G6" s="131">
        <f t="shared" si="1"/>
        <v>99.999999999994316</v>
      </c>
      <c r="H6" s="136">
        <f>(G6/1000)/(MAX($C$4:$E$10)-MIN($C$4:$E$10))</f>
        <v>1.7331022530328306E-3</v>
      </c>
      <c r="I6" s="68"/>
      <c r="J6" s="105"/>
      <c r="L6" s="112"/>
      <c r="M6" s="112"/>
      <c r="N6" s="112"/>
      <c r="O6" s="112"/>
      <c r="P6" s="113"/>
      <c r="Q6" s="66"/>
      <c r="R6" s="113"/>
      <c r="S6" s="40"/>
      <c r="W6" s="68"/>
      <c r="X6" s="68"/>
      <c r="Y6" s="68"/>
      <c r="Z6" s="68"/>
      <c r="AA6" s="68"/>
      <c r="AB6" s="68"/>
      <c r="AC6" s="68"/>
    </row>
    <row r="7" spans="2:29" x14ac:dyDescent="0.25">
      <c r="B7" s="86">
        <v>240</v>
      </c>
      <c r="C7" s="8">
        <v>51.39</v>
      </c>
      <c r="D7" s="9">
        <v>51.45</v>
      </c>
      <c r="E7" s="108">
        <v>51.54</v>
      </c>
      <c r="F7" s="133">
        <f t="shared" si="0"/>
        <v>51.46</v>
      </c>
      <c r="G7" s="131">
        <f t="shared" si="1"/>
        <v>79.999999999998295</v>
      </c>
      <c r="H7" s="136">
        <f>(G7/1000)/(MAX($C$4:$E$10)-MIN($C$4:$E$10))</f>
        <v>1.3864818024263137E-3</v>
      </c>
      <c r="I7" s="68"/>
      <c r="J7" s="105"/>
      <c r="L7" s="112"/>
      <c r="M7" s="112"/>
      <c r="N7" s="112"/>
      <c r="O7" s="112"/>
      <c r="P7" s="113"/>
      <c r="Q7" s="113"/>
      <c r="R7" s="113"/>
      <c r="S7" s="40"/>
      <c r="W7" s="68"/>
      <c r="X7" s="68"/>
      <c r="Y7" s="68"/>
      <c r="Z7" s="68"/>
      <c r="AA7" s="68"/>
      <c r="AB7" s="68"/>
      <c r="AC7" s="68"/>
    </row>
    <row r="8" spans="2:29" ht="15.75" thickBot="1" x14ac:dyDescent="0.3">
      <c r="B8" s="87">
        <v>290</v>
      </c>
      <c r="C8" s="12">
        <v>61.47</v>
      </c>
      <c r="D8" s="41">
        <v>61.38</v>
      </c>
      <c r="E8" s="109">
        <v>61.24</v>
      </c>
      <c r="F8" s="134">
        <f t="shared" si="0"/>
        <v>61.363333333333337</v>
      </c>
      <c r="G8" s="132">
        <f t="shared" si="1"/>
        <v>106.66666666666202</v>
      </c>
      <c r="H8" s="137">
        <f>(G8/1000)/(MAX($C$4:$E$10)-MIN($C$4:$E$10))</f>
        <v>1.8486424032350438E-3</v>
      </c>
      <c r="I8" s="63"/>
      <c r="J8" s="64"/>
      <c r="L8" s="112"/>
      <c r="M8" s="112"/>
      <c r="N8" s="112"/>
      <c r="O8" s="112"/>
      <c r="P8" s="113"/>
      <c r="Q8" s="68"/>
      <c r="R8" s="113"/>
      <c r="S8" s="40"/>
      <c r="W8" s="68"/>
      <c r="X8" s="68"/>
      <c r="Y8" s="68"/>
      <c r="Z8" s="68"/>
      <c r="AA8" s="68"/>
      <c r="AB8" s="68"/>
      <c r="AC8" s="68"/>
    </row>
    <row r="9" spans="2:29" ht="15.75" thickBot="1" x14ac:dyDescent="0.3">
      <c r="B9" s="38"/>
      <c r="C9" s="38"/>
      <c r="D9" s="38"/>
      <c r="E9" s="38"/>
      <c r="F9" s="39"/>
      <c r="I9" s="40"/>
      <c r="W9" s="68"/>
      <c r="X9" s="68"/>
      <c r="Y9" s="68"/>
      <c r="Z9" s="68"/>
      <c r="AA9" s="68"/>
      <c r="AB9" s="68"/>
      <c r="AC9" s="68"/>
    </row>
    <row r="10" spans="2:29" ht="15.75" thickBot="1" x14ac:dyDescent="0.3">
      <c r="B10" s="44" t="s">
        <v>27</v>
      </c>
      <c r="C10" s="45"/>
      <c r="D10" s="45"/>
      <c r="E10" s="45"/>
      <c r="F10" s="45"/>
      <c r="G10" s="45"/>
      <c r="H10" s="45"/>
      <c r="I10" s="45"/>
      <c r="J10" s="46"/>
      <c r="W10" s="68"/>
      <c r="X10" s="68"/>
      <c r="Y10" s="65"/>
      <c r="Z10" s="65"/>
      <c r="AA10" s="65"/>
      <c r="AB10" s="68"/>
      <c r="AC10" s="68"/>
    </row>
    <row r="11" spans="2:29" ht="30.75" thickBot="1" x14ac:dyDescent="0.3">
      <c r="B11" s="106" t="s">
        <v>22</v>
      </c>
      <c r="C11" s="106" t="s">
        <v>13</v>
      </c>
      <c r="D11" s="106" t="s">
        <v>14</v>
      </c>
      <c r="E11" s="106" t="s">
        <v>15</v>
      </c>
      <c r="F11" s="104" t="s">
        <v>48</v>
      </c>
      <c r="G11" s="106" t="s">
        <v>49</v>
      </c>
      <c r="H11" s="106" t="s">
        <v>50</v>
      </c>
      <c r="I11" s="110" t="s">
        <v>51</v>
      </c>
      <c r="J11" s="104" t="s">
        <v>23</v>
      </c>
      <c r="W11" s="68"/>
      <c r="X11" s="68"/>
      <c r="Y11" s="68"/>
      <c r="Z11" s="68"/>
      <c r="AA11" s="68"/>
      <c r="AB11" s="68"/>
      <c r="AC11" s="68"/>
    </row>
    <row r="12" spans="2:29" ht="15.75" thickBot="1" x14ac:dyDescent="0.3">
      <c r="B12" s="85">
        <v>0</v>
      </c>
      <c r="C12" s="19">
        <v>4.43</v>
      </c>
      <c r="D12" s="19">
        <v>4.45</v>
      </c>
      <c r="E12" s="19">
        <v>4.4400000000000004</v>
      </c>
      <c r="F12" s="131">
        <f>(C12+D12+E12)/3</f>
        <v>4.4400000000000004</v>
      </c>
      <c r="G12" s="130">
        <f>MAX(C12-F12,D12-F12,E12-F12)*$S$3</f>
        <v>9.9999999999997868</v>
      </c>
      <c r="H12" s="135">
        <f>(G12/1000)/(MAX($C$4:$E$10)-MIN($C$4:$E$10))</f>
        <v>1.7331022530328921E-4</v>
      </c>
      <c r="I12" s="111">
        <f>$I$4</f>
        <v>5</v>
      </c>
      <c r="J12" s="132">
        <f>(F16-F12)/I12/1</f>
        <v>13.424000000000001</v>
      </c>
      <c r="K12" s="38"/>
      <c r="W12" s="68"/>
      <c r="X12" s="68"/>
      <c r="Y12" s="68"/>
      <c r="Z12" s="68"/>
      <c r="AA12" s="68"/>
      <c r="AB12" s="68"/>
      <c r="AC12" s="68"/>
    </row>
    <row r="13" spans="2:29" x14ac:dyDescent="0.25">
      <c r="B13" s="86">
        <v>80</v>
      </c>
      <c r="C13" s="9">
        <v>23.38</v>
      </c>
      <c r="D13" s="9">
        <v>23.52</v>
      </c>
      <c r="E13" s="9">
        <v>23.28</v>
      </c>
      <c r="F13" s="133">
        <f t="shared" ref="F13:F16" si="2">(C13+D13+E13)/3</f>
        <v>23.393333333333334</v>
      </c>
      <c r="G13" s="131">
        <f t="shared" ref="G13:G16" si="3">MAX(C13-F13,D13-F13,E13-F13)*$S$3</f>
        <v>126.66666666666515</v>
      </c>
      <c r="H13" s="136">
        <f>(G13/1000)/(MAX($C$4:$E$10)-MIN($C$4:$E$10))</f>
        <v>2.1952628538416839E-3</v>
      </c>
      <c r="I13" s="68"/>
      <c r="J13" s="105"/>
      <c r="W13" s="68"/>
      <c r="X13" s="68"/>
      <c r="Y13" s="68"/>
      <c r="Z13" s="68"/>
      <c r="AA13" s="68"/>
      <c r="AB13" s="68"/>
      <c r="AC13" s="68"/>
    </row>
    <row r="14" spans="2:29" x14ac:dyDescent="0.25">
      <c r="B14" s="86">
        <v>160</v>
      </c>
      <c r="C14" s="9">
        <v>41.95</v>
      </c>
      <c r="D14" s="9">
        <v>41.85</v>
      </c>
      <c r="E14" s="9">
        <v>42.13</v>
      </c>
      <c r="F14" s="133">
        <f t="shared" si="2"/>
        <v>41.976666666666667</v>
      </c>
      <c r="G14" s="131">
        <f t="shared" si="3"/>
        <v>153.33333333333599</v>
      </c>
      <c r="H14" s="136">
        <f>(G14/1000)/(MAX($C$4:$E$10)-MIN($C$4:$E$10))</f>
        <v>2.6574234546505372E-3</v>
      </c>
      <c r="I14" s="68"/>
      <c r="J14" s="105"/>
      <c r="W14" s="68"/>
      <c r="X14" s="68"/>
      <c r="Y14" s="68"/>
      <c r="Z14" s="68"/>
      <c r="AA14" s="68"/>
      <c r="AB14" s="68"/>
      <c r="AC14" s="68"/>
    </row>
    <row r="15" spans="2:29" x14ac:dyDescent="0.25">
      <c r="B15" s="86">
        <v>240</v>
      </c>
      <c r="C15" s="9">
        <v>60.09</v>
      </c>
      <c r="D15" s="9">
        <v>60.35</v>
      </c>
      <c r="E15" s="9">
        <v>60.43</v>
      </c>
      <c r="F15" s="133">
        <f t="shared" si="2"/>
        <v>60.29</v>
      </c>
      <c r="G15" s="131">
        <f t="shared" si="3"/>
        <v>140.00000000000057</v>
      </c>
      <c r="H15" s="136">
        <f>(G15/1000)/(MAX($C$4:$E$10)-MIN($C$4:$E$10))</f>
        <v>2.4263431542461108E-3</v>
      </c>
      <c r="I15" s="68"/>
      <c r="J15" s="105"/>
      <c r="W15" s="68"/>
      <c r="X15" s="68"/>
      <c r="Y15" s="68"/>
      <c r="Z15" s="68"/>
      <c r="AA15" s="68"/>
      <c r="AB15" s="68"/>
      <c r="AC15" s="68"/>
    </row>
    <row r="16" spans="2:29" ht="15.75" thickBot="1" x14ac:dyDescent="0.3">
      <c r="B16" s="87">
        <v>290</v>
      </c>
      <c r="C16" s="41">
        <v>71.400000000000006</v>
      </c>
      <c r="D16" s="41">
        <v>71.73</v>
      </c>
      <c r="E16" s="41">
        <v>71.55</v>
      </c>
      <c r="F16" s="134">
        <f t="shared" si="2"/>
        <v>71.56</v>
      </c>
      <c r="G16" s="132">
        <f t="shared" si="3"/>
        <v>170.00000000000171</v>
      </c>
      <c r="H16" s="137">
        <f>(G16/1000)/(MAX($C$4:$E$10)-MIN($C$4:$E$10))</f>
        <v>2.9462738301560092E-3</v>
      </c>
      <c r="I16" s="63"/>
      <c r="J16" s="64"/>
      <c r="W16" s="68"/>
      <c r="X16" s="68"/>
      <c r="Y16" s="68"/>
      <c r="Z16" s="68"/>
      <c r="AA16" s="68"/>
      <c r="AB16" s="68"/>
      <c r="AC16" s="68"/>
    </row>
    <row r="17" spans="1:29" ht="15.75" thickBot="1" x14ac:dyDescent="0.3">
      <c r="W17" s="68"/>
      <c r="X17" s="68"/>
      <c r="Y17" s="68"/>
      <c r="Z17" s="68"/>
      <c r="AA17" s="68"/>
      <c r="AB17" s="68"/>
      <c r="AC17" s="68"/>
    </row>
    <row r="18" spans="1:29" ht="15.75" thickBot="1" x14ac:dyDescent="0.3">
      <c r="B18" s="116" t="s">
        <v>74</v>
      </c>
      <c r="C18" s="117"/>
      <c r="D18" s="117"/>
      <c r="E18" s="117"/>
      <c r="F18" s="117"/>
      <c r="G18" s="117"/>
      <c r="H18" s="117"/>
      <c r="I18" s="118"/>
      <c r="W18" s="68"/>
      <c r="X18" s="68"/>
      <c r="Y18" s="68"/>
      <c r="Z18" s="68"/>
      <c r="AA18" s="68"/>
      <c r="AB18" s="68"/>
      <c r="AC18" s="68"/>
    </row>
    <row r="19" spans="1:29" ht="41.25" customHeight="1" thickBot="1" x14ac:dyDescent="0.3">
      <c r="B19" s="119" t="s">
        <v>72</v>
      </c>
      <c r="C19" s="103" t="s">
        <v>69</v>
      </c>
      <c r="D19" s="103" t="s">
        <v>70</v>
      </c>
      <c r="E19" s="103" t="s">
        <v>71</v>
      </c>
      <c r="F19" s="123" t="s">
        <v>48</v>
      </c>
      <c r="G19" s="103" t="s">
        <v>49</v>
      </c>
      <c r="H19" s="103" t="s">
        <v>50</v>
      </c>
      <c r="I19" s="124" t="s">
        <v>62</v>
      </c>
      <c r="W19" s="68"/>
      <c r="X19" s="68"/>
      <c r="Y19" s="68"/>
      <c r="Z19" s="68"/>
      <c r="AA19" s="68"/>
      <c r="AB19" s="68"/>
      <c r="AC19" s="68"/>
    </row>
    <row r="20" spans="1:29" x14ac:dyDescent="0.25">
      <c r="B20" s="130">
        <f>F4</f>
        <v>3.7833333333333332</v>
      </c>
      <c r="C20" s="32"/>
      <c r="D20" s="33"/>
      <c r="E20" s="34"/>
      <c r="F20" s="131">
        <f>(C20+D20+E20)/3</f>
        <v>0</v>
      </c>
      <c r="G20" s="130">
        <f>MAX(C20-F20,D20-F20,E20-F20)*$S$3</f>
        <v>0</v>
      </c>
      <c r="H20" s="135" t="e">
        <f>(G20)/((MAX(C20:E24)-MIN(C20:E24)))</f>
        <v>#DIV/0!</v>
      </c>
      <c r="I20" s="125"/>
      <c r="W20" s="68"/>
      <c r="X20" s="68"/>
      <c r="Y20" s="68"/>
      <c r="Z20" s="68"/>
      <c r="AA20" s="68"/>
      <c r="AB20" s="68"/>
      <c r="AC20" s="68"/>
    </row>
    <row r="21" spans="1:29" x14ac:dyDescent="0.25">
      <c r="B21" s="131">
        <f t="shared" ref="B21:B24" si="4">F5</f>
        <v>19.666666666666668</v>
      </c>
      <c r="C21" s="5"/>
      <c r="D21" s="3"/>
      <c r="E21" s="30"/>
      <c r="F21" s="133">
        <f t="shared" ref="F21:F24" si="5">(C21+D21+E21)/3</f>
        <v>0</v>
      </c>
      <c r="G21" s="131">
        <f t="shared" ref="G21:G24" si="6">MAX(C21-F21,D21-F21,E21-F21)*$S$3</f>
        <v>0</v>
      </c>
      <c r="H21" s="136" t="e">
        <f>(G21)/((MAX(C35:E39)-MIN(C35:E39)))</f>
        <v>#DIV/0!</v>
      </c>
      <c r="I21" s="126"/>
      <c r="L21" s="2"/>
      <c r="W21" s="68"/>
      <c r="X21" s="68"/>
      <c r="Y21" s="68"/>
      <c r="Z21" s="68"/>
      <c r="AA21" s="68"/>
      <c r="AB21" s="68"/>
      <c r="AC21" s="68"/>
    </row>
    <row r="22" spans="1:29" x14ac:dyDescent="0.25">
      <c r="B22" s="131">
        <f t="shared" si="4"/>
        <v>35.700000000000003</v>
      </c>
      <c r="C22" s="5"/>
      <c r="D22" s="3"/>
      <c r="E22" s="30"/>
      <c r="F22" s="133">
        <f t="shared" si="5"/>
        <v>0</v>
      </c>
      <c r="G22" s="131">
        <f t="shared" si="6"/>
        <v>0</v>
      </c>
      <c r="H22" s="136" t="e">
        <f>(G22)/((MAX(C39:E41)-MIN(C39:E41)))</f>
        <v>#DIV/0!</v>
      </c>
      <c r="I22" s="126"/>
      <c r="L22" s="2"/>
      <c r="W22" s="68"/>
      <c r="X22" s="68"/>
      <c r="Y22" s="68"/>
      <c r="Z22" s="68"/>
      <c r="AA22" s="68"/>
      <c r="AB22" s="68"/>
      <c r="AC22" s="68"/>
    </row>
    <row r="23" spans="1:29" x14ac:dyDescent="0.25">
      <c r="B23" s="131">
        <f t="shared" si="4"/>
        <v>51.46</v>
      </c>
      <c r="C23" s="5"/>
      <c r="D23" s="3"/>
      <c r="E23" s="30"/>
      <c r="F23" s="133">
        <f t="shared" si="5"/>
        <v>0</v>
      </c>
      <c r="G23" s="131">
        <f t="shared" si="6"/>
        <v>0</v>
      </c>
      <c r="H23" s="136" t="e">
        <f>(G23)/((MAX(C39:E41)-MIN(C39:E41)))</f>
        <v>#DIV/0!</v>
      </c>
      <c r="I23" s="126"/>
      <c r="L23" s="2"/>
      <c r="W23" s="68"/>
      <c r="X23" s="68"/>
      <c r="Y23" s="68"/>
      <c r="Z23" s="68"/>
      <c r="AA23" s="68"/>
      <c r="AB23" s="68"/>
      <c r="AC23" s="68"/>
    </row>
    <row r="24" spans="1:29" ht="15.75" thickBot="1" x14ac:dyDescent="0.3">
      <c r="B24" s="132">
        <f t="shared" si="4"/>
        <v>61.363333333333337</v>
      </c>
      <c r="C24" s="29"/>
      <c r="D24" s="6"/>
      <c r="E24" s="31"/>
      <c r="F24" s="134">
        <f t="shared" si="5"/>
        <v>0</v>
      </c>
      <c r="G24" s="132">
        <f t="shared" si="6"/>
        <v>0</v>
      </c>
      <c r="H24" s="137" t="e">
        <f>(G24)/((MAX(C39:E41)-MIN(C39:E41)))</f>
        <v>#DIV/0!</v>
      </c>
      <c r="I24" s="127"/>
      <c r="L24" s="2"/>
    </row>
    <row r="25" spans="1:29" ht="15.75" thickBot="1" x14ac:dyDescent="0.3">
      <c r="L25" s="2"/>
    </row>
    <row r="26" spans="1:29" ht="15.75" customHeight="1" thickBot="1" x14ac:dyDescent="0.3">
      <c r="B26" s="44" t="s">
        <v>73</v>
      </c>
      <c r="C26" s="45"/>
      <c r="D26" s="45"/>
      <c r="E26" s="45"/>
      <c r="F26" s="45"/>
      <c r="G26" s="45"/>
      <c r="H26" s="45"/>
      <c r="I26" s="45"/>
      <c r="J26" s="46"/>
      <c r="L26" s="2"/>
    </row>
    <row r="27" spans="1:29" ht="30.75" thickBot="1" x14ac:dyDescent="0.3">
      <c r="B27" s="106" t="s">
        <v>22</v>
      </c>
      <c r="C27" s="106" t="s">
        <v>13</v>
      </c>
      <c r="D27" s="106" t="s">
        <v>14</v>
      </c>
      <c r="E27" s="106" t="s">
        <v>15</v>
      </c>
      <c r="F27" s="104" t="s">
        <v>48</v>
      </c>
      <c r="G27" s="106" t="s">
        <v>49</v>
      </c>
      <c r="H27" s="106" t="s">
        <v>50</v>
      </c>
      <c r="I27" s="110" t="s">
        <v>51</v>
      </c>
      <c r="J27" s="104" t="s">
        <v>23</v>
      </c>
      <c r="L27" s="2"/>
    </row>
    <row r="28" spans="1:29" ht="15.75" thickBot="1" x14ac:dyDescent="0.3">
      <c r="B28" s="85">
        <v>0</v>
      </c>
      <c r="C28" s="19"/>
      <c r="D28" s="19"/>
      <c r="E28" s="19"/>
      <c r="F28" s="131">
        <f>(C28+D28+E28)/3</f>
        <v>0</v>
      </c>
      <c r="G28" s="130">
        <f>MAX(C28-F28,D28-F28,E28-F28)*$S$3</f>
        <v>0</v>
      </c>
      <c r="H28" s="135">
        <f>(G28/1000)/(MAX($C$4:$E$10)-MIN($C$4:$E$10))</f>
        <v>0</v>
      </c>
      <c r="I28" s="111">
        <f>$I$4</f>
        <v>5</v>
      </c>
      <c r="J28" s="132">
        <f>(F32-F28)/I28/1</f>
        <v>0</v>
      </c>
      <c r="L28" s="2"/>
    </row>
    <row r="29" spans="1:29" x14ac:dyDescent="0.25">
      <c r="B29" s="86">
        <v>80</v>
      </c>
      <c r="C29" s="9"/>
      <c r="D29" s="9"/>
      <c r="E29" s="9"/>
      <c r="F29" s="133">
        <f t="shared" ref="F29:F32" si="7">(C29+D29+E29)/3</f>
        <v>0</v>
      </c>
      <c r="G29" s="131">
        <f t="shared" ref="G29:G32" si="8">MAX(C29-F29,D29-F29,E29-F29)*$S$3</f>
        <v>0</v>
      </c>
      <c r="H29" s="136">
        <f>(G29/1000)/(MAX($C$4:$E$10)-MIN($C$4:$E$10))</f>
        <v>0</v>
      </c>
      <c r="I29" s="68"/>
      <c r="J29" s="105"/>
      <c r="L29" s="2"/>
    </row>
    <row r="30" spans="1:29" x14ac:dyDescent="0.25">
      <c r="B30" s="86">
        <v>160</v>
      </c>
      <c r="C30" s="9"/>
      <c r="D30" s="9"/>
      <c r="E30" s="9"/>
      <c r="F30" s="133">
        <f t="shared" si="7"/>
        <v>0</v>
      </c>
      <c r="G30" s="131">
        <f t="shared" si="8"/>
        <v>0</v>
      </c>
      <c r="H30" s="136">
        <f>(G30/1000)/(MAX($C$4:$E$10)-MIN($C$4:$E$10))</f>
        <v>0</v>
      </c>
      <c r="I30" s="68"/>
      <c r="J30" s="105"/>
      <c r="K30" s="69"/>
      <c r="L30" s="69"/>
      <c r="M30" s="69"/>
      <c r="N30" s="69"/>
      <c r="O30" s="69"/>
    </row>
    <row r="31" spans="1:29" x14ac:dyDescent="0.25">
      <c r="A31" s="115"/>
      <c r="B31" s="86">
        <v>240</v>
      </c>
      <c r="C31" s="9"/>
      <c r="D31" s="9"/>
      <c r="E31" s="9"/>
      <c r="F31" s="133">
        <f t="shared" si="7"/>
        <v>0</v>
      </c>
      <c r="G31" s="131">
        <f t="shared" si="8"/>
        <v>0</v>
      </c>
      <c r="H31" s="136">
        <f>(G31/1000)/(MAX($C$4:$E$10)-MIN($C$4:$E$10))</f>
        <v>0</v>
      </c>
      <c r="I31" s="68"/>
      <c r="J31" s="105"/>
      <c r="K31" s="115"/>
      <c r="L31" s="115"/>
      <c r="M31" s="115"/>
      <c r="N31" s="115"/>
      <c r="O31" s="115"/>
    </row>
    <row r="32" spans="1:29" ht="16.5" customHeight="1" thickBot="1" x14ac:dyDescent="0.3">
      <c r="A32" s="115"/>
      <c r="B32" s="87">
        <v>290</v>
      </c>
      <c r="C32" s="41"/>
      <c r="D32" s="41"/>
      <c r="E32" s="41"/>
      <c r="F32" s="134">
        <f t="shared" si="7"/>
        <v>0</v>
      </c>
      <c r="G32" s="132">
        <f t="shared" si="8"/>
        <v>0</v>
      </c>
      <c r="H32" s="137">
        <f>(G32/1000)/(MAX($C$4:$E$10)-MIN($C$4:$E$10))</f>
        <v>0</v>
      </c>
      <c r="I32" s="63"/>
      <c r="J32" s="64"/>
      <c r="K32" s="115"/>
      <c r="L32" s="115"/>
      <c r="M32" s="115"/>
      <c r="N32" s="115"/>
      <c r="O32" s="115"/>
    </row>
    <row r="33" spans="1:15" ht="15.75" thickBot="1" x14ac:dyDescent="0.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</row>
    <row r="34" spans="1:15" ht="15.75" thickBot="1" x14ac:dyDescent="0.3">
      <c r="A34" s="115"/>
      <c r="B34" s="116" t="s">
        <v>63</v>
      </c>
      <c r="C34" s="117"/>
      <c r="D34" s="117"/>
      <c r="E34" s="117"/>
      <c r="F34" s="117"/>
      <c r="G34" s="117"/>
      <c r="H34" s="117"/>
      <c r="I34" s="118"/>
      <c r="J34" s="115"/>
      <c r="K34" s="115"/>
      <c r="L34" s="115"/>
      <c r="M34" s="115"/>
      <c r="N34" s="115"/>
      <c r="O34" s="115"/>
    </row>
    <row r="35" spans="1:15" ht="30.75" thickBot="1" x14ac:dyDescent="0.3">
      <c r="A35" s="115"/>
      <c r="B35" s="119" t="s">
        <v>22</v>
      </c>
      <c r="C35" s="103" t="s">
        <v>64</v>
      </c>
      <c r="D35" s="103" t="s">
        <v>65</v>
      </c>
      <c r="E35" s="103" t="s">
        <v>66</v>
      </c>
      <c r="F35" s="123" t="s">
        <v>67</v>
      </c>
      <c r="G35" s="103" t="s">
        <v>68</v>
      </c>
      <c r="H35" s="103" t="s">
        <v>50</v>
      </c>
      <c r="I35" s="124" t="s">
        <v>62</v>
      </c>
      <c r="J35" s="115"/>
      <c r="K35" s="115"/>
      <c r="L35" s="115"/>
      <c r="M35" s="115"/>
      <c r="N35" s="115"/>
      <c r="O35" s="115"/>
    </row>
    <row r="36" spans="1:15" x14ac:dyDescent="0.25">
      <c r="A36" s="115"/>
      <c r="B36" s="120">
        <v>0</v>
      </c>
      <c r="C36" s="32"/>
      <c r="D36" s="33"/>
      <c r="E36" s="34"/>
      <c r="F36" s="131">
        <f>(C36+D36+E36)/3</f>
        <v>0</v>
      </c>
      <c r="G36" s="131">
        <f>MAX(C36-F36,D36-F36,E36-F36)</f>
        <v>0</v>
      </c>
      <c r="H36" s="135" t="e">
        <f>(G36)/((MAX($C$36:$E$40)-MIN($C$36:$E$40)))</f>
        <v>#DIV/0!</v>
      </c>
      <c r="I36" s="125"/>
      <c r="J36" s="115"/>
      <c r="K36" s="115"/>
      <c r="L36" s="115"/>
      <c r="M36" s="115"/>
      <c r="N36" s="115"/>
      <c r="O36" s="115"/>
    </row>
    <row r="37" spans="1:15" x14ac:dyDescent="0.25">
      <c r="A37" s="115"/>
      <c r="B37" s="121">
        <v>80</v>
      </c>
      <c r="C37" s="5"/>
      <c r="D37" s="3"/>
      <c r="E37" s="30"/>
      <c r="F37" s="133">
        <f t="shared" ref="F37:F40" si="9">(C37+D37+E37)/3</f>
        <v>0</v>
      </c>
      <c r="G37" s="133">
        <f t="shared" ref="G37:G40" si="10">MAX(C37-F37,D37-F37,E37-F37)</f>
        <v>0</v>
      </c>
      <c r="H37" s="135" t="e">
        <f t="shared" ref="H37:H40" si="11">(G37)/((MAX($C$36:$E$40)-MIN($C$36:$E$40)))</f>
        <v>#DIV/0!</v>
      </c>
      <c r="I37" s="126"/>
      <c r="J37" s="115"/>
      <c r="K37" s="115"/>
      <c r="L37" s="115"/>
      <c r="M37" s="115"/>
      <c r="N37" s="115"/>
      <c r="O37" s="115"/>
    </row>
    <row r="38" spans="1:15" x14ac:dyDescent="0.25">
      <c r="A38" s="115"/>
      <c r="B38" s="121">
        <v>160</v>
      </c>
      <c r="C38" s="5"/>
      <c r="D38" s="3"/>
      <c r="E38" s="30"/>
      <c r="F38" s="133">
        <f t="shared" si="9"/>
        <v>0</v>
      </c>
      <c r="G38" s="133">
        <f t="shared" si="10"/>
        <v>0</v>
      </c>
      <c r="H38" s="135" t="e">
        <f t="shared" si="11"/>
        <v>#DIV/0!</v>
      </c>
      <c r="I38" s="126"/>
      <c r="J38" s="115"/>
      <c r="K38" s="115"/>
      <c r="L38" s="115"/>
      <c r="M38" s="115"/>
      <c r="N38" s="115"/>
      <c r="O38" s="115"/>
    </row>
    <row r="39" spans="1:15" x14ac:dyDescent="0.25">
      <c r="B39" s="121">
        <v>240</v>
      </c>
      <c r="C39" s="5"/>
      <c r="D39" s="3"/>
      <c r="E39" s="30"/>
      <c r="F39" s="133">
        <f t="shared" si="9"/>
        <v>0</v>
      </c>
      <c r="G39" s="133">
        <f t="shared" si="10"/>
        <v>0</v>
      </c>
      <c r="H39" s="135" t="e">
        <f t="shared" si="11"/>
        <v>#DIV/0!</v>
      </c>
      <c r="I39" s="126"/>
    </row>
    <row r="40" spans="1:15" ht="15.75" thickBot="1" x14ac:dyDescent="0.3">
      <c r="B40" s="122">
        <v>290</v>
      </c>
      <c r="C40" s="29"/>
      <c r="D40" s="6"/>
      <c r="E40" s="31"/>
      <c r="F40" s="134">
        <f t="shared" si="9"/>
        <v>0</v>
      </c>
      <c r="G40" s="134">
        <f t="shared" si="10"/>
        <v>0</v>
      </c>
      <c r="H40" s="135" t="e">
        <f t="shared" si="11"/>
        <v>#DIV/0!</v>
      </c>
      <c r="I40" s="127"/>
    </row>
  </sheetData>
  <mergeCells count="6">
    <mergeCell ref="B18:I18"/>
    <mergeCell ref="B2:J2"/>
    <mergeCell ref="B10:J10"/>
    <mergeCell ref="B26:J26"/>
    <mergeCell ref="B34:I34"/>
    <mergeCell ref="Y10:AA10"/>
  </mergeCells>
  <pageMargins left="0.7" right="0.7" top="0.75" bottom="0.75" header="0.3" footer="0.3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3A4F-0A1B-4100-8CDC-C3CF8D673D9C}">
  <dimension ref="A1:AC40"/>
  <sheetViews>
    <sheetView zoomScale="80" zoomScaleNormal="80" workbookViewId="0">
      <selection activeCell="C4" sqref="C4:E8"/>
    </sheetView>
  </sheetViews>
  <sheetFormatPr baseColWidth="10" defaultColWidth="9.140625" defaultRowHeight="15" x14ac:dyDescent="0.25"/>
  <cols>
    <col min="1" max="1" width="4.85546875" customWidth="1"/>
    <col min="2" max="2" width="12.140625" customWidth="1"/>
    <col min="3" max="3" width="11.85546875" customWidth="1"/>
    <col min="4" max="4" width="14" customWidth="1"/>
    <col min="5" max="5" width="11.5703125" customWidth="1"/>
    <col min="6" max="6" width="16.7109375" style="1" customWidth="1"/>
    <col min="7" max="7" width="17" style="1" customWidth="1"/>
    <col min="8" max="8" width="18.7109375" customWidth="1"/>
    <col min="9" max="9" width="13.85546875" customWidth="1"/>
    <col min="10" max="10" width="21.28515625" customWidth="1"/>
    <col min="11" max="11" width="17.85546875" customWidth="1"/>
    <col min="12" max="12" width="17.5703125" customWidth="1"/>
    <col min="13" max="13" width="19.140625" customWidth="1"/>
    <col min="14" max="14" width="19.28515625" customWidth="1"/>
    <col min="15" max="15" width="19" customWidth="1"/>
    <col min="16" max="16" width="22" customWidth="1"/>
    <col min="17" max="17" width="23.28515625" customWidth="1"/>
    <col min="18" max="18" width="20.28515625" customWidth="1"/>
    <col min="19" max="19" width="29.85546875" bestFit="1" customWidth="1"/>
  </cols>
  <sheetData>
    <row r="1" spans="2:29" ht="15.75" thickBot="1" x14ac:dyDescent="0.3"/>
    <row r="2" spans="2:29" ht="15.75" thickBot="1" x14ac:dyDescent="0.3">
      <c r="B2" s="44" t="s">
        <v>26</v>
      </c>
      <c r="C2" s="45"/>
      <c r="D2" s="45"/>
      <c r="E2" s="45"/>
      <c r="F2" s="45"/>
      <c r="G2" s="45"/>
      <c r="H2" s="45"/>
      <c r="I2" s="45"/>
      <c r="J2" s="46"/>
      <c r="L2" s="129"/>
      <c r="M2" s="129"/>
      <c r="N2" s="129"/>
      <c r="O2" s="129"/>
      <c r="P2" s="129"/>
      <c r="Q2" s="129"/>
      <c r="R2" s="129"/>
      <c r="S2" s="129" t="s">
        <v>75</v>
      </c>
    </row>
    <row r="3" spans="2:29" ht="30.75" customHeight="1" thickBot="1" x14ac:dyDescent="0.3">
      <c r="B3" s="106" t="s">
        <v>22</v>
      </c>
      <c r="C3" s="106" t="s">
        <v>13</v>
      </c>
      <c r="D3" s="106" t="s">
        <v>14</v>
      </c>
      <c r="E3" s="106" t="s">
        <v>15</v>
      </c>
      <c r="F3" s="104" t="s">
        <v>48</v>
      </c>
      <c r="G3" s="106" t="s">
        <v>49</v>
      </c>
      <c r="H3" s="106" t="s">
        <v>50</v>
      </c>
      <c r="I3" s="110" t="s">
        <v>51</v>
      </c>
      <c r="J3" s="104" t="s">
        <v>23</v>
      </c>
      <c r="L3" s="114"/>
      <c r="M3" s="114"/>
      <c r="N3" s="114"/>
      <c r="O3" s="114"/>
      <c r="P3" s="66"/>
      <c r="Q3" s="128"/>
      <c r="R3" s="114"/>
      <c r="S3" s="114">
        <v>1000</v>
      </c>
    </row>
    <row r="4" spans="2:29" ht="15.75" thickBot="1" x14ac:dyDescent="0.3">
      <c r="B4" s="85">
        <v>0</v>
      </c>
      <c r="C4" s="59"/>
      <c r="D4" s="70"/>
      <c r="E4" s="107"/>
      <c r="F4" s="131">
        <f>(C4+D4+E4)/3</f>
        <v>0</v>
      </c>
      <c r="G4" s="131">
        <f>MAX(C4-F4,D4-F4,E4-F4)*$S$3</f>
        <v>0</v>
      </c>
      <c r="H4" s="135" t="e">
        <f>(G4/1000)/(MAX($C$4:$E$10)-MIN($C$4:$E$10))</f>
        <v>#DIV/0!</v>
      </c>
      <c r="I4" s="111">
        <v>5</v>
      </c>
      <c r="J4" s="132">
        <f>(F8-F4)/I4/1</f>
        <v>0</v>
      </c>
      <c r="L4" s="112"/>
      <c r="M4" s="112"/>
      <c r="N4" s="112"/>
      <c r="O4" s="112"/>
      <c r="P4" s="113"/>
      <c r="Q4" s="113"/>
      <c r="R4" s="113"/>
      <c r="S4" s="40"/>
    </row>
    <row r="5" spans="2:29" x14ac:dyDescent="0.25">
      <c r="B5" s="86">
        <v>80</v>
      </c>
      <c r="C5" s="8"/>
      <c r="D5" s="9"/>
      <c r="E5" s="108"/>
      <c r="F5" s="133">
        <f t="shared" ref="F5:F8" si="0">(C5+D5+E5)/3</f>
        <v>0</v>
      </c>
      <c r="G5" s="131">
        <f t="shared" ref="G5:G8" si="1">MAX(C5-F5,D5-F5,E5-F5)*$S$3</f>
        <v>0</v>
      </c>
      <c r="H5" s="136" t="e">
        <f>(G5/1000)/(MAX($C$4:$E$10)-MIN($C$4:$E$10))</f>
        <v>#DIV/0!</v>
      </c>
      <c r="I5" s="68"/>
      <c r="J5" s="105"/>
      <c r="L5" s="112"/>
      <c r="M5" s="112"/>
      <c r="N5" s="112"/>
      <c r="O5" s="112"/>
      <c r="P5" s="113"/>
      <c r="Q5" s="68"/>
      <c r="R5" s="113"/>
      <c r="S5" s="40"/>
      <c r="W5" s="68"/>
      <c r="X5" s="68"/>
      <c r="Y5" s="68"/>
      <c r="Z5" s="68"/>
      <c r="AA5" s="68"/>
      <c r="AB5" s="68"/>
      <c r="AC5" s="68"/>
    </row>
    <row r="6" spans="2:29" x14ac:dyDescent="0.25">
      <c r="B6" s="86">
        <v>160</v>
      </c>
      <c r="C6" s="8"/>
      <c r="D6" s="9"/>
      <c r="E6" s="108"/>
      <c r="F6" s="133">
        <f t="shared" si="0"/>
        <v>0</v>
      </c>
      <c r="G6" s="131">
        <f t="shared" si="1"/>
        <v>0</v>
      </c>
      <c r="H6" s="136" t="e">
        <f>(G6/1000)/(MAX($C$4:$E$10)-MIN($C$4:$E$10))</f>
        <v>#DIV/0!</v>
      </c>
      <c r="I6" s="68"/>
      <c r="J6" s="105"/>
      <c r="L6" s="112"/>
      <c r="M6" s="112"/>
      <c r="N6" s="112"/>
      <c r="O6" s="112"/>
      <c r="P6" s="113"/>
      <c r="Q6" s="66"/>
      <c r="R6" s="113"/>
      <c r="S6" s="40"/>
      <c r="W6" s="68"/>
      <c r="X6" s="68"/>
      <c r="Y6" s="68"/>
      <c r="Z6" s="68"/>
      <c r="AA6" s="68"/>
      <c r="AB6" s="68"/>
      <c r="AC6" s="68"/>
    </row>
    <row r="7" spans="2:29" x14ac:dyDescent="0.25">
      <c r="B7" s="86">
        <v>240</v>
      </c>
      <c r="C7" s="8"/>
      <c r="D7" s="9"/>
      <c r="E7" s="108"/>
      <c r="F7" s="133">
        <f t="shared" si="0"/>
        <v>0</v>
      </c>
      <c r="G7" s="131">
        <f t="shared" si="1"/>
        <v>0</v>
      </c>
      <c r="H7" s="136" t="e">
        <f>(G7/1000)/(MAX($C$4:$E$10)-MIN($C$4:$E$10))</f>
        <v>#DIV/0!</v>
      </c>
      <c r="I7" s="68"/>
      <c r="J7" s="105"/>
      <c r="L7" s="112"/>
      <c r="M7" s="112"/>
      <c r="N7" s="112"/>
      <c r="O7" s="112"/>
      <c r="P7" s="113"/>
      <c r="Q7" s="113"/>
      <c r="R7" s="113"/>
      <c r="S7" s="40"/>
      <c r="W7" s="68"/>
      <c r="X7" s="68"/>
      <c r="Y7" s="68"/>
      <c r="Z7" s="68"/>
      <c r="AA7" s="68"/>
      <c r="AB7" s="68"/>
      <c r="AC7" s="68"/>
    </row>
    <row r="8" spans="2:29" ht="15.75" thickBot="1" x14ac:dyDescent="0.3">
      <c r="B8" s="87">
        <v>290</v>
      </c>
      <c r="C8" s="12"/>
      <c r="D8" s="41"/>
      <c r="E8" s="109"/>
      <c r="F8" s="134">
        <f t="shared" si="0"/>
        <v>0</v>
      </c>
      <c r="G8" s="132">
        <f t="shared" si="1"/>
        <v>0</v>
      </c>
      <c r="H8" s="137" t="e">
        <f>(G8/1000)/(MAX($C$4:$E$10)-MIN($C$4:$E$10))</f>
        <v>#DIV/0!</v>
      </c>
      <c r="I8" s="63"/>
      <c r="J8" s="64"/>
      <c r="L8" s="112"/>
      <c r="M8" s="112"/>
      <c r="N8" s="112"/>
      <c r="O8" s="112"/>
      <c r="P8" s="113"/>
      <c r="Q8" s="68"/>
      <c r="R8" s="113"/>
      <c r="S8" s="40"/>
      <c r="W8" s="68"/>
      <c r="X8" s="68"/>
      <c r="Y8" s="68"/>
      <c r="Z8" s="68"/>
      <c r="AA8" s="68"/>
      <c r="AB8" s="68"/>
      <c r="AC8" s="68"/>
    </row>
    <row r="9" spans="2:29" ht="15.75" thickBot="1" x14ac:dyDescent="0.3">
      <c r="B9" s="38"/>
      <c r="C9" s="38"/>
      <c r="D9" s="38"/>
      <c r="E9" s="38"/>
      <c r="F9" s="39"/>
      <c r="I9" s="40"/>
      <c r="W9" s="68"/>
      <c r="X9" s="68"/>
      <c r="Y9" s="68"/>
      <c r="Z9" s="68"/>
      <c r="AA9" s="68"/>
      <c r="AB9" s="68"/>
      <c r="AC9" s="68"/>
    </row>
    <row r="10" spans="2:29" ht="15.75" thickBot="1" x14ac:dyDescent="0.3">
      <c r="B10" s="44" t="s">
        <v>27</v>
      </c>
      <c r="C10" s="45"/>
      <c r="D10" s="45"/>
      <c r="E10" s="45"/>
      <c r="F10" s="45"/>
      <c r="G10" s="45"/>
      <c r="H10" s="45"/>
      <c r="I10" s="45"/>
      <c r="J10" s="46"/>
      <c r="W10" s="68"/>
      <c r="X10" s="68"/>
      <c r="Y10" s="65"/>
      <c r="Z10" s="65"/>
      <c r="AA10" s="65"/>
      <c r="AB10" s="68"/>
      <c r="AC10" s="68"/>
    </row>
    <row r="11" spans="2:29" ht="30.75" thickBot="1" x14ac:dyDescent="0.3">
      <c r="B11" s="106" t="s">
        <v>22</v>
      </c>
      <c r="C11" s="106" t="s">
        <v>13</v>
      </c>
      <c r="D11" s="106" t="s">
        <v>14</v>
      </c>
      <c r="E11" s="106" t="s">
        <v>15</v>
      </c>
      <c r="F11" s="104" t="s">
        <v>48</v>
      </c>
      <c r="G11" s="106" t="s">
        <v>49</v>
      </c>
      <c r="H11" s="106" t="s">
        <v>50</v>
      </c>
      <c r="I11" s="110" t="s">
        <v>51</v>
      </c>
      <c r="J11" s="104" t="s">
        <v>23</v>
      </c>
      <c r="W11" s="68"/>
      <c r="X11" s="68"/>
      <c r="Y11" s="68"/>
      <c r="Z11" s="68"/>
      <c r="AA11" s="68"/>
      <c r="AB11" s="68"/>
      <c r="AC11" s="68"/>
    </row>
    <row r="12" spans="2:29" ht="15.75" thickBot="1" x14ac:dyDescent="0.3">
      <c r="B12" s="85">
        <v>0</v>
      </c>
      <c r="C12" s="19"/>
      <c r="D12" s="19"/>
      <c r="E12" s="19"/>
      <c r="F12" s="131">
        <f>(C12+D12+E12)/3</f>
        <v>0</v>
      </c>
      <c r="G12" s="130">
        <f>MAX(C12-F12,D12-F12,E12-F12)*$S$3</f>
        <v>0</v>
      </c>
      <c r="H12" s="135" t="e">
        <f>(G12/1000)/(MAX($C$4:$E$10)-MIN($C$4:$E$10))</f>
        <v>#DIV/0!</v>
      </c>
      <c r="I12" s="111">
        <f>$I$4</f>
        <v>5</v>
      </c>
      <c r="J12" s="132">
        <f>(F16-F12)/I12/1</f>
        <v>0</v>
      </c>
      <c r="K12" s="38"/>
      <c r="W12" s="68"/>
      <c r="X12" s="68"/>
      <c r="Y12" s="68"/>
      <c r="Z12" s="68"/>
      <c r="AA12" s="68"/>
      <c r="AB12" s="68"/>
      <c r="AC12" s="68"/>
    </row>
    <row r="13" spans="2:29" x14ac:dyDescent="0.25">
      <c r="B13" s="86">
        <v>80</v>
      </c>
      <c r="C13" s="9"/>
      <c r="D13" s="9"/>
      <c r="E13" s="9"/>
      <c r="F13" s="133">
        <f t="shared" ref="F13:F16" si="2">(C13+D13+E13)/3</f>
        <v>0</v>
      </c>
      <c r="G13" s="131">
        <f t="shared" ref="G13:G16" si="3">MAX(C13-F13,D13-F13,E13-F13)*$S$3</f>
        <v>0</v>
      </c>
      <c r="H13" s="136" t="e">
        <f>(G13/1000)/(MAX($C$4:$E$10)-MIN($C$4:$E$10))</f>
        <v>#DIV/0!</v>
      </c>
      <c r="I13" s="68"/>
      <c r="J13" s="105"/>
      <c r="W13" s="68"/>
      <c r="X13" s="68"/>
      <c r="Y13" s="68"/>
      <c r="Z13" s="68"/>
      <c r="AA13" s="68"/>
      <c r="AB13" s="68"/>
      <c r="AC13" s="68"/>
    </row>
    <row r="14" spans="2:29" x14ac:dyDescent="0.25">
      <c r="B14" s="86">
        <v>160</v>
      </c>
      <c r="C14" s="9"/>
      <c r="D14" s="9"/>
      <c r="E14" s="9"/>
      <c r="F14" s="133">
        <f t="shared" si="2"/>
        <v>0</v>
      </c>
      <c r="G14" s="131">
        <f t="shared" si="3"/>
        <v>0</v>
      </c>
      <c r="H14" s="136" t="e">
        <f>(G14/1000)/(MAX($C$4:$E$10)-MIN($C$4:$E$10))</f>
        <v>#DIV/0!</v>
      </c>
      <c r="I14" s="68"/>
      <c r="J14" s="105"/>
      <c r="W14" s="68"/>
      <c r="X14" s="68"/>
      <c r="Y14" s="68"/>
      <c r="Z14" s="68"/>
      <c r="AA14" s="68"/>
      <c r="AB14" s="68"/>
      <c r="AC14" s="68"/>
    </row>
    <row r="15" spans="2:29" x14ac:dyDescent="0.25">
      <c r="B15" s="86">
        <v>240</v>
      </c>
      <c r="C15" s="9"/>
      <c r="D15" s="9"/>
      <c r="E15" s="9"/>
      <c r="F15" s="133">
        <f t="shared" si="2"/>
        <v>0</v>
      </c>
      <c r="G15" s="131">
        <f t="shared" si="3"/>
        <v>0</v>
      </c>
      <c r="H15" s="136" t="e">
        <f>(G15/1000)/(MAX($C$4:$E$10)-MIN($C$4:$E$10))</f>
        <v>#DIV/0!</v>
      </c>
      <c r="I15" s="68"/>
      <c r="J15" s="105"/>
      <c r="W15" s="68"/>
      <c r="X15" s="68"/>
      <c r="Y15" s="68"/>
      <c r="Z15" s="68"/>
      <c r="AA15" s="68"/>
      <c r="AB15" s="68"/>
      <c r="AC15" s="68"/>
    </row>
    <row r="16" spans="2:29" ht="15.75" thickBot="1" x14ac:dyDescent="0.3">
      <c r="B16" s="87">
        <v>290</v>
      </c>
      <c r="C16" s="41"/>
      <c r="D16" s="41"/>
      <c r="E16" s="41"/>
      <c r="F16" s="134">
        <f t="shared" si="2"/>
        <v>0</v>
      </c>
      <c r="G16" s="132">
        <f t="shared" si="3"/>
        <v>0</v>
      </c>
      <c r="H16" s="137" t="e">
        <f>(G16/1000)/(MAX($C$4:$E$10)-MIN($C$4:$E$10))</f>
        <v>#DIV/0!</v>
      </c>
      <c r="I16" s="63"/>
      <c r="J16" s="64"/>
      <c r="W16" s="68"/>
      <c r="X16" s="68"/>
      <c r="Y16" s="68"/>
      <c r="Z16" s="68"/>
      <c r="AA16" s="68"/>
      <c r="AB16" s="68"/>
      <c r="AC16" s="68"/>
    </row>
    <row r="17" spans="1:29" ht="15.75" thickBot="1" x14ac:dyDescent="0.3">
      <c r="W17" s="68"/>
      <c r="X17" s="68"/>
      <c r="Y17" s="68"/>
      <c r="Z17" s="68"/>
      <c r="AA17" s="68"/>
      <c r="AB17" s="68"/>
      <c r="AC17" s="68"/>
    </row>
    <row r="18" spans="1:29" ht="15.75" thickBot="1" x14ac:dyDescent="0.3">
      <c r="B18" s="116" t="s">
        <v>74</v>
      </c>
      <c r="C18" s="117"/>
      <c r="D18" s="117"/>
      <c r="E18" s="117"/>
      <c r="F18" s="117"/>
      <c r="G18" s="117"/>
      <c r="H18" s="117"/>
      <c r="I18" s="118"/>
      <c r="W18" s="68"/>
      <c r="X18" s="68"/>
      <c r="Y18" s="68"/>
      <c r="Z18" s="68"/>
      <c r="AA18" s="68"/>
      <c r="AB18" s="68"/>
      <c r="AC18" s="68"/>
    </row>
    <row r="19" spans="1:29" ht="41.25" customHeight="1" thickBot="1" x14ac:dyDescent="0.3">
      <c r="B19" s="119" t="s">
        <v>72</v>
      </c>
      <c r="C19" s="103" t="s">
        <v>69</v>
      </c>
      <c r="D19" s="103" t="s">
        <v>70</v>
      </c>
      <c r="E19" s="103" t="s">
        <v>71</v>
      </c>
      <c r="F19" s="123" t="s">
        <v>48</v>
      </c>
      <c r="G19" s="103" t="s">
        <v>49</v>
      </c>
      <c r="H19" s="103" t="s">
        <v>50</v>
      </c>
      <c r="I19" s="124" t="s">
        <v>62</v>
      </c>
      <c r="W19" s="68"/>
      <c r="X19" s="68"/>
      <c r="Y19" s="68"/>
      <c r="Z19" s="68"/>
      <c r="AA19" s="68"/>
      <c r="AB19" s="68"/>
      <c r="AC19" s="68"/>
    </row>
    <row r="20" spans="1:29" x14ac:dyDescent="0.25">
      <c r="B20" s="130">
        <f>F4</f>
        <v>0</v>
      </c>
      <c r="C20" s="32"/>
      <c r="D20" s="33"/>
      <c r="E20" s="34"/>
      <c r="F20" s="131">
        <f>(C20+D20+E20)/3</f>
        <v>0</v>
      </c>
      <c r="G20" s="130">
        <f>MAX(C20-F20,D20-F20,E20-F20)*$S$3</f>
        <v>0</v>
      </c>
      <c r="H20" s="135" t="e">
        <f>(G20)/((MAX(C20:E24)-MIN(C20:E24)))</f>
        <v>#DIV/0!</v>
      </c>
      <c r="I20" s="125"/>
      <c r="W20" s="68"/>
      <c r="X20" s="68"/>
      <c r="Y20" s="68"/>
      <c r="Z20" s="68"/>
      <c r="AA20" s="68"/>
      <c r="AB20" s="68"/>
      <c r="AC20" s="68"/>
    </row>
    <row r="21" spans="1:29" x14ac:dyDescent="0.25">
      <c r="B21" s="131">
        <f t="shared" ref="B21:B24" si="4">F5</f>
        <v>0</v>
      </c>
      <c r="C21" s="5"/>
      <c r="D21" s="3"/>
      <c r="E21" s="30"/>
      <c r="F21" s="133">
        <f t="shared" ref="F21:F24" si="5">(C21+D21+E21)/3</f>
        <v>0</v>
      </c>
      <c r="G21" s="131">
        <f t="shared" ref="G21:G24" si="6">MAX(C21-F21,D21-F21,E21-F21)*$S$3</f>
        <v>0</v>
      </c>
      <c r="H21" s="136" t="e">
        <f>(G21)/((MAX(C35:E39)-MIN(C35:E39)))</f>
        <v>#DIV/0!</v>
      </c>
      <c r="I21" s="126"/>
      <c r="L21" s="2"/>
      <c r="W21" s="68"/>
      <c r="X21" s="68"/>
      <c r="Y21" s="68"/>
      <c r="Z21" s="68"/>
      <c r="AA21" s="68"/>
      <c r="AB21" s="68"/>
      <c r="AC21" s="68"/>
    </row>
    <row r="22" spans="1:29" x14ac:dyDescent="0.25">
      <c r="B22" s="131">
        <f t="shared" si="4"/>
        <v>0</v>
      </c>
      <c r="C22" s="5"/>
      <c r="D22" s="3"/>
      <c r="E22" s="30"/>
      <c r="F22" s="133">
        <f t="shared" si="5"/>
        <v>0</v>
      </c>
      <c r="G22" s="131">
        <f t="shared" si="6"/>
        <v>0</v>
      </c>
      <c r="H22" s="136" t="e">
        <f>(G22)/((MAX(C39:E41)-MIN(C39:E41)))</f>
        <v>#DIV/0!</v>
      </c>
      <c r="I22" s="126"/>
      <c r="L22" s="2"/>
      <c r="W22" s="68"/>
      <c r="X22" s="68"/>
      <c r="Y22" s="68"/>
      <c r="Z22" s="68"/>
      <c r="AA22" s="68"/>
      <c r="AB22" s="68"/>
      <c r="AC22" s="68"/>
    </row>
    <row r="23" spans="1:29" x14ac:dyDescent="0.25">
      <c r="B23" s="131">
        <f t="shared" si="4"/>
        <v>0</v>
      </c>
      <c r="C23" s="5"/>
      <c r="D23" s="3"/>
      <c r="E23" s="30"/>
      <c r="F23" s="133">
        <f t="shared" si="5"/>
        <v>0</v>
      </c>
      <c r="G23" s="131">
        <f t="shared" si="6"/>
        <v>0</v>
      </c>
      <c r="H23" s="136" t="e">
        <f>(G23)/((MAX(C39:E41)-MIN(C39:E41)))</f>
        <v>#DIV/0!</v>
      </c>
      <c r="I23" s="126"/>
      <c r="L23" s="2"/>
      <c r="W23" s="68"/>
      <c r="X23" s="68"/>
      <c r="Y23" s="68"/>
      <c r="Z23" s="68"/>
      <c r="AA23" s="68"/>
      <c r="AB23" s="68"/>
      <c r="AC23" s="68"/>
    </row>
    <row r="24" spans="1:29" ht="15.75" thickBot="1" x14ac:dyDescent="0.3">
      <c r="B24" s="132">
        <f t="shared" si="4"/>
        <v>0</v>
      </c>
      <c r="C24" s="29"/>
      <c r="D24" s="6"/>
      <c r="E24" s="31"/>
      <c r="F24" s="134">
        <f t="shared" si="5"/>
        <v>0</v>
      </c>
      <c r="G24" s="132">
        <f t="shared" si="6"/>
        <v>0</v>
      </c>
      <c r="H24" s="137" t="e">
        <f>(G24)/((MAX(C39:E41)-MIN(C39:E41)))</f>
        <v>#DIV/0!</v>
      </c>
      <c r="I24" s="127"/>
      <c r="L24" s="2"/>
    </row>
    <row r="25" spans="1:29" ht="15.75" thickBot="1" x14ac:dyDescent="0.3">
      <c r="L25" s="2"/>
    </row>
    <row r="26" spans="1:29" ht="15.75" customHeight="1" thickBot="1" x14ac:dyDescent="0.3">
      <c r="B26" s="44" t="s">
        <v>73</v>
      </c>
      <c r="C26" s="45"/>
      <c r="D26" s="45"/>
      <c r="E26" s="45"/>
      <c r="F26" s="45"/>
      <c r="G26" s="45"/>
      <c r="H26" s="45"/>
      <c r="I26" s="45"/>
      <c r="J26" s="46"/>
      <c r="L26" s="2"/>
    </row>
    <row r="27" spans="1:29" ht="30.75" thickBot="1" x14ac:dyDescent="0.3">
      <c r="B27" s="106" t="s">
        <v>22</v>
      </c>
      <c r="C27" s="106" t="s">
        <v>13</v>
      </c>
      <c r="D27" s="106" t="s">
        <v>14</v>
      </c>
      <c r="E27" s="106" t="s">
        <v>15</v>
      </c>
      <c r="F27" s="104" t="s">
        <v>48</v>
      </c>
      <c r="G27" s="106" t="s">
        <v>49</v>
      </c>
      <c r="H27" s="106" t="s">
        <v>50</v>
      </c>
      <c r="I27" s="110" t="s">
        <v>51</v>
      </c>
      <c r="J27" s="104" t="s">
        <v>23</v>
      </c>
      <c r="L27" s="2"/>
    </row>
    <row r="28" spans="1:29" ht="15.75" thickBot="1" x14ac:dyDescent="0.3">
      <c r="B28" s="85">
        <v>0</v>
      </c>
      <c r="C28" s="19"/>
      <c r="D28" s="19"/>
      <c r="E28" s="19"/>
      <c r="F28" s="131">
        <f>(C28+D28+E28)/3</f>
        <v>0</v>
      </c>
      <c r="G28" s="130">
        <f>MAX(C28-F28,D28-F28,E28-F28)*$S$3</f>
        <v>0</v>
      </c>
      <c r="H28" s="135" t="e">
        <f>(G28/1000)/(MAX($C$4:$E$10)-MIN($C$4:$E$10))</f>
        <v>#DIV/0!</v>
      </c>
      <c r="I28" s="111">
        <f>$I$4</f>
        <v>5</v>
      </c>
      <c r="J28" s="132">
        <f>(F32-F28)/I28/1</f>
        <v>0</v>
      </c>
      <c r="L28" s="2"/>
    </row>
    <row r="29" spans="1:29" x14ac:dyDescent="0.25">
      <c r="B29" s="86">
        <v>80</v>
      </c>
      <c r="C29" s="9"/>
      <c r="D29" s="9"/>
      <c r="E29" s="9"/>
      <c r="F29" s="133">
        <f t="shared" ref="F29:F32" si="7">(C29+D29+E29)/3</f>
        <v>0</v>
      </c>
      <c r="G29" s="131">
        <f t="shared" ref="G29:G32" si="8">MAX(C29-F29,D29-F29,E29-F29)*$S$3</f>
        <v>0</v>
      </c>
      <c r="H29" s="136" t="e">
        <f>(G29/1000)/(MAX($C$4:$E$10)-MIN($C$4:$E$10))</f>
        <v>#DIV/0!</v>
      </c>
      <c r="I29" s="68"/>
      <c r="J29" s="105"/>
      <c r="L29" s="2"/>
    </row>
    <row r="30" spans="1:29" x14ac:dyDescent="0.25">
      <c r="B30" s="86">
        <v>160</v>
      </c>
      <c r="C30" s="9"/>
      <c r="D30" s="9"/>
      <c r="E30" s="9"/>
      <c r="F30" s="133">
        <f t="shared" si="7"/>
        <v>0</v>
      </c>
      <c r="G30" s="131">
        <f t="shared" si="8"/>
        <v>0</v>
      </c>
      <c r="H30" s="136" t="e">
        <f>(G30/1000)/(MAX($C$4:$E$10)-MIN($C$4:$E$10))</f>
        <v>#DIV/0!</v>
      </c>
      <c r="I30" s="68"/>
      <c r="J30" s="105"/>
      <c r="K30" s="69"/>
      <c r="L30" s="69"/>
      <c r="M30" s="69"/>
      <c r="N30" s="69"/>
      <c r="O30" s="69"/>
    </row>
    <row r="31" spans="1:29" x14ac:dyDescent="0.25">
      <c r="A31" s="115"/>
      <c r="B31" s="86">
        <v>240</v>
      </c>
      <c r="C31" s="9"/>
      <c r="D31" s="9"/>
      <c r="E31" s="9"/>
      <c r="F31" s="133">
        <f t="shared" si="7"/>
        <v>0</v>
      </c>
      <c r="G31" s="131">
        <f t="shared" si="8"/>
        <v>0</v>
      </c>
      <c r="H31" s="136" t="e">
        <f>(G31/1000)/(MAX($C$4:$E$10)-MIN($C$4:$E$10))</f>
        <v>#DIV/0!</v>
      </c>
      <c r="I31" s="68"/>
      <c r="J31" s="105"/>
      <c r="K31" s="115"/>
      <c r="L31" s="115"/>
      <c r="M31" s="115"/>
      <c r="N31" s="115"/>
      <c r="O31" s="115"/>
    </row>
    <row r="32" spans="1:29" ht="16.5" customHeight="1" thickBot="1" x14ac:dyDescent="0.3">
      <c r="A32" s="115"/>
      <c r="B32" s="87">
        <v>290</v>
      </c>
      <c r="C32" s="41"/>
      <c r="D32" s="41"/>
      <c r="E32" s="41"/>
      <c r="F32" s="134">
        <f t="shared" si="7"/>
        <v>0</v>
      </c>
      <c r="G32" s="132">
        <f t="shared" si="8"/>
        <v>0</v>
      </c>
      <c r="H32" s="137" t="e">
        <f>(G32/1000)/(MAX($C$4:$E$10)-MIN($C$4:$E$10))</f>
        <v>#DIV/0!</v>
      </c>
      <c r="I32" s="63"/>
      <c r="J32" s="64"/>
      <c r="K32" s="115"/>
      <c r="L32" s="115"/>
      <c r="M32" s="115"/>
      <c r="N32" s="115"/>
      <c r="O32" s="115"/>
    </row>
    <row r="33" spans="1:15" ht="15.75" thickBot="1" x14ac:dyDescent="0.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</row>
    <row r="34" spans="1:15" ht="15.75" thickBot="1" x14ac:dyDescent="0.3">
      <c r="A34" s="115"/>
      <c r="B34" s="116" t="s">
        <v>63</v>
      </c>
      <c r="C34" s="117"/>
      <c r="D34" s="117"/>
      <c r="E34" s="117"/>
      <c r="F34" s="117"/>
      <c r="G34" s="117"/>
      <c r="H34" s="117"/>
      <c r="I34" s="118"/>
      <c r="J34" s="115"/>
      <c r="K34" s="115"/>
      <c r="L34" s="115"/>
      <c r="M34" s="115"/>
      <c r="N34" s="115"/>
      <c r="O34" s="115"/>
    </row>
    <row r="35" spans="1:15" ht="30.75" thickBot="1" x14ac:dyDescent="0.3">
      <c r="A35" s="115"/>
      <c r="B35" s="119" t="s">
        <v>22</v>
      </c>
      <c r="C35" s="103" t="s">
        <v>64</v>
      </c>
      <c r="D35" s="103" t="s">
        <v>65</v>
      </c>
      <c r="E35" s="103" t="s">
        <v>66</v>
      </c>
      <c r="F35" s="123" t="s">
        <v>67</v>
      </c>
      <c r="G35" s="103" t="s">
        <v>68</v>
      </c>
      <c r="H35" s="103" t="s">
        <v>50</v>
      </c>
      <c r="I35" s="124" t="s">
        <v>62</v>
      </c>
      <c r="J35" s="115"/>
      <c r="K35" s="115"/>
      <c r="L35" s="115"/>
      <c r="M35" s="115"/>
      <c r="N35" s="115"/>
      <c r="O35" s="115"/>
    </row>
    <row r="36" spans="1:15" x14ac:dyDescent="0.25">
      <c r="A36" s="115"/>
      <c r="B36" s="120">
        <v>0</v>
      </c>
      <c r="C36" s="32"/>
      <c r="D36" s="33"/>
      <c r="E36" s="34"/>
      <c r="F36" s="131">
        <f>(C36+D36+E36)/3</f>
        <v>0</v>
      </c>
      <c r="G36" s="131">
        <f>MAX(C36-F36,D36-F36,E36-F36)</f>
        <v>0</v>
      </c>
      <c r="H36" s="135" t="e">
        <f>(G36)/((MAX($C$36:$E$40)-MIN($C$36:$E$40)))</f>
        <v>#DIV/0!</v>
      </c>
      <c r="I36" s="125"/>
      <c r="J36" s="115"/>
      <c r="K36" s="115"/>
      <c r="L36" s="115"/>
      <c r="M36" s="115"/>
      <c r="N36" s="115"/>
      <c r="O36" s="115"/>
    </row>
    <row r="37" spans="1:15" x14ac:dyDescent="0.25">
      <c r="A37" s="115"/>
      <c r="B37" s="121">
        <v>80</v>
      </c>
      <c r="C37" s="5"/>
      <c r="D37" s="3"/>
      <c r="E37" s="30"/>
      <c r="F37" s="133">
        <f t="shared" ref="F37:F40" si="9">(C37+D37+E37)/3</f>
        <v>0</v>
      </c>
      <c r="G37" s="133">
        <f t="shared" ref="G37:G40" si="10">MAX(C37-F37,D37-F37,E37-F37)</f>
        <v>0</v>
      </c>
      <c r="H37" s="135" t="e">
        <f t="shared" ref="H37:H40" si="11">(G37)/((MAX($C$36:$E$40)-MIN($C$36:$E$40)))</f>
        <v>#DIV/0!</v>
      </c>
      <c r="I37" s="126"/>
      <c r="J37" s="115"/>
      <c r="K37" s="115"/>
      <c r="L37" s="115"/>
      <c r="M37" s="115"/>
      <c r="N37" s="115"/>
      <c r="O37" s="115"/>
    </row>
    <row r="38" spans="1:15" x14ac:dyDescent="0.25">
      <c r="A38" s="115"/>
      <c r="B38" s="121">
        <v>160</v>
      </c>
      <c r="C38" s="5"/>
      <c r="D38" s="3"/>
      <c r="E38" s="30"/>
      <c r="F38" s="133">
        <f t="shared" si="9"/>
        <v>0</v>
      </c>
      <c r="G38" s="133">
        <f t="shared" si="10"/>
        <v>0</v>
      </c>
      <c r="H38" s="135" t="e">
        <f t="shared" si="11"/>
        <v>#DIV/0!</v>
      </c>
      <c r="I38" s="126"/>
      <c r="J38" s="115"/>
      <c r="K38" s="115"/>
      <c r="L38" s="115"/>
      <c r="M38" s="115"/>
      <c r="N38" s="115"/>
      <c r="O38" s="115"/>
    </row>
    <row r="39" spans="1:15" x14ac:dyDescent="0.25">
      <c r="B39" s="121">
        <v>240</v>
      </c>
      <c r="C39" s="5"/>
      <c r="D39" s="3"/>
      <c r="E39" s="30"/>
      <c r="F39" s="133">
        <f t="shared" si="9"/>
        <v>0</v>
      </c>
      <c r="G39" s="133">
        <f t="shared" si="10"/>
        <v>0</v>
      </c>
      <c r="H39" s="135" t="e">
        <f t="shared" si="11"/>
        <v>#DIV/0!</v>
      </c>
      <c r="I39" s="126"/>
    </row>
    <row r="40" spans="1:15" ht="15.75" thickBot="1" x14ac:dyDescent="0.3">
      <c r="B40" s="122">
        <v>290</v>
      </c>
      <c r="C40" s="29"/>
      <c r="D40" s="6"/>
      <c r="E40" s="31"/>
      <c r="F40" s="134">
        <f t="shared" si="9"/>
        <v>0</v>
      </c>
      <c r="G40" s="134">
        <f t="shared" si="10"/>
        <v>0</v>
      </c>
      <c r="H40" s="135" t="e">
        <f t="shared" si="11"/>
        <v>#DIV/0!</v>
      </c>
      <c r="I40" s="127"/>
    </row>
  </sheetData>
  <mergeCells count="6">
    <mergeCell ref="B2:J2"/>
    <mergeCell ref="B10:J10"/>
    <mergeCell ref="Y10:AA10"/>
    <mergeCell ref="B18:I18"/>
    <mergeCell ref="B26:J26"/>
    <mergeCell ref="B34:I34"/>
  </mergeCells>
  <pageMargins left="0.7" right="0.7" top="0.75" bottom="0.75" header="0.3" footer="0.3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61ED-815E-40D6-AFAD-048B30D09410}">
  <dimension ref="A1:AC40"/>
  <sheetViews>
    <sheetView zoomScale="80" zoomScaleNormal="80" workbookViewId="0">
      <selection activeCell="K23" sqref="K23"/>
    </sheetView>
  </sheetViews>
  <sheetFormatPr baseColWidth="10" defaultColWidth="9.140625" defaultRowHeight="15" x14ac:dyDescent="0.25"/>
  <cols>
    <col min="1" max="1" width="4.85546875" customWidth="1"/>
    <col min="2" max="2" width="12.140625" customWidth="1"/>
    <col min="3" max="3" width="11.85546875" customWidth="1"/>
    <col min="4" max="4" width="14" customWidth="1"/>
    <col min="5" max="5" width="11.5703125" customWidth="1"/>
    <col min="6" max="6" width="16.7109375" style="1" customWidth="1"/>
    <col min="7" max="7" width="17" style="1" customWidth="1"/>
    <col min="8" max="8" width="18.7109375" customWidth="1"/>
    <col min="9" max="9" width="13.85546875" customWidth="1"/>
    <col min="10" max="10" width="21.28515625" customWidth="1"/>
    <col min="11" max="11" width="17.85546875" customWidth="1"/>
    <col min="12" max="12" width="17.5703125" customWidth="1"/>
    <col min="13" max="13" width="19.140625" customWidth="1"/>
    <col min="14" max="14" width="19.28515625" customWidth="1"/>
    <col min="15" max="15" width="19" customWidth="1"/>
    <col min="16" max="16" width="22" customWidth="1"/>
    <col min="17" max="17" width="23.28515625" customWidth="1"/>
    <col min="18" max="18" width="20.28515625" customWidth="1"/>
    <col min="19" max="19" width="29.85546875" bestFit="1" customWidth="1"/>
  </cols>
  <sheetData>
    <row r="1" spans="2:29" ht="15.75" thickBot="1" x14ac:dyDescent="0.3"/>
    <row r="2" spans="2:29" ht="15.75" thickBot="1" x14ac:dyDescent="0.3">
      <c r="B2" s="44" t="s">
        <v>26</v>
      </c>
      <c r="C2" s="45"/>
      <c r="D2" s="45"/>
      <c r="E2" s="45"/>
      <c r="F2" s="45"/>
      <c r="G2" s="45"/>
      <c r="H2" s="45"/>
      <c r="I2" s="45"/>
      <c r="J2" s="46"/>
      <c r="L2" s="129"/>
      <c r="M2" s="129"/>
      <c r="N2" s="129"/>
      <c r="O2" s="129"/>
      <c r="P2" s="129"/>
      <c r="Q2" s="129"/>
      <c r="R2" s="129"/>
      <c r="S2" s="129" t="s">
        <v>75</v>
      </c>
    </row>
    <row r="3" spans="2:29" ht="30.75" customHeight="1" thickBot="1" x14ac:dyDescent="0.3">
      <c r="B3" s="106" t="s">
        <v>22</v>
      </c>
      <c r="C3" s="106" t="s">
        <v>13</v>
      </c>
      <c r="D3" s="106" t="s">
        <v>14</v>
      </c>
      <c r="E3" s="106" t="s">
        <v>15</v>
      </c>
      <c r="F3" s="104" t="s">
        <v>48</v>
      </c>
      <c r="G3" s="106" t="s">
        <v>49</v>
      </c>
      <c r="H3" s="106" t="s">
        <v>50</v>
      </c>
      <c r="I3" s="110" t="s">
        <v>51</v>
      </c>
      <c r="J3" s="104" t="s">
        <v>23</v>
      </c>
      <c r="L3" s="114"/>
      <c r="M3" s="114"/>
      <c r="N3" s="114"/>
      <c r="O3" s="114"/>
      <c r="P3" s="66"/>
      <c r="Q3" s="128"/>
      <c r="R3" s="114"/>
      <c r="S3" s="114">
        <v>1000</v>
      </c>
    </row>
    <row r="4" spans="2:29" ht="15.75" thickBot="1" x14ac:dyDescent="0.3">
      <c r="B4" s="85">
        <v>0</v>
      </c>
      <c r="C4" s="59"/>
      <c r="D4" s="70"/>
      <c r="E4" s="107"/>
      <c r="F4" s="131">
        <f>(C4+D4+E4)/3</f>
        <v>0</v>
      </c>
      <c r="G4" s="131">
        <f>MAX(C4-F4,D4-F4,E4-F4)*$S$3</f>
        <v>0</v>
      </c>
      <c r="H4" s="135" t="e">
        <f>(G4/1000)/(MAX($C$4:$E$10)-MIN($C$4:$E$10))</f>
        <v>#DIV/0!</v>
      </c>
      <c r="I4" s="111">
        <v>5</v>
      </c>
      <c r="J4" s="132">
        <f>(F8-F4)/I4/1</f>
        <v>0</v>
      </c>
      <c r="L4" s="112"/>
      <c r="M4" s="112"/>
      <c r="N4" s="112"/>
      <c r="O4" s="112"/>
      <c r="P4" s="113"/>
      <c r="Q4" s="113"/>
      <c r="R4" s="113"/>
      <c r="S4" s="40"/>
    </row>
    <row r="5" spans="2:29" x14ac:dyDescent="0.25">
      <c r="B5" s="86">
        <v>80</v>
      </c>
      <c r="C5" s="8"/>
      <c r="D5" s="9"/>
      <c r="E5" s="108"/>
      <c r="F5" s="133">
        <f t="shared" ref="F5:F8" si="0">(C5+D5+E5)/3</f>
        <v>0</v>
      </c>
      <c r="G5" s="131">
        <f t="shared" ref="G5:G8" si="1">MAX(C5-F5,D5-F5,E5-F5)*$S$3</f>
        <v>0</v>
      </c>
      <c r="H5" s="136" t="e">
        <f>(G5/1000)/(MAX($C$4:$E$10)-MIN($C$4:$E$10))</f>
        <v>#DIV/0!</v>
      </c>
      <c r="I5" s="68"/>
      <c r="J5" s="105"/>
      <c r="L5" s="112"/>
      <c r="M5" s="112"/>
      <c r="N5" s="112"/>
      <c r="O5" s="112"/>
      <c r="P5" s="113"/>
      <c r="Q5" s="68"/>
      <c r="R5" s="113"/>
      <c r="S5" s="40"/>
      <c r="W5" s="68"/>
      <c r="X5" s="68"/>
      <c r="Y5" s="68"/>
      <c r="Z5" s="68"/>
      <c r="AA5" s="68"/>
      <c r="AB5" s="68"/>
      <c r="AC5" s="68"/>
    </row>
    <row r="6" spans="2:29" x14ac:dyDescent="0.25">
      <c r="B6" s="86">
        <v>160</v>
      </c>
      <c r="C6" s="8"/>
      <c r="D6" s="9"/>
      <c r="E6" s="108"/>
      <c r="F6" s="133">
        <f t="shared" si="0"/>
        <v>0</v>
      </c>
      <c r="G6" s="131">
        <f t="shared" si="1"/>
        <v>0</v>
      </c>
      <c r="H6" s="136" t="e">
        <f>(G6/1000)/(MAX($C$4:$E$10)-MIN($C$4:$E$10))</f>
        <v>#DIV/0!</v>
      </c>
      <c r="I6" s="68"/>
      <c r="J6" s="105"/>
      <c r="L6" s="112"/>
      <c r="M6" s="112"/>
      <c r="N6" s="112"/>
      <c r="O6" s="112"/>
      <c r="P6" s="113"/>
      <c r="Q6" s="66"/>
      <c r="R6" s="113"/>
      <c r="S6" s="40"/>
      <c r="W6" s="68"/>
      <c r="X6" s="68"/>
      <c r="Y6" s="68"/>
      <c r="Z6" s="68"/>
      <c r="AA6" s="68"/>
      <c r="AB6" s="68"/>
      <c r="AC6" s="68"/>
    </row>
    <row r="7" spans="2:29" x14ac:dyDescent="0.25">
      <c r="B7" s="86">
        <v>240</v>
      </c>
      <c r="C7" s="8"/>
      <c r="D7" s="9"/>
      <c r="E7" s="108"/>
      <c r="F7" s="133">
        <f t="shared" si="0"/>
        <v>0</v>
      </c>
      <c r="G7" s="131">
        <f t="shared" si="1"/>
        <v>0</v>
      </c>
      <c r="H7" s="136" t="e">
        <f>(G7/1000)/(MAX($C$4:$E$10)-MIN($C$4:$E$10))</f>
        <v>#DIV/0!</v>
      </c>
      <c r="I7" s="68"/>
      <c r="J7" s="105"/>
      <c r="L7" s="112"/>
      <c r="M7" s="112"/>
      <c r="N7" s="112"/>
      <c r="O7" s="112"/>
      <c r="P7" s="113"/>
      <c r="Q7" s="113"/>
      <c r="R7" s="113"/>
      <c r="S7" s="40"/>
      <c r="W7" s="68"/>
      <c r="X7" s="68"/>
      <c r="Y7" s="68"/>
      <c r="Z7" s="68"/>
      <c r="AA7" s="68"/>
      <c r="AB7" s="68"/>
      <c r="AC7" s="68"/>
    </row>
    <row r="8" spans="2:29" ht="15.75" thickBot="1" x14ac:dyDescent="0.3">
      <c r="B8" s="87">
        <v>290</v>
      </c>
      <c r="C8" s="12"/>
      <c r="D8" s="41"/>
      <c r="E8" s="109"/>
      <c r="F8" s="134">
        <f t="shared" si="0"/>
        <v>0</v>
      </c>
      <c r="G8" s="132">
        <f t="shared" si="1"/>
        <v>0</v>
      </c>
      <c r="H8" s="137" t="e">
        <f>(G8/1000)/(MAX($C$4:$E$10)-MIN($C$4:$E$10))</f>
        <v>#DIV/0!</v>
      </c>
      <c r="I8" s="63"/>
      <c r="J8" s="64"/>
      <c r="L8" s="112"/>
      <c r="M8" s="112"/>
      <c r="N8" s="112"/>
      <c r="O8" s="112"/>
      <c r="P8" s="113"/>
      <c r="Q8" s="68"/>
      <c r="R8" s="113"/>
      <c r="S8" s="40"/>
      <c r="W8" s="68"/>
      <c r="X8" s="68"/>
      <c r="Y8" s="68"/>
      <c r="Z8" s="68"/>
      <c r="AA8" s="68"/>
      <c r="AB8" s="68"/>
      <c r="AC8" s="68"/>
    </row>
    <row r="9" spans="2:29" ht="15.75" thickBot="1" x14ac:dyDescent="0.3">
      <c r="B9" s="38"/>
      <c r="C9" s="38"/>
      <c r="D9" s="38"/>
      <c r="E9" s="38"/>
      <c r="F9" s="39"/>
      <c r="I9" s="40"/>
      <c r="W9" s="68"/>
      <c r="X9" s="68"/>
      <c r="Y9" s="68"/>
      <c r="Z9" s="68"/>
      <c r="AA9" s="68"/>
      <c r="AB9" s="68"/>
      <c r="AC9" s="68"/>
    </row>
    <row r="10" spans="2:29" ht="15.75" thickBot="1" x14ac:dyDescent="0.3">
      <c r="B10" s="44" t="s">
        <v>27</v>
      </c>
      <c r="C10" s="45"/>
      <c r="D10" s="45"/>
      <c r="E10" s="45"/>
      <c r="F10" s="45"/>
      <c r="G10" s="45"/>
      <c r="H10" s="45"/>
      <c r="I10" s="45"/>
      <c r="J10" s="46"/>
      <c r="W10" s="68"/>
      <c r="X10" s="68"/>
      <c r="Y10" s="65"/>
      <c r="Z10" s="65"/>
      <c r="AA10" s="65"/>
      <c r="AB10" s="68"/>
      <c r="AC10" s="68"/>
    </row>
    <row r="11" spans="2:29" ht="30.75" thickBot="1" x14ac:dyDescent="0.3">
      <c r="B11" s="106" t="s">
        <v>22</v>
      </c>
      <c r="C11" s="106" t="s">
        <v>13</v>
      </c>
      <c r="D11" s="106" t="s">
        <v>14</v>
      </c>
      <c r="E11" s="106" t="s">
        <v>15</v>
      </c>
      <c r="F11" s="104" t="s">
        <v>48</v>
      </c>
      <c r="G11" s="106" t="s">
        <v>49</v>
      </c>
      <c r="H11" s="106" t="s">
        <v>50</v>
      </c>
      <c r="I11" s="110" t="s">
        <v>51</v>
      </c>
      <c r="J11" s="104" t="s">
        <v>23</v>
      </c>
      <c r="W11" s="68"/>
      <c r="X11" s="68"/>
      <c r="Y11" s="68"/>
      <c r="Z11" s="68"/>
      <c r="AA11" s="68"/>
      <c r="AB11" s="68"/>
      <c r="AC11" s="68"/>
    </row>
    <row r="12" spans="2:29" ht="15.75" thickBot="1" x14ac:dyDescent="0.3">
      <c r="B12" s="85">
        <v>0</v>
      </c>
      <c r="C12" s="19"/>
      <c r="D12" s="19"/>
      <c r="E12" s="19"/>
      <c r="F12" s="131">
        <f>(C12+D12+E12)/3</f>
        <v>0</v>
      </c>
      <c r="G12" s="130">
        <f>MAX(C12-F12,D12-F12,E12-F12)*$S$3</f>
        <v>0</v>
      </c>
      <c r="H12" s="135" t="e">
        <f>(G12/1000)/(MAX($C$4:$E$10)-MIN($C$4:$E$10))</f>
        <v>#DIV/0!</v>
      </c>
      <c r="I12" s="111">
        <f>$I$4</f>
        <v>5</v>
      </c>
      <c r="J12" s="132">
        <f>(F16-F12)/I12/1</f>
        <v>0</v>
      </c>
      <c r="K12" s="38"/>
      <c r="W12" s="68"/>
      <c r="X12" s="68"/>
      <c r="Y12" s="68"/>
      <c r="Z12" s="68"/>
      <c r="AA12" s="68"/>
      <c r="AB12" s="68"/>
      <c r="AC12" s="68"/>
    </row>
    <row r="13" spans="2:29" x14ac:dyDescent="0.25">
      <c r="B13" s="86">
        <v>80</v>
      </c>
      <c r="C13" s="9"/>
      <c r="D13" s="9"/>
      <c r="E13" s="9"/>
      <c r="F13" s="133">
        <f t="shared" ref="F13:F16" si="2">(C13+D13+E13)/3</f>
        <v>0</v>
      </c>
      <c r="G13" s="131">
        <f t="shared" ref="G13:G16" si="3">MAX(C13-F13,D13-F13,E13-F13)*$S$3</f>
        <v>0</v>
      </c>
      <c r="H13" s="136" t="e">
        <f>(G13/1000)/(MAX($C$4:$E$10)-MIN($C$4:$E$10))</f>
        <v>#DIV/0!</v>
      </c>
      <c r="I13" s="68"/>
      <c r="J13" s="105"/>
      <c r="W13" s="68"/>
      <c r="X13" s="68"/>
      <c r="Y13" s="68"/>
      <c r="Z13" s="68"/>
      <c r="AA13" s="68"/>
      <c r="AB13" s="68"/>
      <c r="AC13" s="68"/>
    </row>
    <row r="14" spans="2:29" x14ac:dyDescent="0.25">
      <c r="B14" s="86">
        <v>160</v>
      </c>
      <c r="C14" s="9"/>
      <c r="D14" s="9"/>
      <c r="E14" s="9"/>
      <c r="F14" s="133">
        <f t="shared" si="2"/>
        <v>0</v>
      </c>
      <c r="G14" s="131">
        <f t="shared" si="3"/>
        <v>0</v>
      </c>
      <c r="H14" s="136" t="e">
        <f>(G14/1000)/(MAX($C$4:$E$10)-MIN($C$4:$E$10))</f>
        <v>#DIV/0!</v>
      </c>
      <c r="I14" s="68"/>
      <c r="J14" s="105"/>
      <c r="W14" s="68"/>
      <c r="X14" s="68"/>
      <c r="Y14" s="68"/>
      <c r="Z14" s="68"/>
      <c r="AA14" s="68"/>
      <c r="AB14" s="68"/>
      <c r="AC14" s="68"/>
    </row>
    <row r="15" spans="2:29" x14ac:dyDescent="0.25">
      <c r="B15" s="86">
        <v>240</v>
      </c>
      <c r="C15" s="9"/>
      <c r="D15" s="9"/>
      <c r="E15" s="9"/>
      <c r="F15" s="133">
        <f t="shared" si="2"/>
        <v>0</v>
      </c>
      <c r="G15" s="131">
        <f t="shared" si="3"/>
        <v>0</v>
      </c>
      <c r="H15" s="136" t="e">
        <f>(G15/1000)/(MAX($C$4:$E$10)-MIN($C$4:$E$10))</f>
        <v>#DIV/0!</v>
      </c>
      <c r="I15" s="68"/>
      <c r="J15" s="105"/>
      <c r="W15" s="68"/>
      <c r="X15" s="68"/>
      <c r="Y15" s="68"/>
      <c r="Z15" s="68"/>
      <c r="AA15" s="68"/>
      <c r="AB15" s="68"/>
      <c r="AC15" s="68"/>
    </row>
    <row r="16" spans="2:29" ht="15.75" thickBot="1" x14ac:dyDescent="0.3">
      <c r="B16" s="87">
        <v>290</v>
      </c>
      <c r="C16" s="41"/>
      <c r="D16" s="41"/>
      <c r="E16" s="41"/>
      <c r="F16" s="134">
        <f t="shared" si="2"/>
        <v>0</v>
      </c>
      <c r="G16" s="132">
        <f t="shared" si="3"/>
        <v>0</v>
      </c>
      <c r="H16" s="137" t="e">
        <f>(G16/1000)/(MAX($C$4:$E$10)-MIN($C$4:$E$10))</f>
        <v>#DIV/0!</v>
      </c>
      <c r="I16" s="63"/>
      <c r="J16" s="64"/>
      <c r="W16" s="68"/>
      <c r="X16" s="68"/>
      <c r="Y16" s="68"/>
      <c r="Z16" s="68"/>
      <c r="AA16" s="68"/>
      <c r="AB16" s="68"/>
      <c r="AC16" s="68"/>
    </row>
    <row r="17" spans="1:29" ht="15.75" thickBot="1" x14ac:dyDescent="0.3">
      <c r="W17" s="68"/>
      <c r="X17" s="68"/>
      <c r="Y17" s="68"/>
      <c r="Z17" s="68"/>
      <c r="AA17" s="68"/>
      <c r="AB17" s="68"/>
      <c r="AC17" s="68"/>
    </row>
    <row r="18" spans="1:29" ht="15.75" thickBot="1" x14ac:dyDescent="0.3">
      <c r="B18" s="116" t="s">
        <v>74</v>
      </c>
      <c r="C18" s="117"/>
      <c r="D18" s="117"/>
      <c r="E18" s="117"/>
      <c r="F18" s="117"/>
      <c r="G18" s="117"/>
      <c r="H18" s="117"/>
      <c r="I18" s="118"/>
      <c r="W18" s="68"/>
      <c r="X18" s="68"/>
      <c r="Y18" s="68"/>
      <c r="Z18" s="68"/>
      <c r="AA18" s="68"/>
      <c r="AB18" s="68"/>
      <c r="AC18" s="68"/>
    </row>
    <row r="19" spans="1:29" ht="41.25" customHeight="1" thickBot="1" x14ac:dyDescent="0.3">
      <c r="B19" s="119" t="s">
        <v>72</v>
      </c>
      <c r="C19" s="103" t="s">
        <v>69</v>
      </c>
      <c r="D19" s="103" t="s">
        <v>70</v>
      </c>
      <c r="E19" s="103" t="s">
        <v>71</v>
      </c>
      <c r="F19" s="123" t="s">
        <v>48</v>
      </c>
      <c r="G19" s="103" t="s">
        <v>49</v>
      </c>
      <c r="H19" s="103" t="s">
        <v>50</v>
      </c>
      <c r="I19" s="124" t="s">
        <v>62</v>
      </c>
      <c r="W19" s="68"/>
      <c r="X19" s="68"/>
      <c r="Y19" s="68"/>
      <c r="Z19" s="68"/>
      <c r="AA19" s="68"/>
      <c r="AB19" s="68"/>
      <c r="AC19" s="68"/>
    </row>
    <row r="20" spans="1:29" x14ac:dyDescent="0.25">
      <c r="B20" s="130">
        <f>F4</f>
        <v>0</v>
      </c>
      <c r="C20" s="32"/>
      <c r="D20" s="33"/>
      <c r="E20" s="34"/>
      <c r="F20" s="131">
        <f>(C20+D20+E20)/3</f>
        <v>0</v>
      </c>
      <c r="G20" s="130">
        <f>MAX(C20-F20,D20-F20,E20-F20)*$S$3</f>
        <v>0</v>
      </c>
      <c r="H20" s="135" t="e">
        <f>(G20)/((MAX(C20:E24)-MIN(C20:E24)))</f>
        <v>#DIV/0!</v>
      </c>
      <c r="I20" s="125"/>
      <c r="W20" s="68"/>
      <c r="X20" s="68"/>
      <c r="Y20" s="68"/>
      <c r="Z20" s="68"/>
      <c r="AA20" s="68"/>
      <c r="AB20" s="68"/>
      <c r="AC20" s="68"/>
    </row>
    <row r="21" spans="1:29" x14ac:dyDescent="0.25">
      <c r="B21" s="131">
        <f t="shared" ref="B21:B24" si="4">F5</f>
        <v>0</v>
      </c>
      <c r="C21" s="5"/>
      <c r="D21" s="3"/>
      <c r="E21" s="30"/>
      <c r="F21" s="133">
        <f t="shared" ref="F21:F24" si="5">(C21+D21+E21)/3</f>
        <v>0</v>
      </c>
      <c r="G21" s="131">
        <f t="shared" ref="G21:G24" si="6">MAX(C21-F21,D21-F21,E21-F21)*$S$3</f>
        <v>0</v>
      </c>
      <c r="H21" s="136" t="e">
        <f>(G21)/((MAX(C35:E39)-MIN(C35:E39)))</f>
        <v>#DIV/0!</v>
      </c>
      <c r="I21" s="126"/>
      <c r="L21" s="2"/>
      <c r="W21" s="68"/>
      <c r="X21" s="68"/>
      <c r="Y21" s="68"/>
      <c r="Z21" s="68"/>
      <c r="AA21" s="68"/>
      <c r="AB21" s="68"/>
      <c r="AC21" s="68"/>
    </row>
    <row r="22" spans="1:29" x14ac:dyDescent="0.25">
      <c r="B22" s="131">
        <f t="shared" si="4"/>
        <v>0</v>
      </c>
      <c r="C22" s="5"/>
      <c r="D22" s="3"/>
      <c r="E22" s="30"/>
      <c r="F22" s="133">
        <f t="shared" si="5"/>
        <v>0</v>
      </c>
      <c r="G22" s="131">
        <f t="shared" si="6"/>
        <v>0</v>
      </c>
      <c r="H22" s="136" t="e">
        <f>(G22)/((MAX(C39:E41)-MIN(C39:E41)))</f>
        <v>#DIV/0!</v>
      </c>
      <c r="I22" s="126"/>
      <c r="L22" s="2"/>
      <c r="W22" s="68"/>
      <c r="X22" s="68"/>
      <c r="Y22" s="68"/>
      <c r="Z22" s="68"/>
      <c r="AA22" s="68"/>
      <c r="AB22" s="68"/>
      <c r="AC22" s="68"/>
    </row>
    <row r="23" spans="1:29" x14ac:dyDescent="0.25">
      <c r="B23" s="131">
        <f t="shared" si="4"/>
        <v>0</v>
      </c>
      <c r="C23" s="5"/>
      <c r="D23" s="3"/>
      <c r="E23" s="30"/>
      <c r="F23" s="133">
        <f t="shared" si="5"/>
        <v>0</v>
      </c>
      <c r="G23" s="131">
        <f t="shared" si="6"/>
        <v>0</v>
      </c>
      <c r="H23" s="136" t="e">
        <f>(G23)/((MAX(C39:E41)-MIN(C39:E41)))</f>
        <v>#DIV/0!</v>
      </c>
      <c r="I23" s="126"/>
      <c r="L23" s="2"/>
      <c r="W23" s="68"/>
      <c r="X23" s="68"/>
      <c r="Y23" s="68"/>
      <c r="Z23" s="68"/>
      <c r="AA23" s="68"/>
      <c r="AB23" s="68"/>
      <c r="AC23" s="68"/>
    </row>
    <row r="24" spans="1:29" ht="15.75" thickBot="1" x14ac:dyDescent="0.3">
      <c r="B24" s="132">
        <f t="shared" si="4"/>
        <v>0</v>
      </c>
      <c r="C24" s="29"/>
      <c r="D24" s="6"/>
      <c r="E24" s="31"/>
      <c r="F24" s="134">
        <f t="shared" si="5"/>
        <v>0</v>
      </c>
      <c r="G24" s="132">
        <f t="shared" si="6"/>
        <v>0</v>
      </c>
      <c r="H24" s="137" t="e">
        <f>(G24)/((MAX(C39:E41)-MIN(C39:E41)))</f>
        <v>#DIV/0!</v>
      </c>
      <c r="I24" s="127"/>
      <c r="L24" s="2"/>
    </row>
    <row r="25" spans="1:29" ht="15.75" thickBot="1" x14ac:dyDescent="0.3">
      <c r="L25" s="2"/>
    </row>
    <row r="26" spans="1:29" ht="15.75" customHeight="1" thickBot="1" x14ac:dyDescent="0.3">
      <c r="B26" s="44" t="s">
        <v>73</v>
      </c>
      <c r="C26" s="45"/>
      <c r="D26" s="45"/>
      <c r="E26" s="45"/>
      <c r="F26" s="45"/>
      <c r="G26" s="45"/>
      <c r="H26" s="45"/>
      <c r="I26" s="45"/>
      <c r="J26" s="46"/>
      <c r="L26" s="2"/>
    </row>
    <row r="27" spans="1:29" ht="30.75" thickBot="1" x14ac:dyDescent="0.3">
      <c r="B27" s="106" t="s">
        <v>22</v>
      </c>
      <c r="C27" s="106" t="s">
        <v>13</v>
      </c>
      <c r="D27" s="106" t="s">
        <v>14</v>
      </c>
      <c r="E27" s="106" t="s">
        <v>15</v>
      </c>
      <c r="F27" s="104" t="s">
        <v>48</v>
      </c>
      <c r="G27" s="106" t="s">
        <v>49</v>
      </c>
      <c r="H27" s="106" t="s">
        <v>50</v>
      </c>
      <c r="I27" s="110" t="s">
        <v>51</v>
      </c>
      <c r="J27" s="104" t="s">
        <v>23</v>
      </c>
      <c r="L27" s="2"/>
    </row>
    <row r="28" spans="1:29" ht="15.75" thickBot="1" x14ac:dyDescent="0.3">
      <c r="B28" s="85">
        <v>0</v>
      </c>
      <c r="C28" s="19"/>
      <c r="D28" s="19"/>
      <c r="E28" s="19"/>
      <c r="F28" s="131">
        <f>(C28+D28+E28)/3</f>
        <v>0</v>
      </c>
      <c r="G28" s="130">
        <f>MAX(C28-F28,D28-F28,E28-F28)*$S$3</f>
        <v>0</v>
      </c>
      <c r="H28" s="135" t="e">
        <f>(G28/1000)/(MAX($C$4:$E$10)-MIN($C$4:$E$10))</f>
        <v>#DIV/0!</v>
      </c>
      <c r="I28" s="111">
        <f>$I$4</f>
        <v>5</v>
      </c>
      <c r="J28" s="132">
        <f>(F32-F28)/I28/1</f>
        <v>0</v>
      </c>
      <c r="L28" s="2"/>
    </row>
    <row r="29" spans="1:29" x14ac:dyDescent="0.25">
      <c r="B29" s="86">
        <v>80</v>
      </c>
      <c r="C29" s="9"/>
      <c r="D29" s="9"/>
      <c r="E29" s="9"/>
      <c r="F29" s="133">
        <f t="shared" ref="F29:F32" si="7">(C29+D29+E29)/3</f>
        <v>0</v>
      </c>
      <c r="G29" s="131">
        <f t="shared" ref="G29:G32" si="8">MAX(C29-F29,D29-F29,E29-F29)*$S$3</f>
        <v>0</v>
      </c>
      <c r="H29" s="136" t="e">
        <f>(G29/1000)/(MAX($C$4:$E$10)-MIN($C$4:$E$10))</f>
        <v>#DIV/0!</v>
      </c>
      <c r="I29" s="68"/>
      <c r="J29" s="105"/>
      <c r="L29" s="2"/>
    </row>
    <row r="30" spans="1:29" x14ac:dyDescent="0.25">
      <c r="B30" s="86">
        <v>160</v>
      </c>
      <c r="C30" s="9"/>
      <c r="D30" s="9"/>
      <c r="E30" s="9"/>
      <c r="F30" s="133">
        <f t="shared" si="7"/>
        <v>0</v>
      </c>
      <c r="G30" s="131">
        <f t="shared" si="8"/>
        <v>0</v>
      </c>
      <c r="H30" s="136" t="e">
        <f>(G30/1000)/(MAX($C$4:$E$10)-MIN($C$4:$E$10))</f>
        <v>#DIV/0!</v>
      </c>
      <c r="I30" s="68"/>
      <c r="J30" s="105"/>
      <c r="K30" s="69"/>
      <c r="L30" s="69"/>
      <c r="M30" s="69"/>
      <c r="N30" s="69"/>
      <c r="O30" s="69"/>
    </row>
    <row r="31" spans="1:29" x14ac:dyDescent="0.25">
      <c r="A31" s="115"/>
      <c r="B31" s="86">
        <v>240</v>
      </c>
      <c r="C31" s="9"/>
      <c r="D31" s="9"/>
      <c r="E31" s="9"/>
      <c r="F31" s="133">
        <f t="shared" si="7"/>
        <v>0</v>
      </c>
      <c r="G31" s="131">
        <f t="shared" si="8"/>
        <v>0</v>
      </c>
      <c r="H31" s="136" t="e">
        <f>(G31/1000)/(MAX($C$4:$E$10)-MIN($C$4:$E$10))</f>
        <v>#DIV/0!</v>
      </c>
      <c r="I31" s="68"/>
      <c r="J31" s="105"/>
      <c r="K31" s="115"/>
      <c r="L31" s="115"/>
      <c r="M31" s="115"/>
      <c r="N31" s="115"/>
      <c r="O31" s="115"/>
    </row>
    <row r="32" spans="1:29" ht="16.5" customHeight="1" thickBot="1" x14ac:dyDescent="0.3">
      <c r="A32" s="115"/>
      <c r="B32" s="87">
        <v>290</v>
      </c>
      <c r="C32" s="41"/>
      <c r="D32" s="41"/>
      <c r="E32" s="41"/>
      <c r="F32" s="134">
        <f t="shared" si="7"/>
        <v>0</v>
      </c>
      <c r="G32" s="132">
        <f t="shared" si="8"/>
        <v>0</v>
      </c>
      <c r="H32" s="137" t="e">
        <f>(G32/1000)/(MAX($C$4:$E$10)-MIN($C$4:$E$10))</f>
        <v>#DIV/0!</v>
      </c>
      <c r="I32" s="63"/>
      <c r="J32" s="64"/>
      <c r="K32" s="115"/>
      <c r="L32" s="115"/>
      <c r="M32" s="115"/>
      <c r="N32" s="115"/>
      <c r="O32" s="115"/>
    </row>
    <row r="33" spans="1:15" ht="15.75" thickBot="1" x14ac:dyDescent="0.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</row>
    <row r="34" spans="1:15" ht="15.75" thickBot="1" x14ac:dyDescent="0.3">
      <c r="A34" s="115"/>
      <c r="B34" s="116" t="s">
        <v>63</v>
      </c>
      <c r="C34" s="117"/>
      <c r="D34" s="117"/>
      <c r="E34" s="117"/>
      <c r="F34" s="117"/>
      <c r="G34" s="117"/>
      <c r="H34" s="117"/>
      <c r="I34" s="118"/>
      <c r="J34" s="115"/>
      <c r="K34" s="115"/>
      <c r="L34" s="115"/>
      <c r="M34" s="115"/>
      <c r="N34" s="115"/>
      <c r="O34" s="115"/>
    </row>
    <row r="35" spans="1:15" ht="30.75" thickBot="1" x14ac:dyDescent="0.3">
      <c r="A35" s="115"/>
      <c r="B35" s="119" t="s">
        <v>22</v>
      </c>
      <c r="C35" s="103" t="s">
        <v>64</v>
      </c>
      <c r="D35" s="103" t="s">
        <v>65</v>
      </c>
      <c r="E35" s="103" t="s">
        <v>66</v>
      </c>
      <c r="F35" s="123" t="s">
        <v>67</v>
      </c>
      <c r="G35" s="103" t="s">
        <v>68</v>
      </c>
      <c r="H35" s="103" t="s">
        <v>50</v>
      </c>
      <c r="I35" s="124" t="s">
        <v>62</v>
      </c>
      <c r="J35" s="115"/>
      <c r="K35" s="115"/>
      <c r="L35" s="115"/>
      <c r="M35" s="115"/>
      <c r="N35" s="115"/>
      <c r="O35" s="115"/>
    </row>
    <row r="36" spans="1:15" x14ac:dyDescent="0.25">
      <c r="A36" s="115"/>
      <c r="B36" s="120">
        <v>0</v>
      </c>
      <c r="C36" s="32"/>
      <c r="D36" s="33"/>
      <c r="E36" s="34"/>
      <c r="F36" s="131">
        <f>(C36+D36+E36)/3</f>
        <v>0</v>
      </c>
      <c r="G36" s="131">
        <f>MAX(C36-F36,D36-F36,E36-F36)</f>
        <v>0</v>
      </c>
      <c r="H36" s="135" t="e">
        <f>(G36)/((MAX($C$36:$E$40)-MIN($C$36:$E$40)))</f>
        <v>#DIV/0!</v>
      </c>
      <c r="I36" s="125"/>
      <c r="J36" s="115"/>
      <c r="K36" s="115"/>
      <c r="L36" s="115"/>
      <c r="M36" s="115"/>
      <c r="N36" s="115"/>
      <c r="O36" s="115"/>
    </row>
    <row r="37" spans="1:15" x14ac:dyDescent="0.25">
      <c r="A37" s="115"/>
      <c r="B37" s="121">
        <v>80</v>
      </c>
      <c r="C37" s="5"/>
      <c r="D37" s="3"/>
      <c r="E37" s="30"/>
      <c r="F37" s="133">
        <f t="shared" ref="F37:F40" si="9">(C37+D37+E37)/3</f>
        <v>0</v>
      </c>
      <c r="G37" s="133">
        <f t="shared" ref="G37:G40" si="10">MAX(C37-F37,D37-F37,E37-F37)</f>
        <v>0</v>
      </c>
      <c r="H37" s="135" t="e">
        <f t="shared" ref="H37:H40" si="11">(G37)/((MAX($C$36:$E$40)-MIN($C$36:$E$40)))</f>
        <v>#DIV/0!</v>
      </c>
      <c r="I37" s="126"/>
      <c r="J37" s="115"/>
      <c r="K37" s="115"/>
      <c r="L37" s="115"/>
      <c r="M37" s="115"/>
      <c r="N37" s="115"/>
      <c r="O37" s="115"/>
    </row>
    <row r="38" spans="1:15" x14ac:dyDescent="0.25">
      <c r="A38" s="115"/>
      <c r="B38" s="121">
        <v>160</v>
      </c>
      <c r="C38" s="5"/>
      <c r="D38" s="3"/>
      <c r="E38" s="30"/>
      <c r="F38" s="133">
        <f t="shared" si="9"/>
        <v>0</v>
      </c>
      <c r="G38" s="133">
        <f t="shared" si="10"/>
        <v>0</v>
      </c>
      <c r="H38" s="135" t="e">
        <f t="shared" si="11"/>
        <v>#DIV/0!</v>
      </c>
      <c r="I38" s="126"/>
      <c r="J38" s="115"/>
      <c r="K38" s="115"/>
      <c r="L38" s="115"/>
      <c r="M38" s="115"/>
      <c r="N38" s="115"/>
      <c r="O38" s="115"/>
    </row>
    <row r="39" spans="1:15" x14ac:dyDescent="0.25">
      <c r="B39" s="121">
        <v>240</v>
      </c>
      <c r="C39" s="5"/>
      <c r="D39" s="3"/>
      <c r="E39" s="30"/>
      <c r="F39" s="133">
        <f t="shared" si="9"/>
        <v>0</v>
      </c>
      <c r="G39" s="133">
        <f t="shared" si="10"/>
        <v>0</v>
      </c>
      <c r="H39" s="135" t="e">
        <f t="shared" si="11"/>
        <v>#DIV/0!</v>
      </c>
      <c r="I39" s="126"/>
    </row>
    <row r="40" spans="1:15" ht="15.75" thickBot="1" x14ac:dyDescent="0.3">
      <c r="B40" s="122">
        <v>290</v>
      </c>
      <c r="C40" s="29"/>
      <c r="D40" s="6"/>
      <c r="E40" s="31"/>
      <c r="F40" s="134">
        <f t="shared" si="9"/>
        <v>0</v>
      </c>
      <c r="G40" s="134">
        <f t="shared" si="10"/>
        <v>0</v>
      </c>
      <c r="H40" s="135" t="e">
        <f t="shared" si="11"/>
        <v>#DIV/0!</v>
      </c>
      <c r="I40" s="127"/>
    </row>
  </sheetData>
  <mergeCells count="6">
    <mergeCell ref="B2:J2"/>
    <mergeCell ref="B10:J10"/>
    <mergeCell ref="Y10:AA10"/>
    <mergeCell ref="B18:I18"/>
    <mergeCell ref="B26:J26"/>
    <mergeCell ref="B34:I34"/>
  </mergeCells>
  <pageMargins left="0.7" right="0.7" top="0.75" bottom="0.75" header="0.3" footer="0.3"/>
  <pageSetup paperSize="9" scale="6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369-121C-45B4-89F8-637ADD95A41F}">
  <dimension ref="B1:AH46"/>
  <sheetViews>
    <sheetView zoomScale="80" zoomScaleNormal="80" workbookViewId="0">
      <selection activeCell="I39" sqref="I39"/>
    </sheetView>
  </sheetViews>
  <sheetFormatPr baseColWidth="10" defaultColWidth="9.140625" defaultRowHeight="15" x14ac:dyDescent="0.25"/>
  <cols>
    <col min="2" max="2" width="14.5703125" customWidth="1"/>
    <col min="3" max="5" width="24.85546875" bestFit="1" customWidth="1"/>
    <col min="6" max="6" width="31.7109375" style="1" customWidth="1"/>
    <col min="7" max="7" width="32.7109375" style="1" bestFit="1" customWidth="1"/>
    <col min="8" max="8" width="37" bestFit="1" customWidth="1"/>
    <col min="9" max="9" width="34.28515625" bestFit="1" customWidth="1"/>
    <col min="10" max="10" width="26.28515625" bestFit="1" customWidth="1"/>
    <col min="11" max="11" width="32.7109375" bestFit="1" customWidth="1"/>
    <col min="12" max="12" width="34.140625" bestFit="1" customWidth="1"/>
    <col min="13" max="13" width="31.28515625" bestFit="1" customWidth="1"/>
    <col min="14" max="14" width="30.7109375" bestFit="1" customWidth="1"/>
    <col min="15" max="15" width="29.42578125" bestFit="1" customWidth="1"/>
    <col min="16" max="16" width="30.42578125" bestFit="1" customWidth="1"/>
    <col min="17" max="17" width="33.85546875" bestFit="1" customWidth="1"/>
    <col min="18" max="18" width="34.28515625" bestFit="1" customWidth="1"/>
  </cols>
  <sheetData>
    <row r="1" spans="2:34" ht="15.75" thickBot="1" x14ac:dyDescent="0.3"/>
    <row r="2" spans="2:34" ht="15.75" thickBot="1" x14ac:dyDescent="0.3">
      <c r="B2" s="44" t="s">
        <v>30</v>
      </c>
      <c r="C2" s="45"/>
      <c r="D2" s="45"/>
      <c r="E2" s="45"/>
      <c r="F2" s="45"/>
      <c r="G2" s="45"/>
      <c r="H2" s="45"/>
      <c r="I2" s="46"/>
      <c r="K2" s="44" t="s">
        <v>31</v>
      </c>
      <c r="L2" s="45"/>
      <c r="M2" s="45"/>
      <c r="N2" s="45"/>
      <c r="O2" s="45"/>
      <c r="P2" s="45"/>
      <c r="Q2" s="45"/>
      <c r="R2" s="46"/>
      <c r="Z2" t="s">
        <v>28</v>
      </c>
      <c r="AB2" t="s">
        <v>24</v>
      </c>
    </row>
    <row r="3" spans="2:34" ht="15.75" thickBot="1" x14ac:dyDescent="0.3">
      <c r="B3" s="23" t="s">
        <v>22</v>
      </c>
      <c r="C3" s="24" t="s">
        <v>13</v>
      </c>
      <c r="D3" s="24" t="s">
        <v>14</v>
      </c>
      <c r="E3" s="24" t="s">
        <v>15</v>
      </c>
      <c r="F3" s="22" t="s">
        <v>16</v>
      </c>
      <c r="G3" s="1" t="s">
        <v>51</v>
      </c>
      <c r="H3" s="24" t="s">
        <v>3</v>
      </c>
      <c r="I3" s="25" t="s">
        <v>4</v>
      </c>
      <c r="K3" s="23" t="s">
        <v>22</v>
      </c>
      <c r="L3" s="24" t="s">
        <v>13</v>
      </c>
      <c r="M3" s="24" t="s">
        <v>14</v>
      </c>
      <c r="N3" s="24" t="s">
        <v>15</v>
      </c>
      <c r="O3" s="22" t="s">
        <v>16</v>
      </c>
      <c r="P3" s="53" t="s">
        <v>51</v>
      </c>
      <c r="Q3" s="24" t="s">
        <v>3</v>
      </c>
      <c r="R3" s="25" t="s">
        <v>4</v>
      </c>
      <c r="AB3" t="s">
        <v>29</v>
      </c>
    </row>
    <row r="4" spans="2:34" x14ac:dyDescent="0.25">
      <c r="B4" s="18">
        <v>0</v>
      </c>
      <c r="C4" s="19">
        <v>3.77</v>
      </c>
      <c r="D4" s="19">
        <v>3.78</v>
      </c>
      <c r="E4" s="19">
        <v>3.8</v>
      </c>
      <c r="F4" s="20">
        <f>(C4+D4+E4)/3</f>
        <v>3.7833333333333332</v>
      </c>
      <c r="G4" s="56">
        <v>5</v>
      </c>
      <c r="H4" s="20">
        <f>MAX(C4-F4,D4-F4,E4-F4)*1000</f>
        <v>16.666666666666607</v>
      </c>
      <c r="I4" s="21">
        <f>(H4/1000)/(MAX($C$4:$E$10)-MIN($C$4:$E$10))</f>
        <v>2.8885037550548717E-4</v>
      </c>
      <c r="K4" s="18">
        <v>0</v>
      </c>
      <c r="L4" s="19">
        <v>4.43</v>
      </c>
      <c r="M4" s="19">
        <v>4.45</v>
      </c>
      <c r="N4" s="19">
        <v>4.4400000000000004</v>
      </c>
      <c r="O4" s="20">
        <f>(L4+M4+N4)/3</f>
        <v>4.4400000000000004</v>
      </c>
      <c r="P4" s="56">
        <v>5</v>
      </c>
      <c r="Q4" s="20">
        <f>MAX(L4-O4,M4-O4,N4-O4)*1000</f>
        <v>9.9999999999997868</v>
      </c>
      <c r="R4" s="21">
        <f>(Q4/1000)/(MAX($C$4:$E$10)-MIN($C$4:$E$10))</f>
        <v>1.7331022530328921E-4</v>
      </c>
      <c r="Z4">
        <f>Z12/AA12</f>
        <v>0.86363636363636354</v>
      </c>
      <c r="AE4" t="s">
        <v>17</v>
      </c>
    </row>
    <row r="5" spans="2:34" ht="15.75" thickBot="1" x14ac:dyDescent="0.3">
      <c r="B5" s="8">
        <v>80</v>
      </c>
      <c r="C5" s="9">
        <v>19.899999999999999</v>
      </c>
      <c r="D5" s="9">
        <v>19.5</v>
      </c>
      <c r="E5" s="9">
        <v>19.600000000000001</v>
      </c>
      <c r="F5" s="54">
        <f t="shared" ref="F5:F8" si="0">(C5+D5+E5)/3</f>
        <v>19.666666666666668</v>
      </c>
      <c r="H5" s="55">
        <f t="shared" ref="H5:H8" si="1">MAX(C5-F5,D5-F5,E5-F5)*1000</f>
        <v>233.33333333333073</v>
      </c>
      <c r="I5" s="11">
        <f>(H5/1000)/(MAX($C$4:$E$10)-MIN($C$4:$E$10))</f>
        <v>4.0439052570767891E-3</v>
      </c>
      <c r="K5" s="8">
        <v>80</v>
      </c>
      <c r="L5" s="9">
        <v>23.38</v>
      </c>
      <c r="M5" s="9">
        <v>23.52</v>
      </c>
      <c r="N5" s="9">
        <v>23.28</v>
      </c>
      <c r="O5" s="54">
        <f t="shared" ref="O5:O8" si="2">(L5+M5+N5)/3</f>
        <v>23.393333333333334</v>
      </c>
      <c r="Q5" s="55">
        <f t="shared" ref="Q5:Q8" si="3">MAX(L5-O5,M5-O5,N5-O5)*1000</f>
        <v>126.66666666666515</v>
      </c>
      <c r="R5" s="11">
        <f>(Q5/1000)/(MAX($C$4:$E$10)-MIN($C$4:$E$10))</f>
        <v>2.1952628538416839E-3</v>
      </c>
      <c r="AF5">
        <f>AE5*14.5038</f>
        <v>0</v>
      </c>
      <c r="AG5">
        <f>AE5*100</f>
        <v>0</v>
      </c>
      <c r="AH5">
        <f>AF5*6.89476</f>
        <v>0</v>
      </c>
    </row>
    <row r="6" spans="2:34" ht="15.75" thickBot="1" x14ac:dyDescent="0.3">
      <c r="B6" s="8">
        <v>160</v>
      </c>
      <c r="C6" s="9">
        <v>35.6</v>
      </c>
      <c r="D6" s="9">
        <v>35.700000000000003</v>
      </c>
      <c r="E6" s="9">
        <v>35.799999999999997</v>
      </c>
      <c r="F6" s="10">
        <f t="shared" si="0"/>
        <v>35.700000000000003</v>
      </c>
      <c r="H6" s="10">
        <f t="shared" si="1"/>
        <v>99.999999999994316</v>
      </c>
      <c r="I6" s="11">
        <f>(H6/1000)/(MAX($C$4:$E$10)-MIN($C$4:$E$10))</f>
        <v>1.7331022530328306E-3</v>
      </c>
      <c r="K6" s="8">
        <v>160</v>
      </c>
      <c r="L6" s="9">
        <v>41.95</v>
      </c>
      <c r="M6" s="9">
        <v>41.85</v>
      </c>
      <c r="N6" s="9">
        <v>42.13</v>
      </c>
      <c r="O6" s="10">
        <f t="shared" si="2"/>
        <v>41.976666666666667</v>
      </c>
      <c r="P6" s="58" t="s">
        <v>23</v>
      </c>
      <c r="Q6" s="10">
        <f t="shared" si="3"/>
        <v>153.33333333333599</v>
      </c>
      <c r="R6" s="11">
        <f>(Q6/1000)/(MAX($C$4:$E$10)-MIN($C$4:$E$10))</f>
        <v>2.6574234546505372E-3</v>
      </c>
      <c r="AE6">
        <v>0.1</v>
      </c>
      <c r="AF6">
        <f t="shared" ref="AF6:AF12" si="4">AE6*14.5038</f>
        <v>1.45038</v>
      </c>
      <c r="AG6">
        <f t="shared" ref="AG6:AG12" si="5">AE6*100</f>
        <v>10</v>
      </c>
      <c r="AH6">
        <f t="shared" ref="AH6:AH12" si="6">AF6*6.89476</f>
        <v>10.0000220088</v>
      </c>
    </row>
    <row r="7" spans="2:34" ht="15.75" thickBot="1" x14ac:dyDescent="0.3">
      <c r="B7" s="8">
        <v>240</v>
      </c>
      <c r="C7" s="9">
        <v>51.39</v>
      </c>
      <c r="D7" s="9">
        <v>51.45</v>
      </c>
      <c r="E7" s="9">
        <v>51.54</v>
      </c>
      <c r="F7" s="10">
        <f t="shared" si="0"/>
        <v>51.46</v>
      </c>
      <c r="G7" s="58" t="s">
        <v>23</v>
      </c>
      <c r="H7" s="10">
        <f t="shared" si="1"/>
        <v>79.999999999998295</v>
      </c>
      <c r="I7" s="11">
        <f>(H7/1000)/(MAX($C$4:$E$10)-MIN($C$4:$E$10))</f>
        <v>1.3864818024263137E-3</v>
      </c>
      <c r="K7" s="8">
        <v>240</v>
      </c>
      <c r="L7" s="9">
        <v>60.09</v>
      </c>
      <c r="M7" s="9">
        <v>60.35</v>
      </c>
      <c r="N7" s="9">
        <v>60.43</v>
      </c>
      <c r="O7" s="10">
        <f t="shared" si="2"/>
        <v>60.29</v>
      </c>
      <c r="P7" s="57">
        <f>(O8-O4)/P4/1</f>
        <v>13.424000000000001</v>
      </c>
      <c r="Q7" s="10">
        <f t="shared" si="3"/>
        <v>140.00000000000057</v>
      </c>
      <c r="R7" s="11">
        <f>(Q7/1000)/(MAX($C$4:$E$10)-MIN($C$4:$E$10))</f>
        <v>2.4263431542461108E-3</v>
      </c>
      <c r="AE7">
        <v>0.2</v>
      </c>
      <c r="AF7">
        <f t="shared" si="4"/>
        <v>2.90076</v>
      </c>
      <c r="AG7">
        <f t="shared" si="5"/>
        <v>20</v>
      </c>
      <c r="AH7">
        <f t="shared" si="6"/>
        <v>20.000044017600001</v>
      </c>
    </row>
    <row r="8" spans="2:34" ht="15.75" thickBot="1" x14ac:dyDescent="0.3">
      <c r="B8" s="12">
        <v>290</v>
      </c>
      <c r="C8" s="41">
        <v>61.47</v>
      </c>
      <c r="D8" s="41">
        <v>61.38</v>
      </c>
      <c r="E8" s="41">
        <v>61.24</v>
      </c>
      <c r="F8" s="13">
        <f t="shared" si="0"/>
        <v>61.363333333333337</v>
      </c>
      <c r="G8" s="57">
        <f>(F8-F4)/G4/1</f>
        <v>11.516000000000002</v>
      </c>
      <c r="H8" s="13">
        <f t="shared" si="1"/>
        <v>106.66666666666202</v>
      </c>
      <c r="I8" s="14">
        <f>(H8/1000)/(MAX($C$4:$E$10)-MIN($C$4:$E$10))</f>
        <v>1.8486424032350438E-3</v>
      </c>
      <c r="K8" s="12">
        <v>290</v>
      </c>
      <c r="L8" s="41">
        <v>71.400000000000006</v>
      </c>
      <c r="M8" s="41">
        <v>71.73</v>
      </c>
      <c r="N8" s="41">
        <v>71.55</v>
      </c>
      <c r="O8" s="13">
        <f t="shared" si="2"/>
        <v>71.56</v>
      </c>
      <c r="Q8" s="13">
        <f t="shared" si="3"/>
        <v>170.00000000000171</v>
      </c>
      <c r="R8" s="14">
        <f>(Q8/1000)/(MAX($C$4:$E$10)-MIN($C$4:$E$10))</f>
        <v>2.9462738301560092E-3</v>
      </c>
      <c r="AE8">
        <v>0.3</v>
      </c>
      <c r="AF8">
        <f t="shared" si="4"/>
        <v>4.35114</v>
      </c>
      <c r="AG8">
        <f t="shared" si="5"/>
        <v>30</v>
      </c>
      <c r="AH8">
        <f t="shared" si="6"/>
        <v>30.000066026399999</v>
      </c>
    </row>
    <row r="9" spans="2:34" ht="15.75" thickBot="1" x14ac:dyDescent="0.3">
      <c r="B9" s="38"/>
      <c r="C9" s="38"/>
      <c r="D9" s="38"/>
      <c r="E9" s="38"/>
      <c r="F9" s="39"/>
      <c r="G9" s="39"/>
      <c r="H9" s="39"/>
      <c r="I9" s="40"/>
      <c r="AE9">
        <v>0.35</v>
      </c>
      <c r="AF9">
        <f t="shared" si="4"/>
        <v>5.0763299999999996</v>
      </c>
      <c r="AG9">
        <f t="shared" si="5"/>
        <v>35</v>
      </c>
      <c r="AH9">
        <f t="shared" si="6"/>
        <v>35.000077030799993</v>
      </c>
    </row>
    <row r="10" spans="2:34" ht="15.75" thickBot="1" x14ac:dyDescent="0.3">
      <c r="B10" s="38"/>
      <c r="C10" s="38"/>
      <c r="D10" s="38"/>
      <c r="E10" s="38"/>
      <c r="F10" s="39"/>
      <c r="H10" s="39"/>
      <c r="I10" s="40"/>
      <c r="Y10" s="47" t="s">
        <v>36</v>
      </c>
      <c r="Z10" s="48"/>
      <c r="AA10" s="49"/>
      <c r="AE10">
        <v>0.4</v>
      </c>
      <c r="AF10">
        <f t="shared" si="4"/>
        <v>5.80152</v>
      </c>
      <c r="AG10">
        <f t="shared" si="5"/>
        <v>40</v>
      </c>
      <c r="AH10">
        <f t="shared" si="6"/>
        <v>40.000088035200001</v>
      </c>
    </row>
    <row r="11" spans="2:34" ht="15.75" thickBot="1" x14ac:dyDescent="0.3">
      <c r="F11" s="39"/>
      <c r="H11" s="39"/>
      <c r="I11" s="40"/>
      <c r="Y11" s="35" t="s">
        <v>25</v>
      </c>
      <c r="Z11" s="36" t="s">
        <v>26</v>
      </c>
      <c r="AA11" s="37" t="s">
        <v>27</v>
      </c>
      <c r="AE11">
        <v>0.45</v>
      </c>
      <c r="AF11">
        <f t="shared" si="4"/>
        <v>6.5267100000000005</v>
      </c>
      <c r="AG11">
        <f t="shared" si="5"/>
        <v>45</v>
      </c>
      <c r="AH11">
        <f t="shared" si="6"/>
        <v>45.000099039600002</v>
      </c>
    </row>
    <row r="12" spans="2:34" x14ac:dyDescent="0.25">
      <c r="F12" s="39"/>
      <c r="H12" s="39"/>
      <c r="I12" s="40"/>
      <c r="K12" s="38"/>
      <c r="Y12" s="32">
        <v>0</v>
      </c>
      <c r="Z12" s="33">
        <v>3.8E-3</v>
      </c>
      <c r="AA12" s="34">
        <v>4.4000000000000003E-3</v>
      </c>
      <c r="AE12">
        <v>0.5</v>
      </c>
      <c r="AF12">
        <f t="shared" si="4"/>
        <v>7.2519</v>
      </c>
      <c r="AG12">
        <f t="shared" si="5"/>
        <v>50</v>
      </c>
      <c r="AH12">
        <f t="shared" si="6"/>
        <v>50.000110043999996</v>
      </c>
    </row>
    <row r="13" spans="2:34" x14ac:dyDescent="0.25">
      <c r="F13" s="39"/>
      <c r="H13" s="39"/>
      <c r="I13" s="40"/>
      <c r="Y13" s="5">
        <v>40</v>
      </c>
      <c r="Z13" s="3">
        <v>1.21E-2</v>
      </c>
      <c r="AA13" s="30">
        <v>1.4E-2</v>
      </c>
    </row>
    <row r="14" spans="2:34" x14ac:dyDescent="0.25">
      <c r="E14" s="26"/>
      <c r="F14" s="27"/>
      <c r="G14" s="27"/>
      <c r="H14" s="26"/>
      <c r="I14" s="26"/>
      <c r="Y14" s="5">
        <v>80</v>
      </c>
      <c r="Z14" s="3">
        <v>1.9800000000000002E-2</v>
      </c>
      <c r="AA14" s="30">
        <v>2.3099999999999999E-2</v>
      </c>
    </row>
    <row r="15" spans="2:34" x14ac:dyDescent="0.25">
      <c r="Y15" s="5">
        <v>120</v>
      </c>
      <c r="Z15" s="3">
        <v>2.75E-2</v>
      </c>
      <c r="AA15" s="30">
        <v>3.2399999999999998E-2</v>
      </c>
    </row>
    <row r="16" spans="2:34" x14ac:dyDescent="0.25">
      <c r="Y16" s="5">
        <v>160</v>
      </c>
      <c r="Z16" s="3">
        <v>3.56E-2</v>
      </c>
      <c r="AA16" s="30">
        <v>4.1700000000000001E-2</v>
      </c>
    </row>
    <row r="17" spans="2:27" x14ac:dyDescent="0.25">
      <c r="Y17" s="5">
        <v>200</v>
      </c>
      <c r="Z17" s="3">
        <v>4.3299999999999998E-2</v>
      </c>
      <c r="AA17" s="30">
        <v>5.0299999999999997E-2</v>
      </c>
    </row>
    <row r="18" spans="2:27" x14ac:dyDescent="0.25">
      <c r="Y18" s="5">
        <v>240</v>
      </c>
      <c r="Z18" s="3">
        <v>5.0999999999999997E-2</v>
      </c>
      <c r="AA18" s="30">
        <v>0.06</v>
      </c>
    </row>
    <row r="19" spans="2:27" x14ac:dyDescent="0.25">
      <c r="Y19" s="5">
        <v>280</v>
      </c>
      <c r="Z19" s="3">
        <v>5.8700000000000002E-2</v>
      </c>
      <c r="AA19" s="30">
        <v>6.9199999999999998E-2</v>
      </c>
    </row>
    <row r="20" spans="2:27" ht="15.75" thickBot="1" x14ac:dyDescent="0.3">
      <c r="Y20" s="29">
        <v>290</v>
      </c>
      <c r="Z20" s="6">
        <v>6.0699999999999997E-2</v>
      </c>
      <c r="AA20" s="31">
        <v>7.1300000000000002E-2</v>
      </c>
    </row>
    <row r="21" spans="2:27" x14ac:dyDescent="0.25">
      <c r="L21" s="2"/>
    </row>
    <row r="22" spans="2:27" x14ac:dyDescent="0.25">
      <c r="L22" s="2"/>
    </row>
    <row r="23" spans="2:27" x14ac:dyDescent="0.25">
      <c r="L23" s="2"/>
    </row>
    <row r="24" spans="2:27" x14ac:dyDescent="0.25">
      <c r="L24" s="2"/>
    </row>
    <row r="25" spans="2:27" x14ac:dyDescent="0.25">
      <c r="L25" s="2"/>
    </row>
    <row r="26" spans="2:27" x14ac:dyDescent="0.25">
      <c r="B26" s="38"/>
      <c r="C26" s="38"/>
      <c r="D26" s="38"/>
      <c r="E26" s="38"/>
      <c r="F26" s="39"/>
      <c r="G26" s="39"/>
      <c r="H26" s="39"/>
      <c r="I26" s="40"/>
      <c r="L26" s="2"/>
    </row>
    <row r="27" spans="2:27" x14ac:dyDescent="0.25">
      <c r="B27" s="38"/>
      <c r="C27" s="38"/>
      <c r="D27" s="38"/>
      <c r="E27" s="38"/>
      <c r="F27" s="39"/>
      <c r="H27" s="39"/>
      <c r="I27" s="40"/>
      <c r="L27" s="2"/>
    </row>
    <row r="28" spans="2:27" x14ac:dyDescent="0.25">
      <c r="B28" s="38"/>
      <c r="F28" s="39"/>
      <c r="H28" s="39"/>
      <c r="I28" s="40"/>
      <c r="L28" s="2"/>
    </row>
    <row r="29" spans="2:27" ht="15.75" thickBot="1" x14ac:dyDescent="0.3">
      <c r="B29" s="38"/>
      <c r="F29" s="39"/>
      <c r="H29" s="39"/>
      <c r="I29" s="40"/>
      <c r="L29" s="2"/>
    </row>
    <row r="30" spans="2:27" ht="15.75" thickBot="1" x14ac:dyDescent="0.3">
      <c r="B30" s="74" t="s">
        <v>37</v>
      </c>
      <c r="C30" s="72"/>
      <c r="D30" s="72"/>
      <c r="E30" s="72"/>
      <c r="F30" s="72"/>
      <c r="G30" s="72"/>
      <c r="H30" s="72"/>
      <c r="I30" s="72"/>
      <c r="J30" s="72"/>
      <c r="K30" s="71"/>
      <c r="L30" s="72"/>
      <c r="M30" s="72"/>
      <c r="N30" s="72"/>
      <c r="O30" s="73"/>
    </row>
    <row r="31" spans="2:27" ht="15.75" thickBot="1" x14ac:dyDescent="0.3">
      <c r="B31" s="81" t="s">
        <v>22</v>
      </c>
      <c r="C31" s="84" t="s">
        <v>39</v>
      </c>
      <c r="D31" s="73"/>
      <c r="E31" s="74" t="s">
        <v>40</v>
      </c>
      <c r="F31" s="73"/>
      <c r="G31" s="75" t="s">
        <v>42</v>
      </c>
      <c r="H31" s="76"/>
      <c r="I31" s="77" t="s">
        <v>55</v>
      </c>
      <c r="J31" s="77" t="s">
        <v>52</v>
      </c>
      <c r="K31" s="69"/>
      <c r="L31" s="74" t="s">
        <v>58</v>
      </c>
      <c r="M31" s="73"/>
      <c r="N31" s="74" t="s">
        <v>59</v>
      </c>
      <c r="O31" s="73"/>
    </row>
    <row r="32" spans="2:27" ht="15.75" thickBot="1" x14ac:dyDescent="0.3">
      <c r="B32" s="82"/>
      <c r="C32" s="67" t="s">
        <v>38</v>
      </c>
      <c r="D32" s="80" t="s">
        <v>41</v>
      </c>
      <c r="E32" s="67" t="s">
        <v>38</v>
      </c>
      <c r="F32" s="80" t="s">
        <v>41</v>
      </c>
      <c r="G32" s="67" t="s">
        <v>38</v>
      </c>
      <c r="H32" s="79" t="s">
        <v>41</v>
      </c>
      <c r="I32" s="78"/>
      <c r="J32" s="78"/>
      <c r="K32" s="80" t="s">
        <v>51</v>
      </c>
      <c r="L32" s="67" t="s">
        <v>56</v>
      </c>
      <c r="M32" s="67" t="s">
        <v>57</v>
      </c>
      <c r="N32" s="67" t="s">
        <v>53</v>
      </c>
      <c r="O32" s="67" t="s">
        <v>54</v>
      </c>
    </row>
    <row r="33" spans="2:15" x14ac:dyDescent="0.25">
      <c r="B33" s="85">
        <v>0</v>
      </c>
      <c r="C33" s="85">
        <v>3.77</v>
      </c>
      <c r="D33" s="88"/>
      <c r="E33" s="85">
        <v>3.78</v>
      </c>
      <c r="F33" s="91"/>
      <c r="G33" s="85">
        <v>3.8</v>
      </c>
      <c r="H33" s="94"/>
      <c r="I33" s="95">
        <f>(C33+E33+G33)/3</f>
        <v>3.7833333333333332</v>
      </c>
      <c r="J33" s="95">
        <f>(D33+F33+H33)/3</f>
        <v>0</v>
      </c>
      <c r="K33" s="94">
        <v>5</v>
      </c>
      <c r="L33" s="100">
        <f>MAX(C33-I33,E33-I33,G33-I33)*1000</f>
        <v>16.666666666666607</v>
      </c>
      <c r="M33" s="83">
        <f>(L33/1000)/((MAX(C33:C37,E33:E37,G33:G37)-MIN(C33:C37,E33:E37,G33:G37)))</f>
        <v>2.8885037550548717E-4</v>
      </c>
      <c r="N33" s="100">
        <f>MAX(D33-L33,F33-L33,H33-L33)*1000</f>
        <v>-16666.666666666606</v>
      </c>
      <c r="O33" s="83" t="e">
        <f>(N33/1000)/((MAX(D33:D37,F33:F37,H33:H37)-MIN(D33:D37,F33:F37,H33:H37)))</f>
        <v>#DIV/0!</v>
      </c>
    </row>
    <row r="34" spans="2:15" x14ac:dyDescent="0.25">
      <c r="B34" s="86">
        <v>80</v>
      </c>
      <c r="C34" s="86">
        <v>19.899999999999999</v>
      </c>
      <c r="D34" s="89"/>
      <c r="E34" s="86">
        <v>19.5</v>
      </c>
      <c r="F34" s="92"/>
      <c r="G34" s="86">
        <v>19.600000000000001</v>
      </c>
      <c r="H34" s="89"/>
      <c r="I34" s="96">
        <f t="shared" ref="I34:I37" si="7">(C34+E34+G34)/3</f>
        <v>19.666666666666668</v>
      </c>
      <c r="J34" s="96">
        <f t="shared" ref="J34:J37" si="8">(D34+F34+H34)/3</f>
        <v>0</v>
      </c>
      <c r="K34" s="68"/>
      <c r="L34" s="101">
        <f t="shared" ref="L34:L37" si="9">MAX(C34-I34,E34-I34,G34-I34)*1000</f>
        <v>233.33333333333073</v>
      </c>
      <c r="M34" s="11">
        <f t="shared" ref="M34:M37" si="10">(L34/1000)/((MAX(C34:C38,E34:E38,G34:G38)-MIN(C34:C38,E34:E38,G34:G38)))</f>
        <v>5.5595266460169339E-3</v>
      </c>
      <c r="N34" s="101">
        <f t="shared" ref="N34:N37" si="11">MAX(D34-L34,F34-L34,H34-L34)*1000</f>
        <v>-233333.33333333072</v>
      </c>
      <c r="O34" s="11" t="e">
        <f t="shared" ref="O34:O37" si="12">(N34/1000)/((MAX(D34:D38,F34:F38,H34:H38)-MIN(D34:D38,F34:F38,H34:H38)))</f>
        <v>#DIV/0!</v>
      </c>
    </row>
    <row r="35" spans="2:15" ht="15.75" thickBot="1" x14ac:dyDescent="0.3">
      <c r="B35" s="86">
        <v>160</v>
      </c>
      <c r="C35" s="86">
        <v>35.6</v>
      </c>
      <c r="D35" s="89"/>
      <c r="E35" s="86">
        <v>35.700000000000003</v>
      </c>
      <c r="F35" s="92"/>
      <c r="G35" s="86">
        <v>35.799999999999997</v>
      </c>
      <c r="H35" s="89"/>
      <c r="I35" s="96">
        <f t="shared" si="7"/>
        <v>35.700000000000003</v>
      </c>
      <c r="J35" s="96">
        <f t="shared" si="8"/>
        <v>0</v>
      </c>
      <c r="K35" s="68"/>
      <c r="L35" s="101">
        <f t="shared" si="9"/>
        <v>99.999999999994316</v>
      </c>
      <c r="M35" s="11">
        <f t="shared" si="10"/>
        <v>3.8654812524157064E-3</v>
      </c>
      <c r="N35" s="101">
        <f t="shared" si="11"/>
        <v>-99999.99999999431</v>
      </c>
      <c r="O35" s="11" t="e">
        <f t="shared" si="12"/>
        <v>#DIV/0!</v>
      </c>
    </row>
    <row r="36" spans="2:15" ht="15.75" thickBot="1" x14ac:dyDescent="0.3">
      <c r="B36" s="86">
        <v>240</v>
      </c>
      <c r="C36" s="86">
        <v>51.39</v>
      </c>
      <c r="D36" s="89"/>
      <c r="E36" s="86">
        <v>51.45</v>
      </c>
      <c r="F36" s="92"/>
      <c r="G36" s="86">
        <v>51.54</v>
      </c>
      <c r="H36" s="89"/>
      <c r="I36" s="96">
        <f t="shared" si="7"/>
        <v>51.46</v>
      </c>
      <c r="J36" s="96">
        <f t="shared" si="8"/>
        <v>0</v>
      </c>
      <c r="K36" s="98" t="s">
        <v>23</v>
      </c>
      <c r="L36" s="101">
        <f t="shared" si="9"/>
        <v>79.999999999998295</v>
      </c>
      <c r="M36" s="11">
        <f>(L36/1000)/((MAX(C36:C40,E36:E40,G36:G39)-MIN(C36:C40,E36:E40,G36:G39)))</f>
        <v>7.9365079365077695E-3</v>
      </c>
      <c r="N36" s="101">
        <f t="shared" si="11"/>
        <v>-79999.999999998297</v>
      </c>
      <c r="O36" s="11" t="e">
        <f>(N36/1000)/((MAX(D36:D40,F36:F39,H36:H40)-MIN(D36:D40,F36:F39,H36:H40)))</f>
        <v>#DIV/0!</v>
      </c>
    </row>
    <row r="37" spans="2:15" ht="15.75" thickBot="1" x14ac:dyDescent="0.3">
      <c r="B37" s="87">
        <v>290</v>
      </c>
      <c r="C37" s="87">
        <v>61.47</v>
      </c>
      <c r="D37" s="90"/>
      <c r="E37" s="87">
        <v>61.38</v>
      </c>
      <c r="F37" s="93"/>
      <c r="G37" s="87">
        <v>61.24</v>
      </c>
      <c r="H37" s="90"/>
      <c r="I37" s="97">
        <f t="shared" si="7"/>
        <v>61.363333333333337</v>
      </c>
      <c r="J37" s="97">
        <f t="shared" si="8"/>
        <v>0</v>
      </c>
      <c r="K37" s="99">
        <f>(J37-J33)/K33/1</f>
        <v>0</v>
      </c>
      <c r="L37" s="102">
        <f t="shared" si="9"/>
        <v>106.66666666666202</v>
      </c>
      <c r="M37" s="14">
        <f>(L37/1000)/((MAX(C37:C41,E37:E41,G37:G39)-MIN(C37:C41,E37:E41,G37:G39)))</f>
        <v>0.46376811594201511</v>
      </c>
      <c r="N37" s="102">
        <f t="shared" si="11"/>
        <v>-106666.66666666203</v>
      </c>
      <c r="O37" s="14" t="e">
        <f>(N37/1000)/((MAX(D37:D41,F37:F39,H37:H41)-MIN(D37:D41,F37:F39,H37:H41)))</f>
        <v>#DIV/0!</v>
      </c>
    </row>
    <row r="39" spans="2:15" ht="15.75" thickBot="1" x14ac:dyDescent="0.3"/>
    <row r="40" spans="2:15" ht="15.75" thickBot="1" x14ac:dyDescent="0.3">
      <c r="B40" s="60" t="s">
        <v>43</v>
      </c>
      <c r="C40" s="50"/>
      <c r="D40" s="50"/>
      <c r="E40" s="61"/>
      <c r="F40" s="77" t="s">
        <v>61</v>
      </c>
      <c r="G40" s="74" t="s">
        <v>59</v>
      </c>
      <c r="H40" s="73"/>
    </row>
    <row r="41" spans="2:15" ht="15.75" thickBot="1" x14ac:dyDescent="0.3">
      <c r="B41" s="62" t="s">
        <v>22</v>
      </c>
      <c r="C41" s="63" t="s">
        <v>44</v>
      </c>
      <c r="D41" s="63" t="s">
        <v>45</v>
      </c>
      <c r="E41" s="64" t="s">
        <v>46</v>
      </c>
      <c r="F41" s="78"/>
      <c r="G41" s="67" t="s">
        <v>60</v>
      </c>
      <c r="H41" s="67" t="s">
        <v>54</v>
      </c>
    </row>
    <row r="42" spans="2:15" ht="15.75" thickBot="1" x14ac:dyDescent="0.3">
      <c r="B42" s="85">
        <v>0</v>
      </c>
      <c r="F42" s="95">
        <f>(C42+D42+E42)/3</f>
        <v>0</v>
      </c>
      <c r="G42" s="100">
        <f>MAX(C42-F42,D42-F42,E42-F42)</f>
        <v>0</v>
      </c>
      <c r="H42" s="83" t="e">
        <f>(G42)/((MAX(C42:E46)-MIN(C42:E46)))</f>
        <v>#DIV/0!</v>
      </c>
    </row>
    <row r="43" spans="2:15" ht="15.75" thickBot="1" x14ac:dyDescent="0.3">
      <c r="B43" s="86">
        <v>80</v>
      </c>
      <c r="F43" s="95">
        <f t="shared" ref="F43:F46" si="13">(C43+D43+E43)/3</f>
        <v>0</v>
      </c>
      <c r="G43" s="100">
        <f t="shared" ref="G43:G46" si="14">MAX(C43-F43,D43-F43,E43-F43)</f>
        <v>0</v>
      </c>
      <c r="H43" s="83" t="e">
        <f t="shared" ref="H43:H46" si="15">(G43)/((MAX(C43:E47)-MIN(C43:E47)))</f>
        <v>#DIV/0!</v>
      </c>
      <c r="J43" s="42"/>
    </row>
    <row r="44" spans="2:15" ht="15.75" thickBot="1" x14ac:dyDescent="0.3">
      <c r="B44" s="86">
        <v>160</v>
      </c>
      <c r="F44" s="95">
        <f t="shared" si="13"/>
        <v>0</v>
      </c>
      <c r="G44" s="100">
        <f t="shared" si="14"/>
        <v>0</v>
      </c>
      <c r="H44" s="83" t="e">
        <f t="shared" si="15"/>
        <v>#DIV/0!</v>
      </c>
    </row>
    <row r="45" spans="2:15" ht="15.75" thickBot="1" x14ac:dyDescent="0.3">
      <c r="B45" s="86">
        <v>240</v>
      </c>
      <c r="F45" s="95">
        <f t="shared" si="13"/>
        <v>0</v>
      </c>
      <c r="G45" s="100">
        <f t="shared" si="14"/>
        <v>0</v>
      </c>
      <c r="H45" s="83" t="e">
        <f t="shared" si="15"/>
        <v>#DIV/0!</v>
      </c>
    </row>
    <row r="46" spans="2:15" ht="15.75" thickBot="1" x14ac:dyDescent="0.3">
      <c r="B46" s="87">
        <v>290</v>
      </c>
      <c r="F46" s="95">
        <f t="shared" si="13"/>
        <v>0</v>
      </c>
      <c r="G46" s="100">
        <f t="shared" si="14"/>
        <v>0</v>
      </c>
      <c r="H46" s="83" t="e">
        <f t="shared" si="15"/>
        <v>#DIV/0!</v>
      </c>
    </row>
  </sheetData>
  <mergeCells count="15">
    <mergeCell ref="F40:F41"/>
    <mergeCell ref="G40:H40"/>
    <mergeCell ref="B40:E40"/>
    <mergeCell ref="B31:B32"/>
    <mergeCell ref="B30:O30"/>
    <mergeCell ref="I31:I32"/>
    <mergeCell ref="L31:M31"/>
    <mergeCell ref="N31:O31"/>
    <mergeCell ref="J31:J32"/>
    <mergeCell ref="B2:I2"/>
    <mergeCell ref="K2:R2"/>
    <mergeCell ref="Y10:AA10"/>
    <mergeCell ref="C31:D31"/>
    <mergeCell ref="E31:F31"/>
    <mergeCell ref="G31:H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8"/>
  <sheetViews>
    <sheetView zoomScale="80" zoomScaleNormal="80" workbookViewId="0">
      <selection activeCell="C46" sqref="C46"/>
    </sheetView>
  </sheetViews>
  <sheetFormatPr baseColWidth="10" defaultColWidth="9.140625" defaultRowHeight="15" x14ac:dyDescent="0.25"/>
  <cols>
    <col min="2" max="3" width="17.140625" bestFit="1" customWidth="1"/>
    <col min="4" max="4" width="16.5703125" bestFit="1" customWidth="1"/>
    <col min="5" max="5" width="17.140625" bestFit="1" customWidth="1"/>
    <col min="6" max="6" width="31.7109375" style="1" bestFit="1" customWidth="1"/>
    <col min="7" max="7" width="32.7109375" style="1" bestFit="1" customWidth="1"/>
    <col min="8" max="8" width="37" bestFit="1" customWidth="1"/>
    <col min="9" max="9" width="34.28515625" bestFit="1" customWidth="1"/>
    <col min="10" max="10" width="27.140625" bestFit="1" customWidth="1"/>
    <col min="11" max="11" width="13.7109375" bestFit="1" customWidth="1"/>
    <col min="12" max="14" width="15.140625" bestFit="1" customWidth="1"/>
    <col min="15" max="15" width="29.42578125" bestFit="1" customWidth="1"/>
    <col min="16" max="16" width="30.42578125" bestFit="1" customWidth="1"/>
    <col min="17" max="17" width="33.85546875" bestFit="1" customWidth="1"/>
    <col min="18" max="18" width="34.28515625" bestFit="1" customWidth="1"/>
  </cols>
  <sheetData>
    <row r="1" spans="2:34" ht="15.75" thickBot="1" x14ac:dyDescent="0.3">
      <c r="G1" s="1" t="s">
        <v>47</v>
      </c>
    </row>
    <row r="2" spans="2:34" ht="15.75" thickBot="1" x14ac:dyDescent="0.3">
      <c r="B2" s="44" t="s">
        <v>30</v>
      </c>
      <c r="C2" s="45"/>
      <c r="D2" s="45"/>
      <c r="E2" s="45"/>
      <c r="F2" s="45"/>
      <c r="G2" s="45"/>
      <c r="H2" s="45"/>
      <c r="I2" s="46"/>
      <c r="K2" s="44" t="s">
        <v>31</v>
      </c>
      <c r="L2" s="45"/>
      <c r="M2" s="45"/>
      <c r="N2" s="45"/>
      <c r="O2" s="45"/>
      <c r="P2" s="45"/>
      <c r="Q2" s="45"/>
      <c r="R2" s="46"/>
      <c r="Z2" t="s">
        <v>28</v>
      </c>
      <c r="AB2" t="s">
        <v>24</v>
      </c>
    </row>
    <row r="3" spans="2:34" ht="15.75" thickBot="1" x14ac:dyDescent="0.3">
      <c r="B3" s="23" t="s">
        <v>22</v>
      </c>
      <c r="C3" s="24" t="s">
        <v>13</v>
      </c>
      <c r="D3" s="24" t="s">
        <v>14</v>
      </c>
      <c r="E3" s="24" t="s">
        <v>15</v>
      </c>
      <c r="F3" s="22" t="s">
        <v>16</v>
      </c>
      <c r="G3" s="22" t="s">
        <v>23</v>
      </c>
      <c r="H3" s="24" t="s">
        <v>3</v>
      </c>
      <c r="I3" s="25" t="s">
        <v>4</v>
      </c>
      <c r="K3" s="23" t="s">
        <v>22</v>
      </c>
      <c r="L3" s="24" t="s">
        <v>13</v>
      </c>
      <c r="M3" s="24" t="s">
        <v>14</v>
      </c>
      <c r="N3" s="24" t="s">
        <v>15</v>
      </c>
      <c r="O3" s="22" t="s">
        <v>16</v>
      </c>
      <c r="P3" s="22" t="s">
        <v>23</v>
      </c>
      <c r="Q3" s="24" t="s">
        <v>3</v>
      </c>
      <c r="R3" s="25" t="s">
        <v>4</v>
      </c>
      <c r="AB3" t="s">
        <v>29</v>
      </c>
    </row>
    <row r="4" spans="2:34" x14ac:dyDescent="0.25">
      <c r="B4" s="18">
        <v>0</v>
      </c>
      <c r="C4" s="19">
        <v>3.77</v>
      </c>
      <c r="D4" s="19">
        <v>3.78</v>
      </c>
      <c r="E4" s="19">
        <v>3.8</v>
      </c>
      <c r="F4" s="20">
        <f>(C4+D4+E4)/3</f>
        <v>3.7833333333333332</v>
      </c>
      <c r="G4" s="20"/>
      <c r="H4" s="20">
        <f>MAX(C4-F4,D4-F4,E4-F4)*1000</f>
        <v>16.666666666666607</v>
      </c>
      <c r="I4" s="21">
        <f>(H4/1000)/(MAX($C$4:$E$14)-MIN($C$4:$E$14))</f>
        <v>2.8885037550548717E-4</v>
      </c>
      <c r="K4" s="18">
        <v>0</v>
      </c>
      <c r="L4" s="19">
        <v>4.43</v>
      </c>
      <c r="M4" s="19">
        <v>4.45</v>
      </c>
      <c r="N4" s="19">
        <v>4.4400000000000004</v>
      </c>
      <c r="O4" s="20">
        <f>(L4+M4+N4)/3</f>
        <v>4.4400000000000004</v>
      </c>
      <c r="P4" s="20"/>
      <c r="Q4" s="20">
        <f>MAX(L4-O4,M4-O4,N4-O4)*1000</f>
        <v>9.9999999999997868</v>
      </c>
      <c r="R4" s="21">
        <f>(Q4/1000)/(MAX($C$4:$E$14)-MIN($C$4:$E$14))</f>
        <v>1.7331022530328921E-4</v>
      </c>
      <c r="Z4">
        <f>Z16/AA16</f>
        <v>0.86363636363636354</v>
      </c>
      <c r="AE4" t="s">
        <v>17</v>
      </c>
    </row>
    <row r="5" spans="2:34" x14ac:dyDescent="0.25">
      <c r="B5" s="8">
        <v>40</v>
      </c>
      <c r="C5" s="9">
        <v>11.95</v>
      </c>
      <c r="D5" s="9">
        <v>11.7</v>
      </c>
      <c r="E5" s="9">
        <v>11.6</v>
      </c>
      <c r="F5" s="10">
        <f>(C5+D5+E5)/3</f>
        <v>11.75</v>
      </c>
      <c r="G5" s="10"/>
      <c r="H5" s="10">
        <f t="shared" ref="H5:H12" si="0">MAX(C5-F5,D5-F5,E5-F5)*1000</f>
        <v>199.99999999999929</v>
      </c>
      <c r="I5" s="11">
        <f t="shared" ref="I5:I12" si="1">(H5/1000)/(MAX($C$4:$E$14)-MIN($C$4:$E$14))</f>
        <v>3.466204506065846E-3</v>
      </c>
      <c r="K5" s="8">
        <v>40</v>
      </c>
      <c r="L5" s="9">
        <v>14.11</v>
      </c>
      <c r="M5" s="9">
        <v>14.39</v>
      </c>
      <c r="N5" s="9">
        <v>14.06</v>
      </c>
      <c r="O5" s="10">
        <f>(L5+M5+N5)/3</f>
        <v>14.186666666666667</v>
      </c>
      <c r="P5" s="10"/>
      <c r="Q5" s="10">
        <f t="shared" ref="Q5:Q12" si="2">MAX(L5-O5,M5-O5,N5-O5)*1000</f>
        <v>203.33333333333314</v>
      </c>
      <c r="R5" s="11">
        <f t="shared" ref="R5:R12" si="3">(Q5/1000)/(MAX($C$4:$E$14)-MIN($C$4:$E$14))</f>
        <v>3.5239745811669527E-3</v>
      </c>
      <c r="AE5" s="28" t="s">
        <v>18</v>
      </c>
      <c r="AF5" s="26" t="s">
        <v>19</v>
      </c>
      <c r="AG5" s="26" t="s">
        <v>20</v>
      </c>
      <c r="AH5" s="26" t="s">
        <v>21</v>
      </c>
    </row>
    <row r="6" spans="2:34" x14ac:dyDescent="0.25">
      <c r="B6" s="8">
        <v>80</v>
      </c>
      <c r="C6" s="9">
        <v>19.899999999999999</v>
      </c>
      <c r="D6" s="9">
        <v>19.5</v>
      </c>
      <c r="E6" s="9">
        <v>19.600000000000001</v>
      </c>
      <c r="F6" s="10">
        <f t="shared" ref="F6:F12" si="4">(C6+D6+E6)/3</f>
        <v>19.666666666666668</v>
      </c>
      <c r="G6" s="10"/>
      <c r="H6" s="10">
        <f t="shared" si="0"/>
        <v>233.33333333333073</v>
      </c>
      <c r="I6" s="11">
        <f t="shared" si="1"/>
        <v>4.0439052570767891E-3</v>
      </c>
      <c r="K6" s="8">
        <v>80</v>
      </c>
      <c r="L6" s="9">
        <v>23.38</v>
      </c>
      <c r="M6" s="9">
        <v>23.52</v>
      </c>
      <c r="N6" s="9">
        <v>23.28</v>
      </c>
      <c r="O6" s="10">
        <f t="shared" ref="O6:O12" si="5">(L6+M6+N6)/3</f>
        <v>23.393333333333334</v>
      </c>
      <c r="P6" s="10"/>
      <c r="Q6" s="10">
        <f t="shared" si="2"/>
        <v>126.66666666666515</v>
      </c>
      <c r="R6" s="11">
        <f t="shared" si="3"/>
        <v>2.1952628538416839E-3</v>
      </c>
      <c r="AF6">
        <f>AE6*14.5038</f>
        <v>0</v>
      </c>
      <c r="AG6">
        <f>AE6*100</f>
        <v>0</v>
      </c>
      <c r="AH6">
        <f>AF6*6.89476</f>
        <v>0</v>
      </c>
    </row>
    <row r="7" spans="2:34" x14ac:dyDescent="0.25">
      <c r="B7" s="8">
        <v>120</v>
      </c>
      <c r="C7" s="9">
        <v>27.8</v>
      </c>
      <c r="D7" s="9">
        <v>27.75</v>
      </c>
      <c r="E7" s="9">
        <v>27.8</v>
      </c>
      <c r="F7" s="10">
        <f t="shared" si="4"/>
        <v>27.783333333333331</v>
      </c>
      <c r="G7" s="10"/>
      <c r="H7" s="10">
        <f t="shared" si="0"/>
        <v>16.666666666669272</v>
      </c>
      <c r="I7" s="11">
        <f t="shared" si="1"/>
        <v>2.8885037550553335E-4</v>
      </c>
      <c r="K7" s="8">
        <v>120</v>
      </c>
      <c r="L7" s="9">
        <v>32.33</v>
      </c>
      <c r="M7" s="9">
        <v>32.659999999999997</v>
      </c>
      <c r="N7" s="9">
        <v>32.36</v>
      </c>
      <c r="O7" s="10">
        <f t="shared" si="5"/>
        <v>32.449999999999996</v>
      </c>
      <c r="P7" s="10"/>
      <c r="Q7" s="10">
        <f t="shared" si="2"/>
        <v>210.00000000000085</v>
      </c>
      <c r="R7" s="11">
        <f t="shared" si="3"/>
        <v>3.6395147313691657E-3</v>
      </c>
      <c r="AE7">
        <v>0.05</v>
      </c>
      <c r="AF7">
        <f>AE7*14.5038</f>
        <v>0.72519</v>
      </c>
      <c r="AG7">
        <f>AE7*100</f>
        <v>5</v>
      </c>
      <c r="AH7">
        <f>AF7*6.89476</f>
        <v>5.0000110044000001</v>
      </c>
    </row>
    <row r="8" spans="2:34" x14ac:dyDescent="0.25">
      <c r="B8" s="8">
        <v>160</v>
      </c>
      <c r="C8" s="9">
        <v>35.6</v>
      </c>
      <c r="D8" s="9">
        <v>35.700000000000003</v>
      </c>
      <c r="E8" s="9">
        <v>35.799999999999997</v>
      </c>
      <c r="F8" s="10">
        <f t="shared" si="4"/>
        <v>35.700000000000003</v>
      </c>
      <c r="G8" s="10"/>
      <c r="H8" s="10">
        <f t="shared" si="0"/>
        <v>99.999999999994316</v>
      </c>
      <c r="I8" s="11">
        <f t="shared" si="1"/>
        <v>1.7331022530328306E-3</v>
      </c>
      <c r="K8" s="8">
        <v>160</v>
      </c>
      <c r="L8" s="9">
        <v>41.95</v>
      </c>
      <c r="M8" s="9">
        <v>41.85</v>
      </c>
      <c r="N8" s="9">
        <v>42.13</v>
      </c>
      <c r="O8" s="10">
        <f t="shared" si="5"/>
        <v>41.976666666666667</v>
      </c>
      <c r="P8" s="10"/>
      <c r="Q8" s="10">
        <f t="shared" si="2"/>
        <v>153.33333333333599</v>
      </c>
      <c r="R8" s="11">
        <f t="shared" si="3"/>
        <v>2.6574234546505372E-3</v>
      </c>
      <c r="AE8">
        <v>0.1</v>
      </c>
      <c r="AF8">
        <f t="shared" ref="AF8:AF16" si="6">AE8*14.5038</f>
        <v>1.45038</v>
      </c>
      <c r="AG8">
        <f t="shared" ref="AG8:AG16" si="7">AE8*100</f>
        <v>10</v>
      </c>
      <c r="AH8">
        <f t="shared" ref="AH8:AH16" si="8">AF8*6.89476</f>
        <v>10.0000220088</v>
      </c>
    </row>
    <row r="9" spans="2:34" x14ac:dyDescent="0.25">
      <c r="B9" s="8">
        <v>200</v>
      </c>
      <c r="C9" s="9">
        <v>43.7</v>
      </c>
      <c r="D9" s="9">
        <v>43.59</v>
      </c>
      <c r="E9" s="9">
        <v>43.72</v>
      </c>
      <c r="F9" s="10">
        <f t="shared" si="4"/>
        <v>43.669999999999995</v>
      </c>
      <c r="G9" s="10"/>
      <c r="H9" s="10">
        <f t="shared" si="0"/>
        <v>50.000000000004263</v>
      </c>
      <c r="I9" s="11">
        <f t="shared" si="1"/>
        <v>8.6655112651653847E-4</v>
      </c>
      <c r="K9" s="8">
        <v>200</v>
      </c>
      <c r="L9" s="9">
        <v>51.26</v>
      </c>
      <c r="M9" s="9">
        <v>51.24</v>
      </c>
      <c r="N9" s="9">
        <v>51.41</v>
      </c>
      <c r="O9" s="10">
        <f t="shared" si="5"/>
        <v>51.303333333333335</v>
      </c>
      <c r="P9" s="10"/>
      <c r="Q9" s="10">
        <f t="shared" si="2"/>
        <v>106.66666666666202</v>
      </c>
      <c r="R9" s="11">
        <f t="shared" si="3"/>
        <v>1.8486424032350438E-3</v>
      </c>
      <c r="AE9">
        <v>0.15</v>
      </c>
      <c r="AF9">
        <f t="shared" si="6"/>
        <v>2.17557</v>
      </c>
      <c r="AG9">
        <f t="shared" si="7"/>
        <v>15</v>
      </c>
      <c r="AH9">
        <f t="shared" si="8"/>
        <v>15.000033013199999</v>
      </c>
    </row>
    <row r="10" spans="2:34" x14ac:dyDescent="0.25">
      <c r="B10" s="8">
        <v>240</v>
      </c>
      <c r="C10" s="9">
        <v>51.39</v>
      </c>
      <c r="D10" s="9">
        <v>51.45</v>
      </c>
      <c r="E10" s="9">
        <v>51.54</v>
      </c>
      <c r="F10" s="10">
        <f t="shared" si="4"/>
        <v>51.46</v>
      </c>
      <c r="G10" s="10"/>
      <c r="H10" s="10">
        <f t="shared" si="0"/>
        <v>79.999999999998295</v>
      </c>
      <c r="I10" s="11">
        <f t="shared" si="1"/>
        <v>1.3864818024263137E-3</v>
      </c>
      <c r="K10" s="8">
        <v>240</v>
      </c>
      <c r="L10" s="9">
        <v>60.09</v>
      </c>
      <c r="M10" s="9">
        <v>60.35</v>
      </c>
      <c r="N10" s="9">
        <v>60.43</v>
      </c>
      <c r="O10" s="10">
        <f t="shared" si="5"/>
        <v>60.29</v>
      </c>
      <c r="P10" s="10"/>
      <c r="Q10" s="10">
        <f t="shared" si="2"/>
        <v>140.00000000000057</v>
      </c>
      <c r="R10" s="11">
        <f t="shared" si="3"/>
        <v>2.4263431542461108E-3</v>
      </c>
      <c r="AE10">
        <v>0.2</v>
      </c>
      <c r="AF10">
        <f t="shared" si="6"/>
        <v>2.90076</v>
      </c>
      <c r="AG10">
        <f t="shared" si="7"/>
        <v>20</v>
      </c>
      <c r="AH10">
        <f t="shared" si="8"/>
        <v>20.000044017600001</v>
      </c>
    </row>
    <row r="11" spans="2:34" x14ac:dyDescent="0.25">
      <c r="B11" s="8">
        <v>280</v>
      </c>
      <c r="C11" s="9">
        <v>59.24</v>
      </c>
      <c r="D11" s="9">
        <v>59.1</v>
      </c>
      <c r="E11" s="9">
        <v>59.2</v>
      </c>
      <c r="F11" s="10">
        <f t="shared" si="4"/>
        <v>59.180000000000007</v>
      </c>
      <c r="G11" s="10"/>
      <c r="H11" s="10">
        <f t="shared" si="0"/>
        <v>59.999999999995168</v>
      </c>
      <c r="I11" s="11">
        <f t="shared" si="1"/>
        <v>1.0398613518196737E-3</v>
      </c>
      <c r="K11" s="8">
        <v>280</v>
      </c>
      <c r="L11" s="9">
        <v>69.33</v>
      </c>
      <c r="M11" s="9">
        <v>69.58</v>
      </c>
      <c r="N11" s="9">
        <v>69.59</v>
      </c>
      <c r="O11" s="10">
        <f t="shared" si="5"/>
        <v>69.5</v>
      </c>
      <c r="P11" s="10"/>
      <c r="Q11" s="10">
        <f t="shared" si="2"/>
        <v>90.000000000003411</v>
      </c>
      <c r="R11" s="11">
        <f t="shared" si="3"/>
        <v>1.5597920277296952E-3</v>
      </c>
      <c r="AE11">
        <v>0.25</v>
      </c>
      <c r="AF11">
        <f t="shared" si="6"/>
        <v>3.62595</v>
      </c>
      <c r="AG11">
        <f t="shared" si="7"/>
        <v>25</v>
      </c>
      <c r="AH11">
        <f t="shared" si="8"/>
        <v>25.000055021999998</v>
      </c>
    </row>
    <row r="12" spans="2:34" ht="15.75" thickBot="1" x14ac:dyDescent="0.3">
      <c r="B12" s="12">
        <v>290</v>
      </c>
      <c r="C12" s="41">
        <v>61.47</v>
      </c>
      <c r="D12" s="41">
        <v>61.38</v>
      </c>
      <c r="E12" s="41">
        <v>61.24</v>
      </c>
      <c r="F12" s="13">
        <f t="shared" si="4"/>
        <v>61.363333333333337</v>
      </c>
      <c r="G12" s="13">
        <f>(F12-F4)/5/1</f>
        <v>11.516000000000002</v>
      </c>
      <c r="H12" s="13">
        <f t="shared" si="0"/>
        <v>106.66666666666202</v>
      </c>
      <c r="I12" s="14">
        <f t="shared" si="1"/>
        <v>1.8486424032350438E-3</v>
      </c>
      <c r="K12" s="12">
        <v>290</v>
      </c>
      <c r="L12" s="41">
        <v>71.400000000000006</v>
      </c>
      <c r="M12" s="41">
        <v>71.73</v>
      </c>
      <c r="N12" s="41">
        <v>71.55</v>
      </c>
      <c r="O12" s="13">
        <f t="shared" si="5"/>
        <v>71.56</v>
      </c>
      <c r="P12" s="13">
        <f>(O12-O4)/5/1</f>
        <v>13.424000000000001</v>
      </c>
      <c r="Q12" s="13">
        <f t="shared" si="2"/>
        <v>170.00000000000171</v>
      </c>
      <c r="R12" s="14">
        <f t="shared" si="3"/>
        <v>2.9462738301560092E-3</v>
      </c>
      <c r="AE12">
        <v>0.3</v>
      </c>
      <c r="AF12">
        <f t="shared" si="6"/>
        <v>4.35114</v>
      </c>
      <c r="AG12">
        <f t="shared" si="7"/>
        <v>30</v>
      </c>
      <c r="AH12">
        <f t="shared" si="8"/>
        <v>30.000066026399999</v>
      </c>
    </row>
    <row r="13" spans="2:34" ht="15.75" thickBot="1" x14ac:dyDescent="0.3">
      <c r="B13" s="38"/>
      <c r="C13" s="38"/>
      <c r="D13" s="38"/>
      <c r="E13" s="38"/>
      <c r="F13" s="39"/>
      <c r="G13" s="39"/>
      <c r="H13" s="39"/>
      <c r="I13" s="40"/>
      <c r="AE13">
        <v>0.35</v>
      </c>
      <c r="AF13">
        <f t="shared" si="6"/>
        <v>5.0763299999999996</v>
      </c>
      <c r="AG13">
        <f t="shared" si="7"/>
        <v>35</v>
      </c>
      <c r="AH13">
        <f t="shared" si="8"/>
        <v>35.000077030799993</v>
      </c>
    </row>
    <row r="14" spans="2:34" ht="15.75" thickBot="1" x14ac:dyDescent="0.3">
      <c r="B14" s="38"/>
      <c r="C14" s="38"/>
      <c r="D14" s="38"/>
      <c r="E14" s="38"/>
      <c r="F14" s="39"/>
      <c r="H14" s="39"/>
      <c r="I14" s="40"/>
      <c r="Y14" s="47" t="s">
        <v>36</v>
      </c>
      <c r="Z14" s="48"/>
      <c r="AA14" s="49"/>
      <c r="AE14">
        <v>0.4</v>
      </c>
      <c r="AF14">
        <f t="shared" si="6"/>
        <v>5.80152</v>
      </c>
      <c r="AG14">
        <f t="shared" si="7"/>
        <v>40</v>
      </c>
      <c r="AH14">
        <f t="shared" si="8"/>
        <v>40.000088035200001</v>
      </c>
    </row>
    <row r="15" spans="2:34" ht="15.75" thickBot="1" x14ac:dyDescent="0.3">
      <c r="F15" s="39"/>
      <c r="H15" s="39"/>
      <c r="I15" s="40"/>
      <c r="Y15" s="35" t="s">
        <v>25</v>
      </c>
      <c r="Z15" s="36" t="s">
        <v>26</v>
      </c>
      <c r="AA15" s="37" t="s">
        <v>27</v>
      </c>
      <c r="AE15">
        <v>0.45</v>
      </c>
      <c r="AF15">
        <f t="shared" si="6"/>
        <v>6.5267100000000005</v>
      </c>
      <c r="AG15">
        <f t="shared" si="7"/>
        <v>45</v>
      </c>
      <c r="AH15">
        <f t="shared" si="8"/>
        <v>45.000099039600002</v>
      </c>
    </row>
    <row r="16" spans="2:34" x14ac:dyDescent="0.25">
      <c r="F16" s="39"/>
      <c r="H16" s="39"/>
      <c r="I16" s="40"/>
      <c r="K16" s="38"/>
      <c r="Y16" s="32">
        <v>0</v>
      </c>
      <c r="Z16" s="33">
        <v>3.8E-3</v>
      </c>
      <c r="AA16" s="34">
        <v>4.4000000000000003E-3</v>
      </c>
      <c r="AE16">
        <v>0.5</v>
      </c>
      <c r="AF16">
        <f t="shared" si="6"/>
        <v>7.2519</v>
      </c>
      <c r="AG16">
        <f t="shared" si="7"/>
        <v>50</v>
      </c>
      <c r="AH16">
        <f t="shared" si="8"/>
        <v>50.000110043999996</v>
      </c>
    </row>
    <row r="17" spans="2:27" x14ac:dyDescent="0.25">
      <c r="F17" s="39"/>
      <c r="H17" s="39"/>
      <c r="I17" s="40"/>
      <c r="Y17" s="5">
        <v>40</v>
      </c>
      <c r="Z17" s="3">
        <v>1.21E-2</v>
      </c>
      <c r="AA17" s="30">
        <v>1.4E-2</v>
      </c>
    </row>
    <row r="18" spans="2:27" x14ac:dyDescent="0.25">
      <c r="E18" s="26"/>
      <c r="F18" s="27"/>
      <c r="G18" s="27"/>
      <c r="H18" s="26"/>
      <c r="I18" s="26"/>
      <c r="Y18" s="5">
        <v>80</v>
      </c>
      <c r="Z18" s="3">
        <v>1.9800000000000002E-2</v>
      </c>
      <c r="AA18" s="30">
        <v>2.3099999999999999E-2</v>
      </c>
    </row>
    <row r="19" spans="2:27" x14ac:dyDescent="0.25">
      <c r="Y19" s="5">
        <v>120</v>
      </c>
      <c r="Z19" s="3">
        <v>2.75E-2</v>
      </c>
      <c r="AA19" s="30">
        <v>3.2399999999999998E-2</v>
      </c>
    </row>
    <row r="20" spans="2:27" x14ac:dyDescent="0.25">
      <c r="Y20" s="5">
        <v>160</v>
      </c>
      <c r="Z20" s="3">
        <v>3.56E-2</v>
      </c>
      <c r="AA20" s="30">
        <v>4.1700000000000001E-2</v>
      </c>
    </row>
    <row r="21" spans="2:27" x14ac:dyDescent="0.25">
      <c r="Y21" s="5">
        <v>200</v>
      </c>
      <c r="Z21" s="3">
        <v>4.3299999999999998E-2</v>
      </c>
      <c r="AA21" s="30">
        <v>5.0299999999999997E-2</v>
      </c>
    </row>
    <row r="22" spans="2:27" x14ac:dyDescent="0.25">
      <c r="Y22" s="5">
        <v>240</v>
      </c>
      <c r="Z22" s="3">
        <v>5.0999999999999997E-2</v>
      </c>
      <c r="AA22" s="30">
        <v>0.06</v>
      </c>
    </row>
    <row r="23" spans="2:27" x14ac:dyDescent="0.25">
      <c r="Y23" s="5">
        <v>280</v>
      </c>
      <c r="Z23" s="3">
        <v>5.8700000000000002E-2</v>
      </c>
      <c r="AA23" s="30">
        <v>6.9199999999999998E-2</v>
      </c>
    </row>
    <row r="24" spans="2:27" ht="15.75" thickBot="1" x14ac:dyDescent="0.3">
      <c r="Y24" s="29">
        <v>290</v>
      </c>
      <c r="Z24" s="6">
        <v>6.0699999999999997E-2</v>
      </c>
      <c r="AA24" s="31">
        <v>7.1300000000000002E-2</v>
      </c>
    </row>
    <row r="25" spans="2:27" x14ac:dyDescent="0.25">
      <c r="L25" s="2"/>
    </row>
    <row r="26" spans="2:27" x14ac:dyDescent="0.25">
      <c r="L26" s="2"/>
    </row>
    <row r="27" spans="2:27" x14ac:dyDescent="0.25">
      <c r="L27" s="2"/>
    </row>
    <row r="28" spans="2:27" x14ac:dyDescent="0.25">
      <c r="L28" s="2"/>
    </row>
    <row r="29" spans="2:27" x14ac:dyDescent="0.25">
      <c r="L29" s="2"/>
    </row>
    <row r="30" spans="2:27" x14ac:dyDescent="0.25">
      <c r="B30" s="38"/>
      <c r="C30" s="38"/>
      <c r="D30" s="38"/>
      <c r="E30" s="38"/>
      <c r="F30" s="39"/>
      <c r="G30" s="39"/>
      <c r="H30" s="39"/>
      <c r="I30" s="40"/>
      <c r="L30" s="2"/>
    </row>
    <row r="31" spans="2:27" x14ac:dyDescent="0.25">
      <c r="B31" s="38"/>
      <c r="C31" s="38"/>
      <c r="D31" s="38"/>
      <c r="E31" s="38"/>
      <c r="F31" s="39"/>
      <c r="H31" s="39"/>
      <c r="I31" s="40"/>
      <c r="L31" s="2"/>
    </row>
    <row r="32" spans="2:27" x14ac:dyDescent="0.25">
      <c r="B32" s="38"/>
      <c r="F32" s="39"/>
      <c r="H32" s="39"/>
      <c r="I32" s="40"/>
      <c r="L32" s="2"/>
    </row>
    <row r="33" spans="2:12" ht="15.75" thickBot="1" x14ac:dyDescent="0.3">
      <c r="B33" s="38"/>
      <c r="F33" s="39"/>
      <c r="H33" s="39"/>
      <c r="I33" s="40"/>
      <c r="L33" s="2"/>
    </row>
    <row r="34" spans="2:12" ht="15.75" thickBot="1" x14ac:dyDescent="0.3">
      <c r="B34" s="44" t="s">
        <v>37</v>
      </c>
      <c r="C34" s="45"/>
      <c r="D34" s="45"/>
      <c r="E34" s="45"/>
      <c r="F34" s="45"/>
      <c r="G34" s="45"/>
      <c r="H34" s="45"/>
      <c r="I34" s="46"/>
      <c r="L34" s="2"/>
    </row>
    <row r="35" spans="2:12" x14ac:dyDescent="0.25">
      <c r="C35" s="50" t="s">
        <v>39</v>
      </c>
      <c r="D35" s="50"/>
      <c r="E35" s="51" t="s">
        <v>40</v>
      </c>
      <c r="F35" s="50"/>
      <c r="G35" s="52" t="s">
        <v>42</v>
      </c>
      <c r="H35" s="52"/>
    </row>
    <row r="36" spans="2:12" ht="15.75" thickBot="1" x14ac:dyDescent="0.3">
      <c r="B36" s="23" t="s">
        <v>22</v>
      </c>
      <c r="C36" s="24" t="s">
        <v>38</v>
      </c>
      <c r="D36" t="s">
        <v>41</v>
      </c>
      <c r="E36" s="24" t="s">
        <v>38</v>
      </c>
      <c r="F36" t="s">
        <v>41</v>
      </c>
      <c r="G36" s="24" t="s">
        <v>38</v>
      </c>
      <c r="H36" t="s">
        <v>41</v>
      </c>
      <c r="I36" s="22" t="s">
        <v>16</v>
      </c>
      <c r="J36" s="22" t="s">
        <v>23</v>
      </c>
      <c r="K36" s="24" t="s">
        <v>3</v>
      </c>
      <c r="L36" s="25" t="s">
        <v>4</v>
      </c>
    </row>
    <row r="37" spans="2:12" x14ac:dyDescent="0.25">
      <c r="B37" s="18">
        <v>0</v>
      </c>
      <c r="C37" s="19">
        <v>3.77</v>
      </c>
      <c r="E37" s="19">
        <v>3.78</v>
      </c>
      <c r="G37" s="19">
        <v>3.8</v>
      </c>
      <c r="I37" s="20">
        <f t="shared" ref="I37:I45" si="9">(C37+E37+G37)/3</f>
        <v>3.7833333333333332</v>
      </c>
      <c r="J37" s="20"/>
      <c r="K37" s="20">
        <f t="shared" ref="K37:K45" si="10">MAX(C37-I37,E37-I37,G37-I37)*1000</f>
        <v>16.666666666666607</v>
      </c>
      <c r="L37" s="21">
        <f t="shared" ref="L37:L45" si="11">(K37/1000)/(MAX($C$4:$E$14)-MIN($C$4:$E$14))</f>
        <v>2.8885037550548717E-4</v>
      </c>
    </row>
    <row r="38" spans="2:12" x14ac:dyDescent="0.25">
      <c r="B38" s="8">
        <v>40</v>
      </c>
      <c r="C38" s="9">
        <v>11.95</v>
      </c>
      <c r="E38" s="9">
        <v>11.7</v>
      </c>
      <c r="G38" s="9">
        <v>11.6</v>
      </c>
      <c r="I38" s="10">
        <f t="shared" si="9"/>
        <v>11.75</v>
      </c>
      <c r="J38" s="10"/>
      <c r="K38" s="10">
        <f t="shared" si="10"/>
        <v>199.99999999999929</v>
      </c>
      <c r="L38" s="11">
        <f t="shared" si="11"/>
        <v>3.466204506065846E-3</v>
      </c>
    </row>
    <row r="39" spans="2:12" x14ac:dyDescent="0.25">
      <c r="B39" s="8">
        <v>80</v>
      </c>
      <c r="C39" s="9">
        <v>19.899999999999999</v>
      </c>
      <c r="E39" s="9">
        <v>19.5</v>
      </c>
      <c r="G39" s="9">
        <v>19.600000000000001</v>
      </c>
      <c r="I39" s="10">
        <f t="shared" si="9"/>
        <v>19.666666666666668</v>
      </c>
      <c r="J39" s="10"/>
      <c r="K39" s="10">
        <f t="shared" si="10"/>
        <v>233.33333333333073</v>
      </c>
      <c r="L39" s="11">
        <f t="shared" si="11"/>
        <v>4.0439052570767891E-3</v>
      </c>
    </row>
    <row r="40" spans="2:12" x14ac:dyDescent="0.25">
      <c r="B40" s="8">
        <v>120</v>
      </c>
      <c r="C40" s="9">
        <v>27.8</v>
      </c>
      <c r="E40" s="9">
        <v>27.75</v>
      </c>
      <c r="G40" s="9">
        <v>27.8</v>
      </c>
      <c r="I40" s="10">
        <f t="shared" si="9"/>
        <v>27.783333333333331</v>
      </c>
      <c r="J40" s="10"/>
      <c r="K40" s="10">
        <f t="shared" si="10"/>
        <v>16.666666666669272</v>
      </c>
      <c r="L40" s="11">
        <f t="shared" si="11"/>
        <v>2.8885037550553335E-4</v>
      </c>
    </row>
    <row r="41" spans="2:12" x14ac:dyDescent="0.25">
      <c r="B41" s="8">
        <v>160</v>
      </c>
      <c r="C41" s="9">
        <v>35.6</v>
      </c>
      <c r="E41" s="9">
        <v>35.700000000000003</v>
      </c>
      <c r="G41" s="9">
        <v>35.799999999999997</v>
      </c>
      <c r="I41" s="10">
        <f t="shared" si="9"/>
        <v>35.700000000000003</v>
      </c>
      <c r="J41" s="10"/>
      <c r="K41" s="10">
        <f t="shared" si="10"/>
        <v>99.999999999994316</v>
      </c>
      <c r="L41" s="11">
        <f t="shared" si="11"/>
        <v>1.7331022530328306E-3</v>
      </c>
    </row>
    <row r="42" spans="2:12" x14ac:dyDescent="0.25">
      <c r="B42" s="8">
        <v>200</v>
      </c>
      <c r="C42" s="9">
        <v>43.7</v>
      </c>
      <c r="E42" s="9">
        <v>43.59</v>
      </c>
      <c r="G42" s="9">
        <v>43.72</v>
      </c>
      <c r="I42" s="10">
        <f t="shared" si="9"/>
        <v>43.669999999999995</v>
      </c>
      <c r="J42" s="10"/>
      <c r="K42" s="10">
        <f t="shared" si="10"/>
        <v>50.000000000004263</v>
      </c>
      <c r="L42" s="11">
        <f t="shared" si="11"/>
        <v>8.6655112651653847E-4</v>
      </c>
    </row>
    <row r="43" spans="2:12" x14ac:dyDescent="0.25">
      <c r="B43" s="8">
        <v>240</v>
      </c>
      <c r="C43" s="9">
        <v>51.39</v>
      </c>
      <c r="E43" s="9">
        <v>51.45</v>
      </c>
      <c r="G43" s="9">
        <v>51.54</v>
      </c>
      <c r="I43" s="10">
        <f t="shared" si="9"/>
        <v>51.46</v>
      </c>
      <c r="J43" s="10"/>
      <c r="K43" s="10">
        <f t="shared" si="10"/>
        <v>79.999999999998295</v>
      </c>
      <c r="L43" s="11">
        <f t="shared" si="11"/>
        <v>1.3864818024263137E-3</v>
      </c>
    </row>
    <row r="44" spans="2:12" x14ac:dyDescent="0.25">
      <c r="B44" s="8">
        <v>280</v>
      </c>
      <c r="C44" s="9">
        <v>59.24</v>
      </c>
      <c r="E44" s="9">
        <v>59.1</v>
      </c>
      <c r="G44" s="9">
        <v>59.2</v>
      </c>
      <c r="I44" s="10">
        <f t="shared" si="9"/>
        <v>59.180000000000007</v>
      </c>
      <c r="J44" s="10"/>
      <c r="K44" s="10">
        <f t="shared" si="10"/>
        <v>59.999999999995168</v>
      </c>
      <c r="L44" s="11">
        <f t="shared" si="11"/>
        <v>1.0398613518196737E-3</v>
      </c>
    </row>
    <row r="45" spans="2:12" ht="15.75" thickBot="1" x14ac:dyDescent="0.3">
      <c r="B45" s="12">
        <v>290</v>
      </c>
      <c r="C45" s="41">
        <v>61.47</v>
      </c>
      <c r="E45" s="41">
        <v>61.38</v>
      </c>
      <c r="G45" s="41">
        <v>61.24</v>
      </c>
      <c r="I45" s="13">
        <f t="shared" si="9"/>
        <v>61.363333333333337</v>
      </c>
      <c r="J45" s="13">
        <f>(I45-I37)/5/1</f>
        <v>11.516000000000002</v>
      </c>
      <c r="K45" s="13">
        <f t="shared" si="10"/>
        <v>106.66666666666202</v>
      </c>
      <c r="L45" s="14">
        <f t="shared" si="11"/>
        <v>1.8486424032350438E-3</v>
      </c>
    </row>
    <row r="48" spans="2:12" x14ac:dyDescent="0.25">
      <c r="B48" s="43" t="s">
        <v>43</v>
      </c>
      <c r="C48" s="43"/>
      <c r="D48" s="43"/>
      <c r="E48" s="43"/>
    </row>
    <row r="49" spans="2:10" ht="15.75" thickBot="1" x14ac:dyDescent="0.3">
      <c r="B49" s="23" t="s">
        <v>22</v>
      </c>
      <c r="C49" t="s">
        <v>44</v>
      </c>
      <c r="D49" t="s">
        <v>45</v>
      </c>
      <c r="E49" t="s">
        <v>46</v>
      </c>
    </row>
    <row r="50" spans="2:10" x14ac:dyDescent="0.25">
      <c r="B50" s="18">
        <v>0</v>
      </c>
    </row>
    <row r="51" spans="2:10" x14ac:dyDescent="0.25">
      <c r="B51" s="8">
        <v>20</v>
      </c>
      <c r="I51" t="s">
        <v>34</v>
      </c>
      <c r="J51" t="s">
        <v>35</v>
      </c>
    </row>
    <row r="52" spans="2:10" x14ac:dyDescent="0.25">
      <c r="B52" s="8">
        <v>60</v>
      </c>
      <c r="I52">
        <v>0</v>
      </c>
      <c r="J52" s="42">
        <v>3.77</v>
      </c>
    </row>
    <row r="53" spans="2:10" x14ac:dyDescent="0.25">
      <c r="B53" s="8">
        <v>100</v>
      </c>
      <c r="I53">
        <v>290</v>
      </c>
      <c r="J53">
        <v>61.1</v>
      </c>
    </row>
    <row r="54" spans="2:10" x14ac:dyDescent="0.25">
      <c r="B54" s="8">
        <v>140</v>
      </c>
    </row>
    <row r="55" spans="2:10" x14ac:dyDescent="0.25">
      <c r="B55" s="8">
        <v>180</v>
      </c>
      <c r="I55" t="s">
        <v>32</v>
      </c>
      <c r="J55">
        <f>(I53-I52)/(J53-J52)</f>
        <v>5.0584336298622015</v>
      </c>
    </row>
    <row r="56" spans="2:10" x14ac:dyDescent="0.25">
      <c r="B56" s="8">
        <v>220</v>
      </c>
      <c r="I56" t="s">
        <v>33</v>
      </c>
      <c r="J56">
        <f>I53-(J55*J53)</f>
        <v>-19.07029478458054</v>
      </c>
    </row>
    <row r="57" spans="2:10" x14ac:dyDescent="0.25">
      <c r="B57" s="8">
        <v>260</v>
      </c>
    </row>
    <row r="58" spans="2:10" ht="15.75" thickBot="1" x14ac:dyDescent="0.3">
      <c r="B58" s="12">
        <v>290</v>
      </c>
      <c r="J58">
        <f>J55*J53+J56</f>
        <v>290</v>
      </c>
    </row>
  </sheetData>
  <mergeCells count="8">
    <mergeCell ref="B48:E48"/>
    <mergeCell ref="B2:I2"/>
    <mergeCell ref="K2:R2"/>
    <mergeCell ref="Y14:AA14"/>
    <mergeCell ref="B34:I34"/>
    <mergeCell ref="C35:D35"/>
    <mergeCell ref="E35:F35"/>
    <mergeCell ref="G35:H3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B8CD-DCC6-4C90-A9E8-3306C55A5ABE}">
  <dimension ref="B1:H29"/>
  <sheetViews>
    <sheetView workbookViewId="0">
      <selection activeCell="F11" sqref="F11"/>
    </sheetView>
  </sheetViews>
  <sheetFormatPr baseColWidth="10" defaultRowHeight="15" x14ac:dyDescent="0.25"/>
  <cols>
    <col min="2" max="2" width="12.140625" bestFit="1" customWidth="1"/>
    <col min="3" max="5" width="17.7109375" bestFit="1" customWidth="1"/>
    <col min="6" max="6" width="32" bestFit="1" customWidth="1"/>
    <col min="7" max="7" width="33.85546875" bestFit="1" customWidth="1"/>
    <col min="8" max="8" width="31.140625" bestFit="1" customWidth="1"/>
    <col min="9" max="9" width="27.140625" bestFit="1" customWidth="1"/>
  </cols>
  <sheetData>
    <row r="1" spans="2:8" ht="15.75" thickBot="1" x14ac:dyDescent="0.3"/>
    <row r="2" spans="2:8" ht="15.75" thickBot="1" x14ac:dyDescent="0.3">
      <c r="B2" s="44" t="s">
        <v>1</v>
      </c>
      <c r="C2" s="45"/>
      <c r="D2" s="45"/>
      <c r="E2" s="45"/>
      <c r="F2" s="45"/>
      <c r="G2" s="45"/>
      <c r="H2" s="46"/>
    </row>
    <row r="3" spans="2:8" ht="15.75" thickBot="1" x14ac:dyDescent="0.3">
      <c r="B3" s="23" t="s">
        <v>0</v>
      </c>
      <c r="C3" s="24" t="s">
        <v>11</v>
      </c>
      <c r="D3" s="24" t="s">
        <v>10</v>
      </c>
      <c r="E3" s="24" t="s">
        <v>9</v>
      </c>
      <c r="F3" s="22" t="s">
        <v>12</v>
      </c>
      <c r="G3" s="24" t="s">
        <v>6</v>
      </c>
      <c r="H3" s="25" t="s">
        <v>4</v>
      </c>
    </row>
    <row r="4" spans="2:8" x14ac:dyDescent="0.25">
      <c r="B4" s="18">
        <v>0</v>
      </c>
      <c r="C4" s="16">
        <v>0.13159999999999999</v>
      </c>
      <c r="D4" s="16">
        <v>0.1424</v>
      </c>
      <c r="E4" s="16">
        <v>0.1507</v>
      </c>
      <c r="F4" s="17">
        <f>(C4+D4+E4)/3</f>
        <v>0.14156666666666667</v>
      </c>
      <c r="G4" s="20">
        <f t="shared" ref="G4:G14" si="0">MAX(C4-F4,D4-F4,E4-F4)*1000</f>
        <v>9.1333333333333258</v>
      </c>
      <c r="H4" s="21">
        <f>(G4/1000)/(MAX($C$4:$E$14)-MIN($C$4:$E$14))</f>
        <v>2.365780794004384E-3</v>
      </c>
    </row>
    <row r="5" spans="2:8" x14ac:dyDescent="0.25">
      <c r="B5" s="8">
        <v>0.25</v>
      </c>
      <c r="C5" s="3">
        <v>0.40429999999999999</v>
      </c>
      <c r="D5" s="3">
        <v>0.4042</v>
      </c>
      <c r="E5" s="3">
        <v>0.40410000000000001</v>
      </c>
      <c r="F5" s="4">
        <f t="shared" ref="F5:F14" si="1">(C5+D5+E5)/3</f>
        <v>0.40420000000000006</v>
      </c>
      <c r="G5" s="10">
        <f t="shared" si="0"/>
        <v>9.9999999999933475E-2</v>
      </c>
      <c r="H5" s="11">
        <f>(G5/1000)/(MAX($C$4:$E$14)-MIN($C$4:$E$14))</f>
        <v>2.5902709423388456E-5</v>
      </c>
    </row>
    <row r="6" spans="2:8" x14ac:dyDescent="0.25">
      <c r="B6" s="8">
        <v>0.5</v>
      </c>
      <c r="C6" s="3">
        <v>0.80689999999999995</v>
      </c>
      <c r="D6" s="3">
        <v>0.80820000000000003</v>
      </c>
      <c r="E6" s="3">
        <v>0.80659999999999998</v>
      </c>
      <c r="F6" s="4">
        <f t="shared" si="1"/>
        <v>0.80723333333333336</v>
      </c>
      <c r="G6" s="10">
        <f t="shared" si="0"/>
        <v>0.96666666666667123</v>
      </c>
      <c r="H6" s="11">
        <f t="shared" ref="H6:H14" si="2">(G6/1000)/(MAX($C$4:$E$14)-MIN($C$4:$E$14))</f>
        <v>2.5039285775958954E-4</v>
      </c>
    </row>
    <row r="7" spans="2:8" x14ac:dyDescent="0.25">
      <c r="B7" s="8">
        <v>0.75</v>
      </c>
      <c r="C7" s="3">
        <v>1.2089000000000001</v>
      </c>
      <c r="D7" s="3">
        <v>1.2081</v>
      </c>
      <c r="E7" s="3">
        <v>1.2088000000000001</v>
      </c>
      <c r="F7" s="4">
        <f t="shared" si="1"/>
        <v>1.2085999999999999</v>
      </c>
      <c r="G7" s="10">
        <f t="shared" si="0"/>
        <v>0.300000000000189</v>
      </c>
      <c r="H7" s="11">
        <f t="shared" si="2"/>
        <v>7.7708128270266027E-5</v>
      </c>
    </row>
    <row r="8" spans="2:8" x14ac:dyDescent="0.25">
      <c r="B8" s="8">
        <v>1</v>
      </c>
      <c r="C8" s="3">
        <v>1.6102000000000001</v>
      </c>
      <c r="D8" s="3">
        <v>1.6107</v>
      </c>
      <c r="E8" s="3">
        <v>1.6105</v>
      </c>
      <c r="F8" s="4">
        <f t="shared" si="1"/>
        <v>1.6104666666666667</v>
      </c>
      <c r="G8" s="10">
        <f t="shared" si="0"/>
        <v>0.23333333333330764</v>
      </c>
      <c r="H8" s="11">
        <f t="shared" si="2"/>
        <v>6.0439655321273288E-5</v>
      </c>
    </row>
    <row r="9" spans="2:8" x14ac:dyDescent="0.25">
      <c r="B9" s="8">
        <v>1.25</v>
      </c>
      <c r="C9" s="3">
        <v>2.0106000000000002</v>
      </c>
      <c r="D9" s="3">
        <v>2.0112000000000001</v>
      </c>
      <c r="E9" s="3">
        <v>2.0112999999999999</v>
      </c>
      <c r="F9" s="4">
        <f t="shared" si="1"/>
        <v>2.0110333333333337</v>
      </c>
      <c r="G9" s="10">
        <f t="shared" si="0"/>
        <v>0.26666666666619321</v>
      </c>
      <c r="H9" s="11">
        <f t="shared" si="2"/>
        <v>6.9073891795625865E-5</v>
      </c>
    </row>
    <row r="10" spans="2:8" x14ac:dyDescent="0.25">
      <c r="B10" s="8">
        <v>1.5</v>
      </c>
      <c r="C10" s="3">
        <v>2.4108999999999998</v>
      </c>
      <c r="D10" s="3">
        <v>2.4117999999999999</v>
      </c>
      <c r="E10" s="3">
        <v>2.4108000000000001</v>
      </c>
      <c r="F10" s="4">
        <f t="shared" si="1"/>
        <v>2.4111666666666665</v>
      </c>
      <c r="G10" s="10">
        <f t="shared" si="0"/>
        <v>0.63333333333348563</v>
      </c>
      <c r="H10" s="11">
        <f t="shared" si="2"/>
        <v>1.6405049301494216E-4</v>
      </c>
    </row>
    <row r="11" spans="2:8" x14ac:dyDescent="0.25">
      <c r="B11" s="8">
        <v>1.75</v>
      </c>
      <c r="C11" s="3">
        <v>2.8096000000000001</v>
      </c>
      <c r="D11" s="3">
        <v>2.8098999999999998</v>
      </c>
      <c r="E11" s="3">
        <v>2.8096999999999999</v>
      </c>
      <c r="F11" s="4">
        <f t="shared" si="1"/>
        <v>2.8097333333333334</v>
      </c>
      <c r="G11" s="10">
        <f t="shared" si="0"/>
        <v>0.16666666666642627</v>
      </c>
      <c r="H11" s="11">
        <f t="shared" si="2"/>
        <v>4.3171182372280543E-5</v>
      </c>
    </row>
    <row r="12" spans="2:8" x14ac:dyDescent="0.25">
      <c r="B12" s="8">
        <v>2</v>
      </c>
      <c r="C12" s="3">
        <v>3.2056</v>
      </c>
      <c r="D12" s="3">
        <v>3.2054</v>
      </c>
      <c r="E12" s="3">
        <v>3.2061999999999999</v>
      </c>
      <c r="F12" s="4">
        <f t="shared" si="1"/>
        <v>3.2057333333333333</v>
      </c>
      <c r="G12" s="10">
        <f t="shared" si="0"/>
        <v>0.46666666666661527</v>
      </c>
      <c r="H12" s="11">
        <f t="shared" si="2"/>
        <v>1.2087931064254658E-4</v>
      </c>
    </row>
    <row r="13" spans="2:8" x14ac:dyDescent="0.25">
      <c r="B13" s="8">
        <v>2.25</v>
      </c>
      <c r="C13" s="3">
        <v>3.5985</v>
      </c>
      <c r="D13" s="3">
        <v>3.6032999999999999</v>
      </c>
      <c r="E13" s="3">
        <v>3.5998999999999999</v>
      </c>
      <c r="F13" s="4">
        <f t="shared" si="1"/>
        <v>3.6005666666666669</v>
      </c>
      <c r="G13" s="10">
        <f t="shared" si="0"/>
        <v>2.7333333333330323</v>
      </c>
      <c r="H13" s="11">
        <f t="shared" si="2"/>
        <v>7.0800739090634416E-4</v>
      </c>
    </row>
    <row r="14" spans="2:8" ht="15.75" thickBot="1" x14ac:dyDescent="0.3">
      <c r="B14" s="12">
        <v>2.5</v>
      </c>
      <c r="C14" s="6">
        <v>3.992</v>
      </c>
      <c r="D14" s="6">
        <v>3.9912999999999998</v>
      </c>
      <c r="E14" s="6">
        <v>3.9922</v>
      </c>
      <c r="F14" s="7">
        <f t="shared" si="1"/>
        <v>3.9918333333333336</v>
      </c>
      <c r="G14" s="13">
        <f t="shared" si="0"/>
        <v>0.36666666666640424</v>
      </c>
      <c r="H14" s="14">
        <f t="shared" si="2"/>
        <v>9.4976601219086214E-5</v>
      </c>
    </row>
    <row r="15" spans="2:8" x14ac:dyDescent="0.25">
      <c r="F15" s="1"/>
    </row>
    <row r="16" spans="2:8" ht="15.75" thickBot="1" x14ac:dyDescent="0.3">
      <c r="F16" s="1"/>
    </row>
    <row r="17" spans="2:8" ht="15.75" thickBot="1" x14ac:dyDescent="0.3">
      <c r="B17" s="44" t="s">
        <v>2</v>
      </c>
      <c r="C17" s="45"/>
      <c r="D17" s="45"/>
      <c r="E17" s="45"/>
      <c r="F17" s="45"/>
      <c r="G17" s="45"/>
      <c r="H17" s="46"/>
    </row>
    <row r="18" spans="2:8" ht="15.75" thickBot="1" x14ac:dyDescent="0.3">
      <c r="B18" s="23" t="s">
        <v>0</v>
      </c>
      <c r="C18" s="24" t="s">
        <v>11</v>
      </c>
      <c r="D18" s="24" t="s">
        <v>10</v>
      </c>
      <c r="E18" s="24" t="s">
        <v>9</v>
      </c>
      <c r="F18" s="22" t="s">
        <v>8</v>
      </c>
      <c r="G18" s="24" t="s">
        <v>7</v>
      </c>
      <c r="H18" s="25" t="s">
        <v>5</v>
      </c>
    </row>
    <row r="19" spans="2:8" x14ac:dyDescent="0.25">
      <c r="B19" s="15">
        <v>0</v>
      </c>
      <c r="C19" s="16">
        <v>0.14149999999999999</v>
      </c>
      <c r="D19" s="16">
        <v>0.1368</v>
      </c>
      <c r="E19" s="16">
        <v>0.1356</v>
      </c>
      <c r="F19" s="17">
        <f t="shared" ref="F19:F29" si="3">(C19+D19+E19)/3</f>
        <v>0.13796666666666665</v>
      </c>
      <c r="G19" s="17">
        <f t="shared" ref="G19:G29" si="4">MAX(C19-F19,D19-F19,E19-F19)*1000</f>
        <v>3.5333333333333328</v>
      </c>
      <c r="H19" s="21">
        <f>(G19/1000)/(MAX($C$19:$E$29)-MIN($C$19:$E$29))</f>
        <v>9.1617832633234789E-4</v>
      </c>
    </row>
    <row r="20" spans="2:8" x14ac:dyDescent="0.25">
      <c r="B20" s="5">
        <v>0.25</v>
      </c>
      <c r="C20" s="3">
        <v>0.40360000000000001</v>
      </c>
      <c r="D20" s="3">
        <v>0.40350000000000003</v>
      </c>
      <c r="E20" s="3">
        <v>0.4037</v>
      </c>
      <c r="F20" s="4">
        <f t="shared" si="3"/>
        <v>0.40360000000000001</v>
      </c>
      <c r="G20" s="4">
        <f t="shared" si="4"/>
        <v>9.9999999999988987E-2</v>
      </c>
      <c r="H20" s="11">
        <f t="shared" ref="H20:H28" si="5">(G20/1000)/(MAX($C$19:$E$29)-MIN($C$19:$E$29))</f>
        <v>2.5929575273554164E-5</v>
      </c>
    </row>
    <row r="21" spans="2:8" x14ac:dyDescent="0.25">
      <c r="B21" s="5">
        <v>0.5</v>
      </c>
      <c r="C21" s="3">
        <v>0.80559999999999998</v>
      </c>
      <c r="D21" s="3">
        <v>0.80569999999999997</v>
      </c>
      <c r="E21" s="3">
        <v>0.80579999999999996</v>
      </c>
      <c r="F21" s="4">
        <f t="shared" si="3"/>
        <v>0.80569999999999997</v>
      </c>
      <c r="G21" s="4">
        <f t="shared" si="4"/>
        <v>9.9999999999988987E-2</v>
      </c>
      <c r="H21" s="11">
        <f t="shared" si="5"/>
        <v>2.5929575273554164E-5</v>
      </c>
    </row>
    <row r="22" spans="2:8" x14ac:dyDescent="0.25">
      <c r="B22" s="5">
        <v>0.75</v>
      </c>
      <c r="C22" s="3">
        <v>1.2072000000000001</v>
      </c>
      <c r="D22" s="3">
        <v>1.2073</v>
      </c>
      <c r="E22" s="3">
        <v>1.2074</v>
      </c>
      <c r="F22" s="4">
        <f t="shared" si="3"/>
        <v>1.2073</v>
      </c>
      <c r="G22" s="4">
        <f t="shared" si="4"/>
        <v>9.9999999999988987E-2</v>
      </c>
      <c r="H22" s="11">
        <f t="shared" si="5"/>
        <v>2.5929575273554164E-5</v>
      </c>
    </row>
    <row r="23" spans="2:8" x14ac:dyDescent="0.25">
      <c r="B23" s="5">
        <v>1</v>
      </c>
      <c r="C23" s="3">
        <v>1.6084000000000001</v>
      </c>
      <c r="D23" s="3">
        <v>1.6083000000000001</v>
      </c>
      <c r="E23" s="3">
        <v>1.6085</v>
      </c>
      <c r="F23" s="4">
        <f t="shared" si="3"/>
        <v>1.6084000000000003</v>
      </c>
      <c r="G23" s="4">
        <f t="shared" si="4"/>
        <v>9.9999999999766942E-2</v>
      </c>
      <c r="H23" s="11">
        <f t="shared" si="5"/>
        <v>2.5929575273496589E-5</v>
      </c>
    </row>
    <row r="24" spans="2:8" x14ac:dyDescent="0.25">
      <c r="B24" s="5">
        <v>1.25</v>
      </c>
      <c r="C24" s="3">
        <v>2.0089999999999999</v>
      </c>
      <c r="D24" s="3">
        <v>2.0087999999999999</v>
      </c>
      <c r="E24" s="3">
        <v>2.0089000000000001</v>
      </c>
      <c r="F24" s="4">
        <f t="shared" si="3"/>
        <v>2.0089000000000001</v>
      </c>
      <c r="G24" s="4">
        <f t="shared" si="4"/>
        <v>9.9999999999766942E-2</v>
      </c>
      <c r="H24" s="11">
        <f t="shared" si="5"/>
        <v>2.5929575273496589E-5</v>
      </c>
    </row>
    <row r="25" spans="2:8" x14ac:dyDescent="0.25">
      <c r="B25" s="5">
        <v>1.5</v>
      </c>
      <c r="C25" s="3">
        <v>2.4085000000000001</v>
      </c>
      <c r="D25" s="3">
        <v>2.4087000000000001</v>
      </c>
      <c r="E25" s="3">
        <v>2.4089</v>
      </c>
      <c r="F25" s="4">
        <f t="shared" si="3"/>
        <v>2.4087000000000001</v>
      </c>
      <c r="G25" s="4">
        <f t="shared" si="4"/>
        <v>0.19999999999997797</v>
      </c>
      <c r="H25" s="11">
        <f t="shared" si="5"/>
        <v>5.1859150547108328E-5</v>
      </c>
    </row>
    <row r="26" spans="2:8" x14ac:dyDescent="0.25">
      <c r="B26" s="5">
        <v>1.75</v>
      </c>
      <c r="C26" s="3">
        <v>2.8075999999999999</v>
      </c>
      <c r="D26" s="3">
        <v>2.8079000000000001</v>
      </c>
      <c r="E26" s="3">
        <v>2.8077000000000001</v>
      </c>
      <c r="F26" s="4">
        <f t="shared" si="3"/>
        <v>2.8077333333333332</v>
      </c>
      <c r="G26" s="4">
        <f t="shared" si="4"/>
        <v>0.16666666666687036</v>
      </c>
      <c r="H26" s="11">
        <f t="shared" si="5"/>
        <v>4.3215958789314516E-5</v>
      </c>
    </row>
    <row r="27" spans="2:8" x14ac:dyDescent="0.25">
      <c r="B27" s="5">
        <v>2</v>
      </c>
      <c r="C27" s="3">
        <v>3.2035</v>
      </c>
      <c r="D27" s="3">
        <v>3.2039</v>
      </c>
      <c r="E27" s="3">
        <v>3.2029000000000001</v>
      </c>
      <c r="F27" s="4">
        <f t="shared" si="3"/>
        <v>3.2034333333333334</v>
      </c>
      <c r="G27" s="4">
        <f t="shared" si="4"/>
        <v>0.46666666666661527</v>
      </c>
      <c r="H27" s="11">
        <f t="shared" si="5"/>
        <v>1.2100468460991944E-4</v>
      </c>
    </row>
    <row r="28" spans="2:8" x14ac:dyDescent="0.25">
      <c r="B28" s="5">
        <v>2.25</v>
      </c>
      <c r="C28" s="3">
        <v>3.5994000000000002</v>
      </c>
      <c r="D28" s="3">
        <v>3.6</v>
      </c>
      <c r="E28" s="3">
        <v>3.5992999999999999</v>
      </c>
      <c r="F28" s="4">
        <f t="shared" si="3"/>
        <v>3.5995666666666666</v>
      </c>
      <c r="G28" s="4">
        <f t="shared" si="4"/>
        <v>0.43333333333350765</v>
      </c>
      <c r="H28" s="11">
        <f t="shared" si="5"/>
        <v>1.1236149285212562E-4</v>
      </c>
    </row>
    <row r="29" spans="2:8" ht="15.75" thickBot="1" x14ac:dyDescent="0.3">
      <c r="B29" s="12">
        <v>2.5</v>
      </c>
      <c r="C29" s="6">
        <v>3.992</v>
      </c>
      <c r="D29" s="6">
        <v>3.9912999999999998</v>
      </c>
      <c r="E29" s="6">
        <v>3.9922</v>
      </c>
      <c r="F29" s="7">
        <f t="shared" si="3"/>
        <v>3.9918333333333336</v>
      </c>
      <c r="G29" s="13">
        <f t="shared" si="4"/>
        <v>0.36666666666640424</v>
      </c>
      <c r="H29" s="14">
        <f>(G29/1000)/(MAX($C$19:$E$29)-MIN($C$19:$E$29))</f>
        <v>9.5075109336307701E-5</v>
      </c>
    </row>
  </sheetData>
  <mergeCells count="2">
    <mergeCell ref="B2:H2"/>
    <mergeCell ref="B17:H17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c8a948-a8a2-431d-a436-e17f069363af">
      <Terms xmlns="http://schemas.microsoft.com/office/infopath/2007/PartnerControls"/>
    </lcf76f155ced4ddcb4097134ff3c332f>
    <TaxCatchAll xmlns="6b745cbd-a34e-432a-9900-41e3803aa2e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8BE65C2F837343AC2660C8B0889EAE" ma:contentTypeVersion="14" ma:contentTypeDescription="Ein neues Dokument erstellen." ma:contentTypeScope="" ma:versionID="b7eb9a75dd4706810b4c69081d8d48fe">
  <xsd:schema xmlns:xsd="http://www.w3.org/2001/XMLSchema" xmlns:xs="http://www.w3.org/2001/XMLSchema" xmlns:p="http://schemas.microsoft.com/office/2006/metadata/properties" xmlns:ns2="c0c8a948-a8a2-431d-a436-e17f069363af" xmlns:ns3="6b745cbd-a34e-432a-9900-41e3803aa2e9" targetNamespace="http://schemas.microsoft.com/office/2006/metadata/properties" ma:root="true" ma:fieldsID="f5420ca96eed7fa2cb1a1994b234afa6" ns2:_="" ns3:_="">
    <xsd:import namespace="c0c8a948-a8a2-431d-a436-e17f069363af"/>
    <xsd:import namespace="6b745cbd-a34e-432a-9900-41e3803aa2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8a948-a8a2-431d-a436-e17f0693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e5a437be-a06e-492f-a0ea-634d5186e9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45cbd-a34e-432a-9900-41e3803aa2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52eb793-408a-4abc-85b9-618291e4fe67}" ma:internalName="TaxCatchAll" ma:showField="CatchAllData" ma:web="6b745cbd-a34e-432a-9900-41e3803aa2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C1C43-49EE-494C-B635-B785FB629686}">
  <ds:schemaRefs>
    <ds:schemaRef ds:uri="http://purl.org/dc/dcmitype/"/>
    <ds:schemaRef ds:uri="c0c8a948-a8a2-431d-a436-e17f069363af"/>
    <ds:schemaRef ds:uri="6b745cbd-a34e-432a-9900-41e3803aa2e9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5FF9E8C-A979-49D8-B0D6-7BF035D44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c8a948-a8a2-431d-a436-e17f069363af"/>
    <ds:schemaRef ds:uri="6b745cbd-a34e-432a-9900-41e3803aa2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3CB14B-EEEA-4E1E-B623-D870A775B6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P1 Spannung</vt:lpstr>
      <vt:lpstr>P2 Spannung</vt:lpstr>
      <vt:lpstr>P3 Spannung</vt:lpstr>
      <vt:lpstr>P1 Spannung (2)</vt:lpstr>
      <vt:lpstr>P1 Spannung (1)</vt:lpstr>
      <vt:lpstr>Analog</vt:lpstr>
      <vt:lpstr>'P1 Spannung'!Druckbereich</vt:lpstr>
      <vt:lpstr>'P2 Spannung'!Druckbereich</vt:lpstr>
      <vt:lpstr>'P3 Spannung'!Druckbereich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2023-11-06T20:51:55Z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0x010100FD8BE65C2F837343AC2660C8B0889EAE</vt:lpwstr>
  </property>
  <property fmtid="{D5CDD505-2E9C-101B-9397-08002B2CF9AE}" pid="3" name="MediaServiceImageTags">
    <vt:lpwstr/>
  </property>
</Properties>
</file>