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\OneDrive\Documentos\SEXTO SEMESTRE\INFRACOMP\CASO-3\aerolinea-proyecto\docs\"/>
    </mc:Choice>
  </mc:AlternateContent>
  <xr:revisionPtr revIDLastSave="0" documentId="13_ncr:1_{699D2ED9-A8C3-41C2-A855-8121AF6FAEC7}" xr6:coauthVersionLast="47" xr6:coauthVersionMax="47" xr10:uidLastSave="{00000000-0000-0000-0000-000000000000}"/>
  <bookViews>
    <workbookView xWindow="-28920" yWindow="600" windowWidth="29040" windowHeight="15720" activeTab="1" xr2:uid="{F943E978-111F-416B-BE95-5B8562A654F8}"/>
  </bookViews>
  <sheets>
    <sheet name="Escenario 1" sheetId="1" r:id="rId1"/>
    <sheet name="Escenario 2" sheetId="2" r:id="rId2"/>
    <sheet name="AES vs RSA" sheetId="3" r:id="rId3"/>
    <sheet name="Grafic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C94" i="4"/>
  <c r="B94" i="4"/>
  <c r="C93" i="4"/>
  <c r="B93" i="4"/>
  <c r="C92" i="4"/>
  <c r="B92" i="4"/>
  <c r="C91" i="4"/>
  <c r="B91" i="4"/>
  <c r="B75" i="4"/>
  <c r="B74" i="4"/>
  <c r="B51" i="4"/>
  <c r="Q79" i="2"/>
  <c r="B55" i="4" s="1"/>
  <c r="L46" i="2"/>
  <c r="B35" i="4" s="1"/>
  <c r="B19" i="2"/>
  <c r="B33" i="4" s="1"/>
  <c r="F7" i="3"/>
  <c r="B32" i="4"/>
  <c r="Q78" i="2"/>
  <c r="B18" i="4" s="1"/>
  <c r="Q77" i="2"/>
  <c r="L45" i="2"/>
  <c r="B17" i="4" s="1"/>
  <c r="L44" i="2"/>
  <c r="G31" i="2"/>
  <c r="B34" i="4" s="1"/>
  <c r="G30" i="2"/>
  <c r="B16" i="4" s="1"/>
  <c r="G29" i="2"/>
  <c r="B18" i="2"/>
  <c r="B15" i="4" s="1"/>
  <c r="B17" i="2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3" i="1"/>
  <c r="F42" i="1"/>
  <c r="E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B3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B52" i="4" l="1"/>
  <c r="B53" i="4"/>
  <c r="B36" i="4"/>
  <c r="B54" i="4"/>
  <c r="E14" i="3"/>
  <c r="D9" i="3"/>
  <c r="D21" i="3"/>
  <c r="E32" i="3"/>
  <c r="E20" i="3"/>
  <c r="E27" i="3"/>
  <c r="E21" i="3"/>
  <c r="E15" i="3"/>
  <c r="E9" i="3"/>
  <c r="D27" i="3"/>
  <c r="D15" i="3"/>
  <c r="E26" i="3"/>
  <c r="D13" i="3"/>
  <c r="D32" i="3"/>
  <c r="D26" i="3"/>
  <c r="D20" i="3"/>
  <c r="D14" i="3"/>
  <c r="E31" i="3"/>
  <c r="E25" i="3"/>
  <c r="E19" i="3"/>
  <c r="E13" i="3"/>
  <c r="D31" i="3"/>
  <c r="D25" i="3"/>
  <c r="D19" i="3"/>
  <c r="E30" i="3"/>
  <c r="E24" i="3"/>
  <c r="E18" i="3"/>
  <c r="E12" i="3"/>
  <c r="D30" i="3"/>
  <c r="D24" i="3"/>
  <c r="D18" i="3"/>
  <c r="D12" i="3"/>
  <c r="E29" i="3"/>
  <c r="E23" i="3"/>
  <c r="E17" i="3"/>
  <c r="E11" i="3"/>
  <c r="D29" i="3"/>
  <c r="D23" i="3"/>
  <c r="D17" i="3"/>
  <c r="D11" i="3"/>
  <c r="E28" i="3"/>
  <c r="E22" i="3"/>
  <c r="E16" i="3"/>
  <c r="E10" i="3"/>
  <c r="D28" i="3"/>
  <c r="D22" i="3"/>
  <c r="D16" i="3"/>
  <c r="D10" i="3"/>
  <c r="C39" i="1"/>
  <c r="E37" i="1"/>
  <c r="E38" i="1" s="1"/>
</calcChain>
</file>

<file path=xl/sharedStrings.xml><?xml version="1.0" encoding="utf-8"?>
<sst xmlns="http://schemas.openxmlformats.org/spreadsheetml/2006/main" count="237" uniqueCount="148">
  <si>
    <t>Operación</t>
  </si>
  <si>
    <t>Cifrado Tabla</t>
  </si>
  <si>
    <t>Firma tabla</t>
  </si>
  <si>
    <t>Verificación Consulta 1</t>
  </si>
  <si>
    <t>Verificación Consulta 2</t>
  </si>
  <si>
    <t>Verificación Consulta 3</t>
  </si>
  <si>
    <t>Verificación Consulta 4</t>
  </si>
  <si>
    <t>Verificación Consulta 5</t>
  </si>
  <si>
    <t>Verificación Consulta 6</t>
  </si>
  <si>
    <t>Verificación Consulta 7</t>
  </si>
  <si>
    <t>Verificación Consulta 8</t>
  </si>
  <si>
    <t>Verificación Consulta 9</t>
  </si>
  <si>
    <t>Verificación Consulta 10</t>
  </si>
  <si>
    <t>Verificación Consulta 11</t>
  </si>
  <si>
    <t>Verificación Consulta 12</t>
  </si>
  <si>
    <t>Verificación Consulta 13</t>
  </si>
  <si>
    <t>Verificación Consulta 14</t>
  </si>
  <si>
    <t>Verificación Consulta 15</t>
  </si>
  <si>
    <t>Verificación Consulta 16</t>
  </si>
  <si>
    <t>Verificación Consulta 17</t>
  </si>
  <si>
    <t>Verificación Consulta 18</t>
  </si>
  <si>
    <t>Verificación Consulta 19</t>
  </si>
  <si>
    <t>Verificación Consulta 20</t>
  </si>
  <si>
    <t>Verificación Consulta 21</t>
  </si>
  <si>
    <t>Verificación Consulta 22</t>
  </si>
  <si>
    <t>Verificación Consulta 23</t>
  </si>
  <si>
    <t>Verificación Consulta 24</t>
  </si>
  <si>
    <t>Verificación Consulta 25</t>
  </si>
  <si>
    <t>Verificación Consulta 26</t>
  </si>
  <si>
    <t>Verificación Consulta 27</t>
  </si>
  <si>
    <t>Verificación Consulta 28</t>
  </si>
  <si>
    <t>Verificación Consulta 29</t>
  </si>
  <si>
    <t>Verificación Consulta 30</t>
  </si>
  <si>
    <t>Verificación Consulta 31</t>
  </si>
  <si>
    <t>Verificación Consulta 32</t>
  </si>
  <si>
    <t>Tiempo (ns)</t>
  </si>
  <si>
    <t>Tiempo (ms)</t>
  </si>
  <si>
    <t>Verificación Promedio</t>
  </si>
  <si>
    <t>Cliente</t>
  </si>
  <si>
    <t>Cifrado (ns)</t>
  </si>
  <si>
    <t>Firma (ns)</t>
  </si>
  <si>
    <t>Verificación (ns)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</si>
  <si>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</si>
  <si>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</si>
  <si>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</si>
  <si>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</si>
  <si>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</si>
  <si>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</si>
  <si>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</si>
  <si>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</si>
  <si>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</si>
  <si>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</si>
  <si>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</si>
  <si>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</si>
  <si>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</si>
  <si>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</si>
  <si>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</si>
  <si>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</si>
  <si>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Cifrado Promedio</t>
  </si>
  <si>
    <t>Firma Promedio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</si>
  <si>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</si>
  <si>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</si>
  <si>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</si>
  <si>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</si>
  <si>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</si>
  <si>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</si>
  <si>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</si>
  <si>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</si>
  <si>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</si>
  <si>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</si>
  <si>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</si>
  <si>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</si>
  <si>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</si>
  <si>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</si>
  <si>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</si>
  <si>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</si>
  <si>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</si>
  <si>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</si>
  <si>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</si>
  <si>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</si>
  <si>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</si>
  <si>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</si>
  <si>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</si>
  <si>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</si>
  <si>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</si>
  <si>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</si>
  <si>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</si>
  <si>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</si>
  <si>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</si>
  <si>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</si>
  <si>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</si>
  <si>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</si>
  <si>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</si>
  <si>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</si>
  <si>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</si>
  <si>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</si>
  <si>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</si>
  <si>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</si>
  <si>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</si>
  <si>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</si>
  <si>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</si>
  <si>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</si>
  <si>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</si>
  <si>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</si>
  <si>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</si>
  <si>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</si>
  <si>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</si>
  <si>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</si>
  <si>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Escenario 2 -----&gt; 4 Clientes Concurrentes</t>
  </si>
  <si>
    <t>Escenario 2 -----&gt; 16 Clientes Concurrentes</t>
  </si>
  <si>
    <t>Escenario 2 -----&gt; 64 Clientes Concurrentes</t>
  </si>
  <si>
    <t>Escenario 2-----&gt; 32 Clientes Concurrentes</t>
  </si>
  <si>
    <t>Escenario 1 -----&gt;  32 consultas secuenciales</t>
  </si>
  <si>
    <t>Número de prueba</t>
  </si>
  <si>
    <t>Comparacion entre cifrados</t>
  </si>
  <si>
    <t>Promedio AES</t>
  </si>
  <si>
    <t>Promedio RSA</t>
  </si>
  <si>
    <t>I)  Tiempos para firmar en los escenarios</t>
  </si>
  <si>
    <t>Operacion - Escenario</t>
  </si>
  <si>
    <t>Tiempo</t>
  </si>
  <si>
    <t>Firma - Escenario 1</t>
  </si>
  <si>
    <t>Firma - Escenario 2 (4 clientes)</t>
  </si>
  <si>
    <t>Firma - Escenario 2 (32 clientes)</t>
  </si>
  <si>
    <t>Firma - Escenario 2 (64 clientes)</t>
  </si>
  <si>
    <t>Firma - Escenario 2 (16 clientes)</t>
  </si>
  <si>
    <t>Cifrado - Escenario 1</t>
  </si>
  <si>
    <t>Cifrado - Escenario 2 (4 clientes)</t>
  </si>
  <si>
    <t>Cifrado - Escenario 2 (16 clientes)</t>
  </si>
  <si>
    <t>Cifrado - Escenario 2 (32 clientes)</t>
  </si>
  <si>
    <t>Cifrado - Escenario 2 (64 clientes)</t>
  </si>
  <si>
    <t>II) Tiempos para cifrar en los escenarios</t>
  </si>
  <si>
    <t>AES (ns)</t>
  </si>
  <si>
    <t>RSA (ns)</t>
  </si>
  <si>
    <t>III) Tiempos de verificación en los escenarios</t>
  </si>
  <si>
    <t>Verificación Promedio - Escenario 1</t>
  </si>
  <si>
    <t>Verificación Promedio Escenario 2 (4 clientes)</t>
  </si>
  <si>
    <t>Verificación Promedio Escenario 2 (16 clientes)</t>
  </si>
  <si>
    <t>Verificación Promedio Escenario 2 (32 clientes)</t>
  </si>
  <si>
    <t>Verificación Promedio Escenario 2 (64 clientes)</t>
  </si>
  <si>
    <t>IV) Simetrico vs Asimetrico en Escenarios</t>
  </si>
  <si>
    <t>Escenario 1</t>
  </si>
  <si>
    <t>AES Promedio</t>
  </si>
  <si>
    <t>RSA Promedio</t>
  </si>
  <si>
    <t>Escenario 2</t>
  </si>
  <si>
    <t>Escenario 2 - 4 Clientes</t>
  </si>
  <si>
    <t>Escenario 2 - 16 Clientes</t>
  </si>
  <si>
    <t>Escenario 2 - 32 Clientes</t>
  </si>
  <si>
    <t>Escenario 2 - 64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</si>
</sst>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16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" fontId="0" fillId="0" borderId="1" xfId="0" applyNumberFormat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Verificación por Consulta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'Escenario 1'!$E$7:$E$38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'Escenario 1'!$F$7:$F$38</c:f>
              <c:numCache>
                <c:formatCode>General</c:formatCode>
                <c:ptCount val="32"/>
                <c:pt idx="0">
                  <c:v>148.30000000000001</c:v>
                </c:pt>
                <c:pt idx="1">
                  <c:v>204.2</c:v>
                </c:pt>
                <c:pt idx="2">
                  <c:v>143.4</c:v>
                </c:pt>
                <c:pt idx="3">
                  <c:v>252</c:v>
                </c:pt>
                <c:pt idx="4">
                  <c:v>164.2</c:v>
                </c:pt>
                <c:pt idx="5">
                  <c:v>165.1</c:v>
                </c:pt>
                <c:pt idx="6">
                  <c:v>96.9</c:v>
                </c:pt>
                <c:pt idx="7">
                  <c:v>234.6</c:v>
                </c:pt>
                <c:pt idx="8">
                  <c:v>146.4</c:v>
                </c:pt>
                <c:pt idx="9">
                  <c:v>203.1</c:v>
                </c:pt>
                <c:pt idx="10">
                  <c:v>175.4</c:v>
                </c:pt>
                <c:pt idx="11">
                  <c:v>128.6</c:v>
                </c:pt>
                <c:pt idx="12">
                  <c:v>171.7</c:v>
                </c:pt>
                <c:pt idx="13">
                  <c:v>96.7</c:v>
                </c:pt>
                <c:pt idx="14">
                  <c:v>136.1</c:v>
                </c:pt>
                <c:pt idx="15">
                  <c:v>104.5</c:v>
                </c:pt>
                <c:pt idx="16">
                  <c:v>196.1</c:v>
                </c:pt>
                <c:pt idx="17">
                  <c:v>170.5</c:v>
                </c:pt>
                <c:pt idx="18">
                  <c:v>177.5</c:v>
                </c:pt>
                <c:pt idx="19">
                  <c:v>98.9</c:v>
                </c:pt>
                <c:pt idx="20">
                  <c:v>110</c:v>
                </c:pt>
                <c:pt idx="21">
                  <c:v>97.5</c:v>
                </c:pt>
                <c:pt idx="22">
                  <c:v>158.6</c:v>
                </c:pt>
                <c:pt idx="23">
                  <c:v>344.7</c:v>
                </c:pt>
                <c:pt idx="24">
                  <c:v>152.5</c:v>
                </c:pt>
                <c:pt idx="25">
                  <c:v>136.1</c:v>
                </c:pt>
                <c:pt idx="26">
                  <c:v>208.4</c:v>
                </c:pt>
                <c:pt idx="27">
                  <c:v>181.8</c:v>
                </c:pt>
                <c:pt idx="28">
                  <c:v>110.4</c:v>
                </c:pt>
                <c:pt idx="29">
                  <c:v>85.9</c:v>
                </c:pt>
                <c:pt idx="30">
                  <c:v>166.5</c:v>
                </c:pt>
                <c:pt idx="31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FE4-8CC6-751CD208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35680"/>
        <c:axId val="1515048160"/>
      </c:lineChart>
      <c:catAx>
        <c:axId val="15150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Consulta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8160"/>
        <c:crosses val="autoZero"/>
        <c:auto val="1"/>
        <c:lblAlgn val="ctr"/>
        <c:lblOffset val="100"/>
        <c:noMultiLvlLbl val="0"/>
      </c:catAx>
      <c:valAx>
        <c:axId val="1515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(milisegundos)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356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</a:t>
            </a:r>
            <a:r>
              <a:rPr lang="en-US"/>
              <a:t>AES</a:t>
            </a:r>
            <a:r>
              <a:rPr lang="en-US" baseline="0"/>
              <a:t> vs 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'AES vs RSA'!$B$7:$B$36</c:f>
              <c:numCache>
                <c:formatCode>General</c:formatCode>
                <c:ptCount val="30"/>
                <c:pt idx="0">
                  <c:v>88400</c:v>
                </c:pt>
                <c:pt idx="1">
                  <c:v>61700</c:v>
                </c:pt>
                <c:pt idx="2">
                  <c:v>59100</c:v>
                </c:pt>
                <c:pt idx="3">
                  <c:v>60100</c:v>
                </c:pt>
                <c:pt idx="4">
                  <c:v>103400</c:v>
                </c:pt>
                <c:pt idx="5">
                  <c:v>72800</c:v>
                </c:pt>
                <c:pt idx="6">
                  <c:v>72200</c:v>
                </c:pt>
                <c:pt idx="7">
                  <c:v>75600</c:v>
                </c:pt>
                <c:pt idx="8">
                  <c:v>81300</c:v>
                </c:pt>
                <c:pt idx="9">
                  <c:v>76100</c:v>
                </c:pt>
                <c:pt idx="10">
                  <c:v>106600</c:v>
                </c:pt>
                <c:pt idx="11">
                  <c:v>65600</c:v>
                </c:pt>
                <c:pt idx="12">
                  <c:v>91500</c:v>
                </c:pt>
                <c:pt idx="13">
                  <c:v>77200</c:v>
                </c:pt>
                <c:pt idx="14">
                  <c:v>43600</c:v>
                </c:pt>
                <c:pt idx="15">
                  <c:v>62600</c:v>
                </c:pt>
                <c:pt idx="16">
                  <c:v>93800</c:v>
                </c:pt>
                <c:pt idx="17">
                  <c:v>50600</c:v>
                </c:pt>
                <c:pt idx="18">
                  <c:v>62200</c:v>
                </c:pt>
                <c:pt idx="19">
                  <c:v>62300</c:v>
                </c:pt>
                <c:pt idx="20">
                  <c:v>86700</c:v>
                </c:pt>
                <c:pt idx="21">
                  <c:v>111900</c:v>
                </c:pt>
                <c:pt idx="22">
                  <c:v>58100</c:v>
                </c:pt>
                <c:pt idx="23">
                  <c:v>51100</c:v>
                </c:pt>
                <c:pt idx="24">
                  <c:v>74800</c:v>
                </c:pt>
                <c:pt idx="25">
                  <c:v>52000</c:v>
                </c:pt>
                <c:pt idx="26">
                  <c:v>70400</c:v>
                </c:pt>
                <c:pt idx="27">
                  <c:v>49600</c:v>
                </c:pt>
                <c:pt idx="28">
                  <c:v>36500</c:v>
                </c:pt>
                <c:pt idx="29">
                  <c:v>49800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5-4221-BE61-F0851BFE8DA4}"/>
            </c:ext>
          </c:extLst>
        </c:ser>
        <c:ser>
          <c:idx val="1"/>
          <c:order val="1"/>
          <c:tx>
            <c:v>RSA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'AES vs RSA'!$C$7:$C$36</c:f>
              <c:numCache>
                <c:formatCode>General</c:formatCode>
                <c:ptCount val="30"/>
                <c:pt idx="0">
                  <c:v>1872900</c:v>
                </c:pt>
                <c:pt idx="1">
                  <c:v>129600</c:v>
                </c:pt>
                <c:pt idx="2">
                  <c:v>124500</c:v>
                </c:pt>
                <c:pt idx="3">
                  <c:v>73500</c:v>
                </c:pt>
                <c:pt idx="4">
                  <c:v>79200</c:v>
                </c:pt>
                <c:pt idx="5">
                  <c:v>106100</c:v>
                </c:pt>
                <c:pt idx="6">
                  <c:v>68500</c:v>
                </c:pt>
                <c:pt idx="7">
                  <c:v>115900</c:v>
                </c:pt>
                <c:pt idx="8">
                  <c:v>97200</c:v>
                </c:pt>
                <c:pt idx="9">
                  <c:v>86100</c:v>
                </c:pt>
                <c:pt idx="10">
                  <c:v>56900</c:v>
                </c:pt>
                <c:pt idx="11">
                  <c:v>57900</c:v>
                </c:pt>
                <c:pt idx="12">
                  <c:v>43200</c:v>
                </c:pt>
                <c:pt idx="13">
                  <c:v>105200</c:v>
                </c:pt>
                <c:pt idx="14">
                  <c:v>55000</c:v>
                </c:pt>
                <c:pt idx="15">
                  <c:v>60100</c:v>
                </c:pt>
                <c:pt idx="16">
                  <c:v>93000</c:v>
                </c:pt>
                <c:pt idx="17">
                  <c:v>46600</c:v>
                </c:pt>
                <c:pt idx="18">
                  <c:v>80000</c:v>
                </c:pt>
                <c:pt idx="19">
                  <c:v>66200</c:v>
                </c:pt>
                <c:pt idx="20">
                  <c:v>71100</c:v>
                </c:pt>
                <c:pt idx="21">
                  <c:v>99300</c:v>
                </c:pt>
                <c:pt idx="22">
                  <c:v>57700</c:v>
                </c:pt>
                <c:pt idx="23">
                  <c:v>77300</c:v>
                </c:pt>
                <c:pt idx="24">
                  <c:v>78700</c:v>
                </c:pt>
                <c:pt idx="25">
                  <c:v>93400</c:v>
                </c:pt>
                <c:pt idx="26">
                  <c:v>77900</c:v>
                </c:pt>
                <c:pt idx="27">
                  <c:v>80400</c:v>
                </c:pt>
                <c:pt idx="28">
                  <c:v>53500</c:v>
                </c:pt>
                <c:pt idx="29">
                  <c:v>55200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5-4221-BE61-F0851BFE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33839"/>
        <c:axId val="1677137999"/>
      </c:lineChart>
      <c:catAx>
        <c:axId val="167713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137999"/>
        <c:crosses val="autoZero"/>
        <c:auto val="1"/>
        <c:lblAlgn val="ctr"/>
        <c:lblOffset val="100"/>
        <c:noMultiLvlLbl val="0"/>
      </c:catAx>
      <c:valAx>
        <c:axId val="1677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Firmado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Graficas!$A$14:$A$18</c:f>
              <c:strCache>
                <c:ptCount val="5"/>
                <c:pt idx="0">
                  <c:v>Firma - Escenario 1</c:v>
                </c:pt>
                <c:pt idx="1">
                  <c:v>Firma - Escenario 2 (4 clientes)</c:v>
                </c:pt>
                <c:pt idx="2">
                  <c:v>Firma - Escenario 2 (16 clientes)</c:v>
                </c:pt>
                <c:pt idx="3">
                  <c:v>Firma - Escenario 2 (32 clientes)</c:v>
                </c:pt>
                <c:pt idx="4">
                  <c:v>Firma - Escenario 2 (64 clientes)</c:v>
                </c:pt>
              </c:strCache>
            </c:strRef>
          </c:cat>
          <c:val>
            <c:numRef>
              <c:f>Graficas!$B$14:$B$18</c:f>
              <c:numCache>
                <c:formatCode>0.0</c:formatCode>
                <c:ptCount val="5"/>
                <c:pt idx="0">
                  <c:v>2726900</c:v>
                </c:pt>
                <c:pt idx="1">
                  <c:v>578225</c:v>
                </c:pt>
                <c:pt idx="2">
                  <c:v>420806.25</c:v>
                </c:pt>
                <c:pt idx="3">
                  <c:v>277622.58064516127</c:v>
                </c:pt>
                <c:pt idx="4">
                  <c:v>198248.4375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355-AABC-EADF51EB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253935"/>
        <c:axId val="2016254351"/>
      </c:barChart>
      <c:catAx>
        <c:axId val="20162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351"/>
        <c:crosses val="autoZero"/>
        <c:auto val="1"/>
        <c:lblAlgn val="ctr"/>
        <c:lblOffset val="100"/>
        <c:noMultiLvlLbl val="0"/>
      </c:catAx>
      <c:valAx>
        <c:axId val="20162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Cifrado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Graficas!$A$32:$A$36</c:f>
              <c:strCache>
                <c:ptCount val="5"/>
                <c:pt idx="0">
                  <c:v>Cifrado - Escenario 1</c:v>
                </c:pt>
                <c:pt idx="1">
                  <c:v>Cifrado - Escenario 2 (4 clientes)</c:v>
                </c:pt>
                <c:pt idx="2">
                  <c:v>Cifrado - Escenario 2 (16 clientes)</c:v>
                </c:pt>
                <c:pt idx="3">
                  <c:v>Cifrado - Escenario 2 (32 clientes)</c:v>
                </c:pt>
                <c:pt idx="4">
                  <c:v>Cifrado - Escenario 2 (64 clientes)</c:v>
                </c:pt>
              </c:strCache>
            </c:strRef>
          </c:cat>
          <c:val>
            <c:numRef>
              <c:f>Graficas!$B$32:$B$36</c:f>
              <c:numCache>
                <c:formatCode>0.0</c:formatCode>
                <c:ptCount val="5"/>
                <c:pt idx="0">
                  <c:v>516900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F35-82A2-DE9AB3A1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32367"/>
        <c:axId val="169533615"/>
      </c:barChart>
      <c:catAx>
        <c:axId val="1695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3615"/>
        <c:crosses val="autoZero"/>
        <c:auto val="1"/>
        <c:lblAlgn val="ctr"/>
        <c:lblOffset val="100"/>
        <c:noMultiLvlLbl val="0"/>
      </c:catAx>
      <c:valAx>
        <c:axId val="169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Verificación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Graficas!$A$51:$A$55</c:f>
              <c:strCache>
                <c:ptCount val="5"/>
                <c:pt idx="0">
                  <c:v>Verificación Promedio - Escenario 1</c:v>
                </c:pt>
                <c:pt idx="1">
                  <c:v>Verificación Promedio Escenario 2 (4 clientes)</c:v>
                </c:pt>
                <c:pt idx="2">
                  <c:v>Verificación Promedio Escenario 2 (16 clientes)</c:v>
                </c:pt>
                <c:pt idx="3">
                  <c:v>Verificación Promedio Escenario 2 (32 clientes)</c:v>
                </c:pt>
                <c:pt idx="4">
                  <c:v>Verificación Promedio Escenario 2 (64 clientes)</c:v>
                </c:pt>
              </c:strCache>
            </c:strRef>
          </c:cat>
          <c:val>
            <c:numRef>
              <c:f>Graficas!$B$51:$B$55</c:f>
              <c:numCache>
                <c:formatCode>0.0</c:formatCode>
                <c:ptCount val="5"/>
                <c:pt idx="0">
                  <c:v>161793.75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2-4392-99C2-BBEDC3E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4191"/>
        <c:axId val="149227103"/>
      </c:barChart>
      <c:catAx>
        <c:axId val="149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103"/>
        <c:crosses val="autoZero"/>
        <c:auto val="1"/>
        <c:lblAlgn val="ctr"/>
        <c:lblOffset val="100"/>
        <c:noMultiLvlLbl val="0"/>
      </c:catAx>
      <c:valAx>
        <c:axId val="1492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 vs Simetrico para</a:t>
            </a:r>
            <a:r>
              <a:rPr lang="en-US" baseline="0"/>
              <a:t> Escenario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Graficas!$A$74:$A$75</c:f>
              <c:strCache>
                <c:ptCount val="2"/>
                <c:pt idx="0">
                  <c:v>AES Promedio</c:v>
                </c:pt>
                <c:pt idx="1">
                  <c:v>RSA Promedio</c:v>
                </c:pt>
              </c:strCache>
            </c:strRef>
          </c:cat>
          <c:val>
            <c:numRef>
              <c:f>Graficas!$B$74:$B$75</c:f>
              <c:numCache>
                <c:formatCode>General</c:formatCode>
                <c:ptCount val="2"/>
                <c:pt idx="0" formatCode="0.0">
                  <c:v>63461.76470588235</c:v>
                </c:pt>
                <c:pt idx="1">
                  <c:v>120276.5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A6E-B060-C9C0D043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7407"/>
        <c:axId val="183297423"/>
      </c:barChart>
      <c:catAx>
        <c:axId val="1833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423"/>
        <c:crosses val="autoZero"/>
        <c:auto val="1"/>
        <c:lblAlgn val="ctr"/>
        <c:lblOffset val="100"/>
        <c:noMultiLvlLbl val="0"/>
      </c:catAx>
      <c:valAx>
        <c:axId val="1832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</a:t>
            </a:r>
            <a:r>
              <a:rPr lang="en-US" baseline="0"/>
              <a:t> vs Simetrico para Escenario 2</a:t>
            </a:r>
          </a:p>
        </c:rich>
      </c:tx>
      <c:layout>
        <c:manualLayout>
          <c:xMode val="edge"/>
          <c:yMode val="edge"/>
          <c:x val="0.24971955563038334"/>
          <c:y val="4.647044905550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Graficas!$A$91:$A$94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Graficas!$B$91:$B$94</c:f>
              <c:numCache>
                <c:formatCode>0.00</c:formatCode>
                <c:ptCount val="4"/>
                <c:pt idx="0" formatCode="0">
                  <c:v>88625</c:v>
                </c:pt>
                <c:pt idx="1">
                  <c:v>66281.3125</c:v>
                </c:pt>
                <c:pt idx="2">
                  <c:v>60921.875</c:v>
                </c:pt>
                <c:pt idx="3">
                  <c:v>46267.140625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6-43E5-9F36-B0F91CBB80A3}"/>
            </c:ext>
          </c:extLst>
        </c:ser>
        <c:ser>
          <c:idx val="1"/>
          <c:order val="1"/>
          <c:tx>
            <c:v>RSA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Graficas!$A$91:$A$94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Graficas!$C$91:$C$94</c:f>
              <c:numCache>
                <c:formatCode>0.00</c:formatCode>
                <c:ptCount val="4"/>
                <c:pt idx="0" formatCode="General">
                  <c:v>272699.75</c:v>
                </c:pt>
                <c:pt idx="1">
                  <c:v>84643.9375</c:v>
                </c:pt>
                <c:pt idx="2">
                  <c:v>85543.6875</c:v>
                </c:pt>
                <c:pt idx="3">
                  <c:v>66804.671875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6-43E5-9F36-B0F91CBB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7487"/>
        <c:axId val="1671892079"/>
      </c:barChart>
      <c:catAx>
        <c:axId val="16718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2079"/>
        <c:crosses val="autoZero"/>
        <c:auto val="1"/>
        <c:lblAlgn val="ctr"/>
        <c:lblOffset val="100"/>
        <c:noMultiLvlLbl val="0"/>
      </c:catAx>
      <c:valAx>
        <c:axId val="16718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14</xdr:row>
      <xdr:rowOff>95250</xdr:rowOff>
    </xdr:from>
    <xdr:to>
      <xdr:col>11</xdr:col>
      <xdr:colOff>38101</xdr:colOff>
      <xdr:row>33</xdr:row>
      <xdr:rowOff>97155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961903-98AE-4D6E-82D6-250CD214A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</xdr:colOff>
      <xdr:row>3</xdr:row>
      <xdr:rowOff>9525</xdr:rowOff>
    </xdr:from>
    <xdr:to>
      <xdr:col>11</xdr:col>
      <xdr:colOff>78907</xdr:colOff>
      <xdr:row>11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C0A57E-A7EA-4863-88C8-D57EE859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552450"/>
          <a:ext cx="627015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34290</xdr:rowOff>
    </xdr:from>
    <xdr:to>
      <xdr:col>6</xdr:col>
      <xdr:colOff>771525</xdr:colOff>
      <xdr:row>8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2465FA-614C-4433-818B-F26C07296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"/>
          <a:ext cx="6324600" cy="1449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954840</xdr:colOff>
      <xdr:row>10</xdr:row>
      <xdr:rowOff>11364</xdr:rowOff>
    </xdr:from>
    <xdr:to>
      <xdr:col>11</xdr:col>
      <xdr:colOff>785395</xdr:colOff>
      <xdr:row>33</xdr:row>
      <xdr:rowOff>133685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92A769-8E68-49FF-856B-6E1129ED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34156</xdr:colOff>
      <xdr:row>0</xdr:row>
      <xdr:rowOff>41777</xdr:rowOff>
    </xdr:from>
    <xdr:to>
      <xdr:col>5</xdr:col>
      <xdr:colOff>131779</xdr:colOff>
      <xdr:row>4</xdr:row>
      <xdr:rowOff>136796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8FAA69-945E-4106-ADDF-196720B3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6" y="41777"/>
          <a:ext cx="4797091" cy="83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788670</xdr:colOff>
      <xdr:row>10</xdr:row>
      <xdr:rowOff>0</xdr:rowOff>
    </xdr:from>
    <xdr:to>
      <xdr:col>9</xdr:col>
      <xdr:colOff>762000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D0FC0-5314-409C-8ADA-DA7E1589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</xdr:colOff>
      <xdr:row>28</xdr:row>
      <xdr:rowOff>2857</xdr:rowOff>
    </xdr:from>
    <xdr:to>
      <xdr:col>9</xdr:col>
      <xdr:colOff>742950</xdr:colOff>
      <xdr:row>43</xdr:row>
      <xdr:rowOff>29527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06D4B-DDFB-4B25-87D4-343E214B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</xdr:colOff>
      <xdr:row>47</xdr:row>
      <xdr:rowOff>12381</xdr:rowOff>
    </xdr:from>
    <xdr:to>
      <xdr:col>9</xdr:col>
      <xdr:colOff>769620</xdr:colOff>
      <xdr:row>64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078C2-E8DC-430A-A05B-5AA7380B1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789622</xdr:colOff>
      <xdr:row>69</xdr:row>
      <xdr:rowOff>25717</xdr:rowOff>
    </xdr:from>
    <xdr:to>
      <xdr:col>9</xdr:col>
      <xdr:colOff>625792</xdr:colOff>
      <xdr:row>84</xdr:row>
      <xdr:rowOff>50482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8E5D5-C822-4D6B-84EB-1C70358E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783907</xdr:colOff>
      <xdr:row>87</xdr:row>
      <xdr:rowOff>10477</xdr:rowOff>
    </xdr:from>
    <xdr:to>
      <xdr:col>10</xdr:col>
      <xdr:colOff>464820</xdr:colOff>
      <xdr:row>102</xdr:row>
      <xdr:rowOff>21907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1A2A0D-FFBE-4540-89E5-1491AB22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120015</xdr:colOff>
      <xdr:row>0</xdr:row>
      <xdr:rowOff>154305</xdr:rowOff>
    </xdr:from>
    <xdr:to>
      <xdr:col>4</xdr:col>
      <xdr:colOff>348615</xdr:colOff>
      <xdr:row>8</xdr:row>
      <xdr:rowOff>56843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669F99B-1FFF-41F7-B0DF-61F58F47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" y="154305"/>
          <a:ext cx="5391150" cy="135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CBD3-509E-4F4E-AF21-70C2EC4F312B}">
  <dimension ref="A2:F75"/>
  <sheetViews>
    <sheetView topLeftCell="A4" workbookViewId="0">
      <selection activeCell="I39" sqref="I39"/>
    </sheetView>
  </sheetViews>
  <sheetFormatPr baseColWidth="10" defaultRowHeight="14.4" x14ac:dyDescent="0.3"/>
  <cols>
    <col min="1" max="1" width="20.77734375" bestFit="1" customWidth="1"/>
    <col min="3" max="3" width="11.77734375" bestFit="1" customWidth="1"/>
    <col min="5" max="5" width="21.77734375" bestFit="1" customWidth="1"/>
  </cols>
  <sheetData>
    <row r="2" spans="1:6" x14ac:dyDescent="0.3">
      <c r="A2" s="24" t="s">
        <v>112</v>
      </c>
      <c r="B2" s="24"/>
      <c r="C2" s="24"/>
    </row>
    <row r="3" spans="1:6" x14ac:dyDescent="0.3">
      <c r="A3" s="24"/>
      <c r="B3" s="24"/>
      <c r="C3" s="24"/>
    </row>
    <row r="4" spans="1:6" x14ac:dyDescent="0.3">
      <c r="A4" s="14" t="s">
        <v>0</v>
      </c>
      <c r="B4" s="14" t="s">
        <v>35</v>
      </c>
      <c r="C4" s="14" t="s">
        <v>36</v>
      </c>
      <c r="E4" s="2" t="s">
        <v>0</v>
      </c>
      <c r="F4" s="2" t="s">
        <v>36</v>
      </c>
    </row>
    <row r="5" spans="1:6" x14ac:dyDescent="0.3">
      <c r="A5" s="12" t="s">
        <v>1</v>
      </c>
      <c r="B5" s="12">
        <v>516900</v>
      </c>
      <c r="C5" s="12">
        <f>B5/1000</f>
        <v>516.9</v>
      </c>
      <c r="E5" s="2" t="s">
        <v>1</v>
      </c>
      <c r="F5" s="2">
        <f>B5/1000</f>
        <v>516.9</v>
      </c>
    </row>
    <row r="6" spans="1:6" x14ac:dyDescent="0.3">
      <c r="A6" s="12" t="s">
        <v>2</v>
      </c>
      <c r="B6" s="12">
        <v>2726900</v>
      </c>
      <c r="C6" s="12">
        <f t="shared" ref="C6:C38" si="0">B6/1000</f>
        <v>2726.9</v>
      </c>
      <c r="E6" s="1" t="s">
        <v>2</v>
      </c>
    </row>
    <row r="7" spans="1:6" x14ac:dyDescent="0.3">
      <c r="A7" s="12" t="s">
        <v>3</v>
      </c>
      <c r="B7" s="12">
        <v>148300</v>
      </c>
      <c r="C7" s="12">
        <f t="shared" si="0"/>
        <v>148.30000000000001</v>
      </c>
      <c r="E7" s="1">
        <v>1</v>
      </c>
      <c r="F7" s="1">
        <f t="shared" ref="F7:F38" si="1">B7/1000</f>
        <v>148.30000000000001</v>
      </c>
    </row>
    <row r="8" spans="1:6" x14ac:dyDescent="0.3">
      <c r="A8" s="12" t="s">
        <v>4</v>
      </c>
      <c r="B8" s="12">
        <v>204200</v>
      </c>
      <c r="C8" s="12">
        <f t="shared" si="0"/>
        <v>204.2</v>
      </c>
      <c r="E8" s="1">
        <v>2</v>
      </c>
      <c r="F8" s="1">
        <f t="shared" si="1"/>
        <v>204.2</v>
      </c>
    </row>
    <row r="9" spans="1:6" x14ac:dyDescent="0.3">
      <c r="A9" s="12" t="s">
        <v>5</v>
      </c>
      <c r="B9" s="12">
        <v>143400</v>
      </c>
      <c r="C9" s="12">
        <f t="shared" si="0"/>
        <v>143.4</v>
      </c>
      <c r="E9" s="1">
        <v>3</v>
      </c>
      <c r="F9" s="1">
        <f t="shared" si="1"/>
        <v>143.4</v>
      </c>
    </row>
    <row r="10" spans="1:6" x14ac:dyDescent="0.3">
      <c r="A10" s="12" t="s">
        <v>6</v>
      </c>
      <c r="B10" s="12">
        <v>252000</v>
      </c>
      <c r="C10" s="12">
        <f t="shared" si="0"/>
        <v>252</v>
      </c>
      <c r="E10" s="1">
        <v>4</v>
      </c>
      <c r="F10" s="1">
        <f t="shared" si="1"/>
        <v>252</v>
      </c>
    </row>
    <row r="11" spans="1:6" x14ac:dyDescent="0.3">
      <c r="A11" s="12" t="s">
        <v>7</v>
      </c>
      <c r="B11" s="12">
        <v>164200</v>
      </c>
      <c r="C11" s="12">
        <f t="shared" si="0"/>
        <v>164.2</v>
      </c>
      <c r="E11" s="1">
        <v>5</v>
      </c>
      <c r="F11" s="1">
        <f t="shared" si="1"/>
        <v>164.2</v>
      </c>
    </row>
    <row r="12" spans="1:6" x14ac:dyDescent="0.3">
      <c r="A12" s="12" t="s">
        <v>8</v>
      </c>
      <c r="B12" s="12">
        <v>165100</v>
      </c>
      <c r="C12" s="12">
        <f t="shared" si="0"/>
        <v>165.1</v>
      </c>
      <c r="E12" s="1">
        <f>E11+1</f>
        <v>6</v>
      </c>
      <c r="F12" s="1">
        <f t="shared" si="1"/>
        <v>165.1</v>
      </c>
    </row>
    <row r="13" spans="1:6" x14ac:dyDescent="0.3">
      <c r="A13" s="12" t="s">
        <v>9</v>
      </c>
      <c r="B13" s="12">
        <v>96900</v>
      </c>
      <c r="C13" s="12">
        <f t="shared" si="0"/>
        <v>96.9</v>
      </c>
      <c r="E13" s="1">
        <f t="shared" ref="E13:E38" si="2">E12+1</f>
        <v>7</v>
      </c>
      <c r="F13" s="1">
        <f t="shared" si="1"/>
        <v>96.9</v>
      </c>
    </row>
    <row r="14" spans="1:6" x14ac:dyDescent="0.3">
      <c r="A14" s="12" t="s">
        <v>10</v>
      </c>
      <c r="B14" s="12">
        <v>234600</v>
      </c>
      <c r="C14" s="12">
        <f t="shared" si="0"/>
        <v>234.6</v>
      </c>
      <c r="E14" s="1">
        <f t="shared" si="2"/>
        <v>8</v>
      </c>
      <c r="F14" s="1">
        <f t="shared" si="1"/>
        <v>234.6</v>
      </c>
    </row>
    <row r="15" spans="1:6" x14ac:dyDescent="0.3">
      <c r="A15" s="12" t="s">
        <v>11</v>
      </c>
      <c r="B15" s="12">
        <v>146400</v>
      </c>
      <c r="C15" s="12">
        <f t="shared" si="0"/>
        <v>146.4</v>
      </c>
      <c r="E15" s="1">
        <f t="shared" si="2"/>
        <v>9</v>
      </c>
      <c r="F15" s="1">
        <f t="shared" si="1"/>
        <v>146.4</v>
      </c>
    </row>
    <row r="16" spans="1:6" x14ac:dyDescent="0.3">
      <c r="A16" s="12" t="s">
        <v>12</v>
      </c>
      <c r="B16" s="12">
        <v>203100</v>
      </c>
      <c r="C16" s="12">
        <f t="shared" si="0"/>
        <v>203.1</v>
      </c>
      <c r="E16" s="1">
        <f t="shared" si="2"/>
        <v>10</v>
      </c>
      <c r="F16" s="1">
        <f t="shared" si="1"/>
        <v>203.1</v>
      </c>
    </row>
    <row r="17" spans="1:6" x14ac:dyDescent="0.3">
      <c r="A17" s="12" t="s">
        <v>13</v>
      </c>
      <c r="B17" s="12">
        <v>175400</v>
      </c>
      <c r="C17" s="12">
        <f t="shared" si="0"/>
        <v>175.4</v>
      </c>
      <c r="E17" s="1">
        <f t="shared" si="2"/>
        <v>11</v>
      </c>
      <c r="F17" s="1">
        <f t="shared" si="1"/>
        <v>175.4</v>
      </c>
    </row>
    <row r="18" spans="1:6" x14ac:dyDescent="0.3">
      <c r="A18" s="12" t="s">
        <v>14</v>
      </c>
      <c r="B18" s="12">
        <v>128600</v>
      </c>
      <c r="C18" s="12">
        <f t="shared" si="0"/>
        <v>128.6</v>
      </c>
      <c r="E18" s="1">
        <f t="shared" si="2"/>
        <v>12</v>
      </c>
      <c r="F18" s="1">
        <f t="shared" si="1"/>
        <v>128.6</v>
      </c>
    </row>
    <row r="19" spans="1:6" x14ac:dyDescent="0.3">
      <c r="A19" s="12" t="s">
        <v>15</v>
      </c>
      <c r="B19" s="12">
        <v>171700</v>
      </c>
      <c r="C19" s="12">
        <f t="shared" si="0"/>
        <v>171.7</v>
      </c>
      <c r="E19" s="1">
        <f t="shared" si="2"/>
        <v>13</v>
      </c>
      <c r="F19" s="1">
        <f t="shared" si="1"/>
        <v>171.7</v>
      </c>
    </row>
    <row r="20" spans="1:6" x14ac:dyDescent="0.3">
      <c r="A20" s="12" t="s">
        <v>16</v>
      </c>
      <c r="B20" s="12">
        <v>96700</v>
      </c>
      <c r="C20" s="12">
        <f t="shared" si="0"/>
        <v>96.7</v>
      </c>
      <c r="E20" s="1">
        <f t="shared" si="2"/>
        <v>14</v>
      </c>
      <c r="F20" s="1">
        <f t="shared" si="1"/>
        <v>96.7</v>
      </c>
    </row>
    <row r="21" spans="1:6" x14ac:dyDescent="0.3">
      <c r="A21" s="12" t="s">
        <v>17</v>
      </c>
      <c r="B21" s="12">
        <v>136100</v>
      </c>
      <c r="C21" s="12">
        <f t="shared" si="0"/>
        <v>136.1</v>
      </c>
      <c r="E21" s="1">
        <f t="shared" si="2"/>
        <v>15</v>
      </c>
      <c r="F21" s="1">
        <f t="shared" si="1"/>
        <v>136.1</v>
      </c>
    </row>
    <row r="22" spans="1:6" x14ac:dyDescent="0.3">
      <c r="A22" s="12" t="s">
        <v>18</v>
      </c>
      <c r="B22" s="12">
        <v>104500</v>
      </c>
      <c r="C22" s="12">
        <f t="shared" si="0"/>
        <v>104.5</v>
      </c>
      <c r="E22" s="1">
        <f t="shared" si="2"/>
        <v>16</v>
      </c>
      <c r="F22" s="1">
        <f t="shared" si="1"/>
        <v>104.5</v>
      </c>
    </row>
    <row r="23" spans="1:6" x14ac:dyDescent="0.3">
      <c r="A23" s="12" t="s">
        <v>19</v>
      </c>
      <c r="B23" s="12">
        <v>196100</v>
      </c>
      <c r="C23" s="12">
        <f t="shared" si="0"/>
        <v>196.1</v>
      </c>
      <c r="E23" s="1">
        <f t="shared" si="2"/>
        <v>17</v>
      </c>
      <c r="F23" s="1">
        <f t="shared" si="1"/>
        <v>196.1</v>
      </c>
    </row>
    <row r="24" spans="1:6" x14ac:dyDescent="0.3">
      <c r="A24" s="12" t="s">
        <v>20</v>
      </c>
      <c r="B24" s="12">
        <v>170500</v>
      </c>
      <c r="C24" s="12">
        <f t="shared" si="0"/>
        <v>170.5</v>
      </c>
      <c r="E24" s="1">
        <f t="shared" si="2"/>
        <v>18</v>
      </c>
      <c r="F24" s="1">
        <f t="shared" si="1"/>
        <v>170.5</v>
      </c>
    </row>
    <row r="25" spans="1:6" x14ac:dyDescent="0.3">
      <c r="A25" s="12" t="s">
        <v>21</v>
      </c>
      <c r="B25" s="12">
        <v>177500</v>
      </c>
      <c r="C25" s="12">
        <f t="shared" si="0"/>
        <v>177.5</v>
      </c>
      <c r="E25" s="1">
        <f t="shared" si="2"/>
        <v>19</v>
      </c>
      <c r="F25" s="1">
        <f t="shared" si="1"/>
        <v>177.5</v>
      </c>
    </row>
    <row r="26" spans="1:6" x14ac:dyDescent="0.3">
      <c r="A26" s="12" t="s">
        <v>22</v>
      </c>
      <c r="B26" s="12">
        <v>98900</v>
      </c>
      <c r="C26" s="12">
        <f t="shared" si="0"/>
        <v>98.9</v>
      </c>
      <c r="E26" s="1">
        <f t="shared" si="2"/>
        <v>20</v>
      </c>
      <c r="F26" s="1">
        <f t="shared" si="1"/>
        <v>98.9</v>
      </c>
    </row>
    <row r="27" spans="1:6" x14ac:dyDescent="0.3">
      <c r="A27" s="12" t="s">
        <v>23</v>
      </c>
      <c r="B27" s="12">
        <v>110000</v>
      </c>
      <c r="C27" s="12">
        <f t="shared" si="0"/>
        <v>110</v>
      </c>
      <c r="E27" s="1">
        <f t="shared" si="2"/>
        <v>21</v>
      </c>
      <c r="F27" s="1">
        <f t="shared" si="1"/>
        <v>110</v>
      </c>
    </row>
    <row r="28" spans="1:6" x14ac:dyDescent="0.3">
      <c r="A28" s="12" t="s">
        <v>24</v>
      </c>
      <c r="B28" s="12">
        <v>97500</v>
      </c>
      <c r="C28" s="12">
        <f t="shared" si="0"/>
        <v>97.5</v>
      </c>
      <c r="E28" s="1">
        <f t="shared" si="2"/>
        <v>22</v>
      </c>
      <c r="F28" s="1">
        <f t="shared" si="1"/>
        <v>97.5</v>
      </c>
    </row>
    <row r="29" spans="1:6" x14ac:dyDescent="0.3">
      <c r="A29" s="12" t="s">
        <v>25</v>
      </c>
      <c r="B29" s="12">
        <v>158600</v>
      </c>
      <c r="C29" s="12">
        <f t="shared" si="0"/>
        <v>158.6</v>
      </c>
      <c r="E29" s="1">
        <f t="shared" si="2"/>
        <v>23</v>
      </c>
      <c r="F29" s="1">
        <f t="shared" si="1"/>
        <v>158.6</v>
      </c>
    </row>
    <row r="30" spans="1:6" x14ac:dyDescent="0.3">
      <c r="A30" s="12" t="s">
        <v>26</v>
      </c>
      <c r="B30" s="12">
        <v>344700</v>
      </c>
      <c r="C30" s="12">
        <f t="shared" si="0"/>
        <v>344.7</v>
      </c>
      <c r="E30" s="1">
        <f t="shared" si="2"/>
        <v>24</v>
      </c>
      <c r="F30" s="1">
        <f t="shared" si="1"/>
        <v>344.7</v>
      </c>
    </row>
    <row r="31" spans="1:6" x14ac:dyDescent="0.3">
      <c r="A31" s="12" t="s">
        <v>27</v>
      </c>
      <c r="B31" s="12">
        <v>152500</v>
      </c>
      <c r="C31" s="12">
        <f t="shared" si="0"/>
        <v>152.5</v>
      </c>
      <c r="E31" s="1">
        <f t="shared" si="2"/>
        <v>25</v>
      </c>
      <c r="F31" s="1">
        <f t="shared" si="1"/>
        <v>152.5</v>
      </c>
    </row>
    <row r="32" spans="1:6" x14ac:dyDescent="0.3">
      <c r="A32" s="12" t="s">
        <v>28</v>
      </c>
      <c r="B32" s="12">
        <v>136100</v>
      </c>
      <c r="C32" s="12">
        <f t="shared" si="0"/>
        <v>136.1</v>
      </c>
      <c r="E32" s="1">
        <f t="shared" si="2"/>
        <v>26</v>
      </c>
      <c r="F32" s="1">
        <f t="shared" si="1"/>
        <v>136.1</v>
      </c>
    </row>
    <row r="33" spans="1:6" x14ac:dyDescent="0.3">
      <c r="A33" s="12" t="s">
        <v>29</v>
      </c>
      <c r="B33" s="12">
        <v>208400</v>
      </c>
      <c r="C33" s="12">
        <f t="shared" si="0"/>
        <v>208.4</v>
      </c>
      <c r="E33" s="1">
        <f t="shared" si="2"/>
        <v>27</v>
      </c>
      <c r="F33" s="1">
        <f t="shared" si="1"/>
        <v>208.4</v>
      </c>
    </row>
    <row r="34" spans="1:6" x14ac:dyDescent="0.3">
      <c r="A34" s="12" t="s">
        <v>30</v>
      </c>
      <c r="B34" s="12">
        <v>181800</v>
      </c>
      <c r="C34" s="12">
        <f t="shared" si="0"/>
        <v>181.8</v>
      </c>
      <c r="E34" s="1">
        <f t="shared" si="2"/>
        <v>28</v>
      </c>
      <c r="F34" s="1">
        <f t="shared" si="1"/>
        <v>181.8</v>
      </c>
    </row>
    <row r="35" spans="1:6" x14ac:dyDescent="0.3">
      <c r="A35" s="12" t="s">
        <v>31</v>
      </c>
      <c r="B35" s="12">
        <v>110400</v>
      </c>
      <c r="C35" s="12">
        <f t="shared" si="0"/>
        <v>110.4</v>
      </c>
      <c r="E35" s="1">
        <f t="shared" si="2"/>
        <v>29</v>
      </c>
      <c r="F35" s="1">
        <f t="shared" si="1"/>
        <v>110.4</v>
      </c>
    </row>
    <row r="36" spans="1:6" x14ac:dyDescent="0.3">
      <c r="A36" s="12" t="s">
        <v>32</v>
      </c>
      <c r="B36" s="12">
        <v>85900</v>
      </c>
      <c r="C36" s="12">
        <f t="shared" si="0"/>
        <v>85.9</v>
      </c>
      <c r="E36" s="1">
        <f t="shared" si="2"/>
        <v>30</v>
      </c>
      <c r="F36" s="1">
        <f t="shared" si="1"/>
        <v>85.9</v>
      </c>
    </row>
    <row r="37" spans="1:6" x14ac:dyDescent="0.3">
      <c r="A37" s="12" t="s">
        <v>33</v>
      </c>
      <c r="B37" s="12">
        <v>166500</v>
      </c>
      <c r="C37" s="12">
        <f t="shared" si="0"/>
        <v>166.5</v>
      </c>
      <c r="E37" s="1">
        <f>E36+1</f>
        <v>31</v>
      </c>
      <c r="F37" s="1">
        <f t="shared" si="1"/>
        <v>166.5</v>
      </c>
    </row>
    <row r="38" spans="1:6" x14ac:dyDescent="0.3">
      <c r="A38" s="12" t="s">
        <v>34</v>
      </c>
      <c r="B38" s="12">
        <v>210800</v>
      </c>
      <c r="C38" s="12">
        <f t="shared" si="0"/>
        <v>210.8</v>
      </c>
      <c r="E38" s="1">
        <f t="shared" si="2"/>
        <v>32</v>
      </c>
      <c r="F38" s="1">
        <f t="shared" si="1"/>
        <v>210.8</v>
      </c>
    </row>
    <row r="39" spans="1:6" x14ac:dyDescent="0.3">
      <c r="A39" s="13" t="s">
        <v>37</v>
      </c>
      <c r="B39" s="13">
        <f>AVERAGE(B7:B38)</f>
        <v>161793.75</v>
      </c>
      <c r="C39" s="13">
        <f>AVERAGE(C7:C38)</f>
        <v>161.79374999999996</v>
      </c>
      <c r="E39" s="1"/>
      <c r="F39" s="1"/>
    </row>
    <row r="40" spans="1:6" x14ac:dyDescent="0.3">
      <c r="E40" s="2" t="s">
        <v>0</v>
      </c>
      <c r="F40" s="2" t="s">
        <v>36</v>
      </c>
    </row>
    <row r="41" spans="1:6" x14ac:dyDescent="0.3">
      <c r="E41" s="1" t="s">
        <v>1</v>
      </c>
      <c r="F41" s="1"/>
    </row>
    <row r="42" spans="1:6" x14ac:dyDescent="0.3">
      <c r="E42" s="1" t="s">
        <v>2</v>
      </c>
      <c r="F42" s="1">
        <f t="shared" ref="F42" si="3">B42/1000</f>
        <v>0</v>
      </c>
    </row>
    <row r="43" spans="1:6" x14ac:dyDescent="0.3">
      <c r="E43" s="1">
        <f>1</f>
        <v>1</v>
      </c>
      <c r="F43" s="1">
        <f>B7/1000</f>
        <v>148.30000000000001</v>
      </c>
    </row>
    <row r="44" spans="1:6" x14ac:dyDescent="0.3">
      <c r="E44" s="1">
        <f>E43+1</f>
        <v>2</v>
      </c>
      <c r="F44" s="1">
        <f t="shared" ref="F44:F74" si="4">B8/1000</f>
        <v>204.2</v>
      </c>
    </row>
    <row r="45" spans="1:6" x14ac:dyDescent="0.3">
      <c r="E45" s="1">
        <f t="shared" ref="E45:E74" si="5">E44+1</f>
        <v>3</v>
      </c>
      <c r="F45" s="1">
        <f t="shared" si="4"/>
        <v>143.4</v>
      </c>
    </row>
    <row r="46" spans="1:6" x14ac:dyDescent="0.3">
      <c r="E46" s="1">
        <f t="shared" si="5"/>
        <v>4</v>
      </c>
      <c r="F46" s="1">
        <f t="shared" si="4"/>
        <v>252</v>
      </c>
    </row>
    <row r="47" spans="1:6" x14ac:dyDescent="0.3">
      <c r="E47" s="1">
        <f t="shared" si="5"/>
        <v>5</v>
      </c>
      <c r="F47" s="1">
        <f t="shared" si="4"/>
        <v>164.2</v>
      </c>
    </row>
    <row r="48" spans="1:6" x14ac:dyDescent="0.3">
      <c r="E48" s="1">
        <f t="shared" si="5"/>
        <v>6</v>
      </c>
      <c r="F48" s="1">
        <f t="shared" si="4"/>
        <v>165.1</v>
      </c>
    </row>
    <row r="49" spans="5:6" x14ac:dyDescent="0.3">
      <c r="E49" s="1">
        <f t="shared" si="5"/>
        <v>7</v>
      </c>
      <c r="F49" s="1">
        <f t="shared" si="4"/>
        <v>96.9</v>
      </c>
    </row>
    <row r="50" spans="5:6" x14ac:dyDescent="0.3">
      <c r="E50" s="1">
        <f t="shared" si="5"/>
        <v>8</v>
      </c>
      <c r="F50" s="1">
        <f t="shared" si="4"/>
        <v>234.6</v>
      </c>
    </row>
    <row r="51" spans="5:6" x14ac:dyDescent="0.3">
      <c r="E51" s="1">
        <f t="shared" si="5"/>
        <v>9</v>
      </c>
      <c r="F51" s="1">
        <f t="shared" si="4"/>
        <v>146.4</v>
      </c>
    </row>
    <row r="52" spans="5:6" x14ac:dyDescent="0.3">
      <c r="E52" s="1">
        <f t="shared" si="5"/>
        <v>10</v>
      </c>
      <c r="F52" s="1">
        <f t="shared" si="4"/>
        <v>203.1</v>
      </c>
    </row>
    <row r="53" spans="5:6" x14ac:dyDescent="0.3">
      <c r="E53" s="1">
        <f t="shared" si="5"/>
        <v>11</v>
      </c>
      <c r="F53" s="1">
        <f t="shared" si="4"/>
        <v>175.4</v>
      </c>
    </row>
    <row r="54" spans="5:6" x14ac:dyDescent="0.3">
      <c r="E54" s="1">
        <f t="shared" si="5"/>
        <v>12</v>
      </c>
      <c r="F54" s="1">
        <f t="shared" si="4"/>
        <v>128.6</v>
      </c>
    </row>
    <row r="55" spans="5:6" x14ac:dyDescent="0.3">
      <c r="E55" s="1">
        <f t="shared" si="5"/>
        <v>13</v>
      </c>
      <c r="F55" s="1">
        <f t="shared" si="4"/>
        <v>171.7</v>
      </c>
    </row>
    <row r="56" spans="5:6" x14ac:dyDescent="0.3">
      <c r="E56" s="1">
        <f t="shared" si="5"/>
        <v>14</v>
      </c>
      <c r="F56" s="1">
        <f t="shared" si="4"/>
        <v>96.7</v>
      </c>
    </row>
    <row r="57" spans="5:6" x14ac:dyDescent="0.3">
      <c r="E57" s="1">
        <f t="shared" si="5"/>
        <v>15</v>
      </c>
      <c r="F57" s="1">
        <f t="shared" si="4"/>
        <v>136.1</v>
      </c>
    </row>
    <row r="58" spans="5:6" x14ac:dyDescent="0.3">
      <c r="E58" s="1">
        <f t="shared" si="5"/>
        <v>16</v>
      </c>
      <c r="F58" s="1">
        <f t="shared" si="4"/>
        <v>104.5</v>
      </c>
    </row>
    <row r="59" spans="5:6" x14ac:dyDescent="0.3">
      <c r="E59" s="1">
        <f t="shared" si="5"/>
        <v>17</v>
      </c>
      <c r="F59" s="1">
        <f t="shared" si="4"/>
        <v>196.1</v>
      </c>
    </row>
    <row r="60" spans="5:6" x14ac:dyDescent="0.3">
      <c r="E60" s="1">
        <f t="shared" si="5"/>
        <v>18</v>
      </c>
      <c r="F60" s="1">
        <f t="shared" si="4"/>
        <v>170.5</v>
      </c>
    </row>
    <row r="61" spans="5:6" x14ac:dyDescent="0.3">
      <c r="E61" s="1">
        <f t="shared" si="5"/>
        <v>19</v>
      </c>
      <c r="F61" s="1">
        <f t="shared" si="4"/>
        <v>177.5</v>
      </c>
    </row>
    <row r="62" spans="5:6" x14ac:dyDescent="0.3">
      <c r="E62" s="1">
        <f t="shared" si="5"/>
        <v>20</v>
      </c>
      <c r="F62" s="1">
        <f t="shared" si="4"/>
        <v>98.9</v>
      </c>
    </row>
    <row r="63" spans="5:6" x14ac:dyDescent="0.3">
      <c r="E63" s="1">
        <f t="shared" si="5"/>
        <v>21</v>
      </c>
      <c r="F63" s="1">
        <f t="shared" si="4"/>
        <v>110</v>
      </c>
    </row>
    <row r="64" spans="5:6" x14ac:dyDescent="0.3">
      <c r="E64" s="1">
        <f t="shared" si="5"/>
        <v>22</v>
      </c>
      <c r="F64" s="1">
        <f t="shared" si="4"/>
        <v>97.5</v>
      </c>
    </row>
    <row r="65" spans="5:6" x14ac:dyDescent="0.3">
      <c r="E65" s="1">
        <f t="shared" si="5"/>
        <v>23</v>
      </c>
      <c r="F65" s="1">
        <f t="shared" si="4"/>
        <v>158.6</v>
      </c>
    </row>
    <row r="66" spans="5:6" x14ac:dyDescent="0.3">
      <c r="E66" s="1">
        <f t="shared" si="5"/>
        <v>24</v>
      </c>
      <c r="F66" s="1">
        <f t="shared" si="4"/>
        <v>344.7</v>
      </c>
    </row>
    <row r="67" spans="5:6" x14ac:dyDescent="0.3">
      <c r="E67" s="1">
        <f t="shared" si="5"/>
        <v>25</v>
      </c>
      <c r="F67" s="1">
        <f t="shared" si="4"/>
        <v>152.5</v>
      </c>
    </row>
    <row r="68" spans="5:6" x14ac:dyDescent="0.3">
      <c r="E68" s="1">
        <f t="shared" si="5"/>
        <v>26</v>
      </c>
      <c r="F68" s="1">
        <f t="shared" si="4"/>
        <v>136.1</v>
      </c>
    </row>
    <row r="69" spans="5:6" x14ac:dyDescent="0.3">
      <c r="E69" s="1">
        <f t="shared" si="5"/>
        <v>27</v>
      </c>
      <c r="F69" s="1">
        <f t="shared" si="4"/>
        <v>208.4</v>
      </c>
    </row>
    <row r="70" spans="5:6" x14ac:dyDescent="0.3">
      <c r="E70" s="1">
        <f t="shared" si="5"/>
        <v>28</v>
      </c>
      <c r="F70" s="1">
        <f t="shared" si="4"/>
        <v>181.8</v>
      </c>
    </row>
    <row r="71" spans="5:6" x14ac:dyDescent="0.3">
      <c r="E71" s="1">
        <f t="shared" si="5"/>
        <v>29</v>
      </c>
      <c r="F71" s="1">
        <f t="shared" si="4"/>
        <v>110.4</v>
      </c>
    </row>
    <row r="72" spans="5:6" x14ac:dyDescent="0.3">
      <c r="E72" s="1">
        <f t="shared" si="5"/>
        <v>30</v>
      </c>
      <c r="F72" s="1">
        <f t="shared" si="4"/>
        <v>85.9</v>
      </c>
    </row>
    <row r="73" spans="5:6" x14ac:dyDescent="0.3">
      <c r="E73" s="1">
        <f t="shared" si="5"/>
        <v>31</v>
      </c>
      <c r="F73" s="1">
        <f t="shared" si="4"/>
        <v>166.5</v>
      </c>
    </row>
    <row r="74" spans="5:6" x14ac:dyDescent="0.3">
      <c r="E74" s="1">
        <f t="shared" si="5"/>
        <v>32</v>
      </c>
      <c r="F74" s="1">
        <f t="shared" si="4"/>
        <v>210.8</v>
      </c>
    </row>
    <row r="75" spans="5:6" x14ac:dyDescent="0.3">
      <c r="E75" s="1"/>
      <c r="F75" s="1"/>
    </row>
  </sheetData>
  <mergeCells count="1">
    <mergeCell ref="A2:C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B877-D647-4228-BC2A-687609A4B2E6}">
  <dimension ref="A8:S79"/>
  <sheetViews>
    <sheetView tabSelected="1" topLeftCell="A31" zoomScale="70" zoomScaleNormal="70" workbookViewId="0">
      <selection activeCell="AE70" sqref="AE70"/>
    </sheetView>
  </sheetViews>
  <sheetFormatPr baseColWidth="10" defaultRowHeight="14.4" x14ac:dyDescent="0.3"/>
  <cols>
    <col min="1" max="1" width="17.5546875" customWidth="1"/>
    <col min="2" max="2" width="13.6640625" customWidth="1"/>
    <col min="3" max="3" width="12.109375" customWidth="1"/>
    <col min="4" max="4" width="15" bestFit="1" customWidth="1"/>
  </cols>
  <sheetData>
    <row r="8" spans="1:19" ht="28.8" customHeight="1" x14ac:dyDescent="0.3"/>
    <row r="10" spans="1:19" x14ac:dyDescent="0.3">
      <c r="A10" s="24" t="s">
        <v>108</v>
      </c>
      <c r="B10" s="24"/>
      <c r="C10" s="24"/>
      <c r="D10" s="24"/>
      <c r="F10" s="24" t="s">
        <v>109</v>
      </c>
      <c r="G10" s="24"/>
      <c r="H10" s="24"/>
      <c r="I10" s="24"/>
      <c r="K10" s="24" t="s">
        <v>111</v>
      </c>
      <c r="L10" s="24"/>
      <c r="M10" s="24"/>
      <c r="N10" s="24"/>
      <c r="P10" s="24" t="s">
        <v>110</v>
      </c>
      <c r="Q10" s="24"/>
      <c r="R10" s="24"/>
      <c r="S10" s="24"/>
    </row>
    <row r="11" spans="1:19" x14ac:dyDescent="0.3">
      <c r="A11" s="24"/>
      <c r="B11" s="24"/>
      <c r="C11" s="24"/>
      <c r="D11" s="24"/>
      <c r="F11" s="24"/>
      <c r="G11" s="24"/>
      <c r="H11" s="24"/>
      <c r="I11" s="24"/>
      <c r="K11" s="24"/>
      <c r="L11" s="24"/>
      <c r="M11" s="24"/>
      <c r="N11" s="24"/>
      <c r="P11" s="24"/>
      <c r="Q11" s="24"/>
      <c r="R11" s="24"/>
      <c r="S11" s="24"/>
    </row>
    <row r="12" spans="1:19" ht="28.8" x14ac:dyDescent="0.3">
      <c r="A12" s="6" t="s">
        <v>38</v>
      </c>
      <c r="B12" s="6" t="s">
        <v>39</v>
      </c>
      <c r="C12" s="6" t="s">
        <v>40</v>
      </c>
      <c r="D12" s="6" t="s">
        <v>41</v>
      </c>
      <c r="F12" s="8" t="s">
        <v>38</v>
      </c>
      <c r="G12" s="8" t="s">
        <v>39</v>
      </c>
      <c r="H12" s="8" t="s">
        <v>40</v>
      </c>
      <c r="I12" s="8" t="s">
        <v>41</v>
      </c>
      <c r="K12" s="8" t="s">
        <v>38</v>
      </c>
      <c r="L12" s="8" t="s">
        <v>39</v>
      </c>
      <c r="M12" s="8" t="s">
        <v>40</v>
      </c>
      <c r="N12" s="8" t="s">
        <v>41</v>
      </c>
      <c r="P12" s="8" t="s">
        <v>38</v>
      </c>
      <c r="Q12" s="8" t="s">
        <v>39</v>
      </c>
      <c r="R12" s="8" t="s">
        <v>40</v>
      </c>
      <c r="S12" s="8" t="s">
        <v>41</v>
      </c>
    </row>
    <row r="13" spans="1:19" x14ac:dyDescent="0.3">
      <c r="A13" s="7" t="s">
        <v>42</v>
      </c>
      <c r="B13" s="7">
        <v>3045500</v>
      </c>
      <c r="C13" s="7">
        <v>1915900</v>
      </c>
      <c r="D13" s="7">
        <v>166000</v>
      </c>
      <c r="F13" s="9" t="s">
        <v>42</v>
      </c>
      <c r="G13" s="9">
        <v>11769000</v>
      </c>
      <c r="H13" s="9">
        <v>4150600</v>
      </c>
      <c r="I13" s="9">
        <v>193400</v>
      </c>
      <c r="K13" s="9" t="s">
        <v>42</v>
      </c>
      <c r="L13" s="9">
        <v>11769000</v>
      </c>
      <c r="M13" s="9">
        <v>4150600</v>
      </c>
      <c r="N13" s="9">
        <v>193400</v>
      </c>
      <c r="P13" s="9" t="s">
        <v>42</v>
      </c>
      <c r="Q13" s="9">
        <v>6274400</v>
      </c>
      <c r="R13" s="9">
        <v>2360000</v>
      </c>
      <c r="S13" s="9">
        <v>230300</v>
      </c>
    </row>
    <row r="14" spans="1:19" x14ac:dyDescent="0.3">
      <c r="A14" s="7" t="s">
        <v>43</v>
      </c>
      <c r="B14" s="7">
        <v>217500</v>
      </c>
      <c r="C14" s="7">
        <v>190600</v>
      </c>
      <c r="D14" s="7">
        <v>136100</v>
      </c>
      <c r="F14" s="9" t="s">
        <v>43</v>
      </c>
      <c r="G14" s="9">
        <v>474200</v>
      </c>
      <c r="H14" s="9">
        <v>205300</v>
      </c>
      <c r="I14" s="9">
        <v>186200</v>
      </c>
      <c r="K14" s="9" t="s">
        <v>43</v>
      </c>
      <c r="L14" s="9">
        <v>474200</v>
      </c>
      <c r="M14" s="9">
        <v>205300</v>
      </c>
      <c r="N14" s="9">
        <v>186200</v>
      </c>
      <c r="P14" s="9" t="s">
        <v>43</v>
      </c>
      <c r="Q14" s="9">
        <v>374400</v>
      </c>
      <c r="R14" s="9">
        <v>268800</v>
      </c>
      <c r="S14" s="9">
        <v>233600</v>
      </c>
    </row>
    <row r="15" spans="1:19" x14ac:dyDescent="0.3">
      <c r="A15" s="7" t="s">
        <v>44</v>
      </c>
      <c r="B15" s="7">
        <v>191500</v>
      </c>
      <c r="C15" s="7">
        <v>137900</v>
      </c>
      <c r="D15" s="7">
        <v>175100</v>
      </c>
      <c r="F15" s="9" t="s">
        <v>44</v>
      </c>
      <c r="G15" s="9">
        <v>391500</v>
      </c>
      <c r="H15" s="9">
        <v>178900</v>
      </c>
      <c r="I15" s="9">
        <v>164500</v>
      </c>
      <c r="K15" s="9" t="s">
        <v>44</v>
      </c>
      <c r="L15" s="9">
        <v>391500</v>
      </c>
      <c r="M15" s="9">
        <v>178900</v>
      </c>
      <c r="N15" s="9">
        <v>164500</v>
      </c>
      <c r="P15" s="9" t="s">
        <v>44</v>
      </c>
      <c r="Q15" s="9">
        <v>353000</v>
      </c>
      <c r="R15" s="9">
        <v>177500</v>
      </c>
      <c r="S15" s="9">
        <v>212800</v>
      </c>
    </row>
    <row r="16" spans="1:19" x14ac:dyDescent="0.3">
      <c r="A16" s="7" t="s">
        <v>45</v>
      </c>
      <c r="B16" s="7">
        <v>165500</v>
      </c>
      <c r="C16" s="7">
        <v>68500</v>
      </c>
      <c r="D16" s="7">
        <v>117500</v>
      </c>
      <c r="F16" s="9" t="s">
        <v>45</v>
      </c>
      <c r="G16" s="9">
        <v>352100</v>
      </c>
      <c r="H16" s="9">
        <v>224700</v>
      </c>
      <c r="I16" s="9">
        <v>168800</v>
      </c>
      <c r="K16" s="9" t="s">
        <v>45</v>
      </c>
      <c r="L16" s="9">
        <v>352100</v>
      </c>
      <c r="M16" s="9">
        <v>224700</v>
      </c>
      <c r="N16" s="9">
        <v>168800</v>
      </c>
      <c r="P16" s="9" t="s">
        <v>45</v>
      </c>
      <c r="Q16" s="9">
        <v>338600</v>
      </c>
      <c r="R16" s="9">
        <v>198000</v>
      </c>
      <c r="S16" s="9">
        <v>254100</v>
      </c>
    </row>
    <row r="17" spans="1:19" x14ac:dyDescent="0.3">
      <c r="A17" s="10" t="s">
        <v>58</v>
      </c>
      <c r="B17" s="26">
        <f>AVERAGE(B13:B16)</f>
        <v>905000</v>
      </c>
      <c r="C17" s="26"/>
      <c r="D17" s="26"/>
      <c r="F17" s="9" t="s">
        <v>46</v>
      </c>
      <c r="G17" s="9">
        <v>246800</v>
      </c>
      <c r="H17" s="9">
        <v>133700</v>
      </c>
      <c r="I17" s="9">
        <v>182800</v>
      </c>
      <c r="K17" s="9" t="s">
        <v>46</v>
      </c>
      <c r="L17" s="9">
        <v>246800</v>
      </c>
      <c r="M17" s="9">
        <v>133700</v>
      </c>
      <c r="N17" s="9">
        <v>182800</v>
      </c>
      <c r="P17" s="9" t="s">
        <v>46</v>
      </c>
      <c r="Q17" s="9">
        <v>237100</v>
      </c>
      <c r="R17" s="9">
        <v>155600</v>
      </c>
      <c r="S17" s="9">
        <v>188300</v>
      </c>
    </row>
    <row r="18" spans="1:19" x14ac:dyDescent="0.3">
      <c r="A18" s="10" t="s">
        <v>59</v>
      </c>
      <c r="B18" s="26">
        <f>AVERAGE(C13:C16)</f>
        <v>578225</v>
      </c>
      <c r="C18" s="26"/>
      <c r="D18" s="26"/>
      <c r="F18" s="9" t="s">
        <v>47</v>
      </c>
      <c r="G18" s="9">
        <v>312800</v>
      </c>
      <c r="H18" s="9">
        <v>121400</v>
      </c>
      <c r="I18" s="9">
        <v>116400</v>
      </c>
      <c r="K18" s="9" t="s">
        <v>47</v>
      </c>
      <c r="L18" s="9">
        <v>312800</v>
      </c>
      <c r="M18" s="9">
        <v>121400</v>
      </c>
      <c r="N18" s="9">
        <v>116400</v>
      </c>
      <c r="P18" s="9" t="s">
        <v>47</v>
      </c>
      <c r="Q18" s="9">
        <v>317200</v>
      </c>
      <c r="R18" s="9">
        <v>116600</v>
      </c>
      <c r="S18" s="9">
        <v>141400</v>
      </c>
    </row>
    <row r="19" spans="1:19" ht="28.8" x14ac:dyDescent="0.3">
      <c r="A19" s="11" t="s">
        <v>37</v>
      </c>
      <c r="B19" s="26">
        <f>AVERAGE(D13:D16)</f>
        <v>148675</v>
      </c>
      <c r="C19" s="26"/>
      <c r="D19" s="26"/>
      <c r="E19" s="4"/>
      <c r="F19" s="9" t="s">
        <v>48</v>
      </c>
      <c r="G19" s="9">
        <v>306300</v>
      </c>
      <c r="H19" s="9">
        <v>150100</v>
      </c>
      <c r="I19" s="9">
        <v>160400</v>
      </c>
      <c r="K19" s="9" t="s">
        <v>48</v>
      </c>
      <c r="L19" s="9">
        <v>306300</v>
      </c>
      <c r="M19" s="9">
        <v>150100</v>
      </c>
      <c r="N19" s="9">
        <v>160400</v>
      </c>
      <c r="P19" s="9" t="s">
        <v>48</v>
      </c>
      <c r="Q19" s="9">
        <v>256500</v>
      </c>
      <c r="R19" s="9">
        <v>107000</v>
      </c>
      <c r="S19" s="9">
        <v>141800</v>
      </c>
    </row>
    <row r="20" spans="1:19" x14ac:dyDescent="0.3">
      <c r="A20" s="5"/>
      <c r="B20" s="5"/>
      <c r="C20" s="5"/>
      <c r="F20" s="9" t="s">
        <v>49</v>
      </c>
      <c r="G20" s="9">
        <v>241700</v>
      </c>
      <c r="H20" s="9">
        <v>166200</v>
      </c>
      <c r="I20" s="9">
        <v>119700</v>
      </c>
      <c r="K20" s="9" t="s">
        <v>49</v>
      </c>
      <c r="L20" s="9">
        <v>241700</v>
      </c>
      <c r="M20" s="9">
        <v>166200</v>
      </c>
      <c r="N20" s="9">
        <v>119700</v>
      </c>
      <c r="P20" s="9" t="s">
        <v>49</v>
      </c>
      <c r="Q20" s="9">
        <v>464800</v>
      </c>
      <c r="R20" s="9">
        <v>136600</v>
      </c>
      <c r="S20" s="9">
        <v>156900</v>
      </c>
    </row>
    <row r="21" spans="1:19" x14ac:dyDescent="0.3">
      <c r="A21" s="3"/>
      <c r="B21" s="3"/>
      <c r="C21" s="3"/>
      <c r="F21" s="9" t="s">
        <v>50</v>
      </c>
      <c r="G21" s="9">
        <v>523600</v>
      </c>
      <c r="H21" s="9">
        <v>250800</v>
      </c>
      <c r="I21" s="9">
        <v>163900</v>
      </c>
      <c r="K21" s="9" t="s">
        <v>50</v>
      </c>
      <c r="L21" s="9">
        <v>523600</v>
      </c>
      <c r="M21" s="9">
        <v>250800</v>
      </c>
      <c r="N21" s="9">
        <v>163900</v>
      </c>
      <c r="P21" s="9" t="s">
        <v>50</v>
      </c>
      <c r="Q21" s="9">
        <v>414800</v>
      </c>
      <c r="R21" s="9">
        <v>129500</v>
      </c>
      <c r="S21" s="9">
        <v>138600</v>
      </c>
    </row>
    <row r="22" spans="1:19" x14ac:dyDescent="0.3">
      <c r="A22" s="3"/>
      <c r="B22" s="3"/>
      <c r="C22" s="3"/>
      <c r="F22" s="9" t="s">
        <v>51</v>
      </c>
      <c r="G22" s="9">
        <v>383200</v>
      </c>
      <c r="H22" s="9">
        <v>255900</v>
      </c>
      <c r="I22" s="9">
        <v>156200</v>
      </c>
      <c r="K22" s="9" t="s">
        <v>51</v>
      </c>
      <c r="L22" s="9">
        <v>383200</v>
      </c>
      <c r="M22" s="9">
        <v>255900</v>
      </c>
      <c r="N22" s="9">
        <v>156200</v>
      </c>
      <c r="P22" s="9" t="s">
        <v>51</v>
      </c>
      <c r="Q22" s="9">
        <v>608900</v>
      </c>
      <c r="R22" s="9">
        <v>117800</v>
      </c>
      <c r="S22" s="9">
        <v>140000</v>
      </c>
    </row>
    <row r="23" spans="1:19" x14ac:dyDescent="0.3">
      <c r="A23" s="3"/>
      <c r="B23" s="3"/>
      <c r="C23" s="3"/>
      <c r="F23" s="9" t="s">
        <v>52</v>
      </c>
      <c r="G23" s="9">
        <v>280000</v>
      </c>
      <c r="H23" s="9">
        <v>114600</v>
      </c>
      <c r="I23" s="9">
        <v>138100</v>
      </c>
      <c r="K23" s="9" t="s">
        <v>52</v>
      </c>
      <c r="L23" s="9">
        <v>280000</v>
      </c>
      <c r="M23" s="9">
        <v>114600</v>
      </c>
      <c r="N23" s="9">
        <v>138100</v>
      </c>
      <c r="P23" s="9" t="s">
        <v>52</v>
      </c>
      <c r="Q23" s="9">
        <v>326500</v>
      </c>
      <c r="R23" s="9">
        <v>119700</v>
      </c>
      <c r="S23" s="9">
        <v>200000</v>
      </c>
    </row>
    <row r="24" spans="1:19" x14ac:dyDescent="0.3">
      <c r="A24" s="3"/>
      <c r="B24" s="3"/>
      <c r="C24" s="3"/>
      <c r="F24" s="9" t="s">
        <v>53</v>
      </c>
      <c r="G24" s="9">
        <v>527000</v>
      </c>
      <c r="H24" s="9">
        <v>183700</v>
      </c>
      <c r="I24" s="9">
        <v>228400</v>
      </c>
      <c r="K24" s="9" t="s">
        <v>53</v>
      </c>
      <c r="L24" s="9">
        <v>527000</v>
      </c>
      <c r="M24" s="9">
        <v>183700</v>
      </c>
      <c r="N24" s="9">
        <v>228400</v>
      </c>
      <c r="P24" s="9" t="s">
        <v>53</v>
      </c>
      <c r="Q24" s="9">
        <v>380700</v>
      </c>
      <c r="R24" s="9">
        <v>112900</v>
      </c>
      <c r="S24" s="9">
        <v>128700</v>
      </c>
    </row>
    <row r="25" spans="1:19" x14ac:dyDescent="0.3">
      <c r="A25" s="3"/>
      <c r="B25" s="3"/>
      <c r="C25" s="3"/>
      <c r="F25" s="9" t="s">
        <v>54</v>
      </c>
      <c r="G25" s="9">
        <v>273700</v>
      </c>
      <c r="H25" s="9">
        <v>97700</v>
      </c>
      <c r="I25" s="9">
        <v>122800</v>
      </c>
      <c r="K25" s="9" t="s">
        <v>54</v>
      </c>
      <c r="L25" s="9">
        <v>273700</v>
      </c>
      <c r="M25" s="9">
        <v>97700</v>
      </c>
      <c r="N25" s="9">
        <v>122800</v>
      </c>
      <c r="P25" s="9" t="s">
        <v>54</v>
      </c>
      <c r="Q25" s="9">
        <v>221600</v>
      </c>
      <c r="R25" s="9">
        <v>140700</v>
      </c>
      <c r="S25" s="9">
        <v>222300</v>
      </c>
    </row>
    <row r="26" spans="1:19" x14ac:dyDescent="0.3">
      <c r="A26" s="3"/>
      <c r="B26" s="3"/>
      <c r="C26" s="3"/>
      <c r="F26" s="9" t="s">
        <v>55</v>
      </c>
      <c r="G26" s="9">
        <v>286900</v>
      </c>
      <c r="H26" s="9">
        <v>116900</v>
      </c>
      <c r="I26" s="9">
        <v>144800</v>
      </c>
      <c r="K26" s="9" t="s">
        <v>55</v>
      </c>
      <c r="L26" s="9">
        <v>286900</v>
      </c>
      <c r="M26" s="9">
        <v>116900</v>
      </c>
      <c r="N26" s="9">
        <v>144800</v>
      </c>
      <c r="P26" s="9" t="s">
        <v>55</v>
      </c>
      <c r="Q26" s="9">
        <v>288200</v>
      </c>
      <c r="R26" s="9">
        <v>131500</v>
      </c>
      <c r="S26" s="9">
        <v>147800</v>
      </c>
    </row>
    <row r="27" spans="1:19" x14ac:dyDescent="0.3">
      <c r="A27" s="3"/>
      <c r="B27" s="3"/>
      <c r="C27" s="3"/>
      <c r="F27" s="9" t="s">
        <v>56</v>
      </c>
      <c r="G27" s="9">
        <v>273600</v>
      </c>
      <c r="H27" s="9">
        <v>265800</v>
      </c>
      <c r="I27" s="9">
        <v>130100</v>
      </c>
      <c r="K27" s="9" t="s">
        <v>56</v>
      </c>
      <c r="L27" s="9">
        <v>273600</v>
      </c>
      <c r="M27" s="9">
        <v>265800</v>
      </c>
      <c r="N27" s="9">
        <v>130100</v>
      </c>
      <c r="P27" s="9" t="s">
        <v>56</v>
      </c>
      <c r="Q27" s="9">
        <v>310900</v>
      </c>
      <c r="R27" s="9">
        <v>84700</v>
      </c>
      <c r="S27" s="9">
        <v>204500</v>
      </c>
    </row>
    <row r="28" spans="1:19" x14ac:dyDescent="0.3">
      <c r="F28" s="9" t="s">
        <v>57</v>
      </c>
      <c r="G28" s="9">
        <v>205000</v>
      </c>
      <c r="H28" s="9">
        <v>116600</v>
      </c>
      <c r="I28" s="9">
        <v>206300</v>
      </c>
      <c r="K28" s="9" t="s">
        <v>57</v>
      </c>
      <c r="L28" s="9">
        <v>205000</v>
      </c>
      <c r="M28" s="9">
        <v>116600</v>
      </c>
      <c r="N28" s="9">
        <v>206300</v>
      </c>
      <c r="P28" s="9" t="s">
        <v>57</v>
      </c>
      <c r="Q28" s="9">
        <v>290100</v>
      </c>
      <c r="R28" s="9">
        <v>228400</v>
      </c>
      <c r="S28" s="9">
        <v>198200</v>
      </c>
    </row>
    <row r="29" spans="1:19" ht="28.8" x14ac:dyDescent="0.3">
      <c r="F29" s="10" t="s">
        <v>58</v>
      </c>
      <c r="G29" s="25">
        <f>AVERAGE(G13:G28)</f>
        <v>1052962.5</v>
      </c>
      <c r="H29" s="25"/>
      <c r="I29" s="25"/>
      <c r="K29" s="9" t="s">
        <v>60</v>
      </c>
      <c r="L29" s="9">
        <v>325600</v>
      </c>
      <c r="M29" s="9">
        <v>192800</v>
      </c>
      <c r="N29" s="9">
        <v>254400</v>
      </c>
      <c r="P29" s="9" t="s">
        <v>60</v>
      </c>
      <c r="Q29" s="9">
        <v>200700</v>
      </c>
      <c r="R29" s="9">
        <v>100300</v>
      </c>
      <c r="S29" s="9">
        <v>135800</v>
      </c>
    </row>
    <row r="30" spans="1:19" ht="28.8" x14ac:dyDescent="0.3">
      <c r="F30" s="10" t="s">
        <v>59</v>
      </c>
      <c r="G30" s="26">
        <f>AVERAGE(H13:H28)</f>
        <v>420806.25</v>
      </c>
      <c r="H30" s="26"/>
      <c r="I30" s="26"/>
      <c r="K30" s="9" t="s">
        <v>61</v>
      </c>
      <c r="L30" s="9">
        <v>247700</v>
      </c>
      <c r="M30" s="9">
        <v>97500</v>
      </c>
      <c r="N30" s="9">
        <v>173600</v>
      </c>
      <c r="P30" s="9" t="s">
        <v>61</v>
      </c>
      <c r="Q30" s="9">
        <v>352800</v>
      </c>
      <c r="R30" s="9">
        <v>99300</v>
      </c>
      <c r="S30" s="9">
        <v>161800</v>
      </c>
    </row>
    <row r="31" spans="1:19" ht="28.8" x14ac:dyDescent="0.3">
      <c r="F31" s="11" t="s">
        <v>37</v>
      </c>
      <c r="G31" s="26">
        <f>AVERAGE(I13:I28)</f>
        <v>161425</v>
      </c>
      <c r="H31" s="26"/>
      <c r="I31" s="26"/>
      <c r="K31" s="9" t="s">
        <v>62</v>
      </c>
      <c r="L31" s="9">
        <v>321400</v>
      </c>
      <c r="M31" s="9">
        <v>247700</v>
      </c>
      <c r="N31" s="9">
        <v>197500</v>
      </c>
      <c r="P31" s="9" t="s">
        <v>62</v>
      </c>
      <c r="Q31" s="9">
        <v>229400</v>
      </c>
      <c r="R31" s="9">
        <v>166400</v>
      </c>
      <c r="S31" s="9">
        <v>105300</v>
      </c>
    </row>
    <row r="32" spans="1:19" x14ac:dyDescent="0.3">
      <c r="K32" s="9" t="s">
        <v>63</v>
      </c>
      <c r="L32" s="9">
        <v>329300</v>
      </c>
      <c r="M32" s="9">
        <v>95600</v>
      </c>
      <c r="N32" s="9">
        <v>161200</v>
      </c>
      <c r="P32" s="9" t="s">
        <v>63</v>
      </c>
      <c r="Q32" s="9">
        <v>216300</v>
      </c>
      <c r="R32" s="9">
        <v>155800</v>
      </c>
      <c r="S32" s="9">
        <v>109200</v>
      </c>
    </row>
    <row r="33" spans="11:19" x14ac:dyDescent="0.3">
      <c r="K33" s="9" t="s">
        <v>64</v>
      </c>
      <c r="L33" s="9">
        <v>267100</v>
      </c>
      <c r="M33" s="9">
        <v>74200</v>
      </c>
      <c r="N33" s="9">
        <v>158600</v>
      </c>
      <c r="P33" s="9" t="s">
        <v>64</v>
      </c>
      <c r="Q33" s="9">
        <v>267100</v>
      </c>
      <c r="R33" s="9">
        <v>77900</v>
      </c>
      <c r="S33" s="9">
        <v>95400</v>
      </c>
    </row>
    <row r="34" spans="11:19" x14ac:dyDescent="0.3">
      <c r="K34" s="9" t="s">
        <v>65</v>
      </c>
      <c r="L34" s="9">
        <v>3964900</v>
      </c>
      <c r="M34" s="9">
        <v>196400</v>
      </c>
      <c r="N34" s="9">
        <v>133300</v>
      </c>
      <c r="P34" s="9" t="s">
        <v>65</v>
      </c>
      <c r="Q34" s="9">
        <v>1164900</v>
      </c>
      <c r="R34" s="9">
        <v>106900</v>
      </c>
      <c r="S34" s="9">
        <v>101400</v>
      </c>
    </row>
    <row r="35" spans="11:19" x14ac:dyDescent="0.3">
      <c r="K35" s="9" t="s">
        <v>66</v>
      </c>
      <c r="L35" s="9">
        <v>219100</v>
      </c>
      <c r="M35" s="9">
        <v>89200</v>
      </c>
      <c r="N35" s="9">
        <v>96300</v>
      </c>
      <c r="P35" s="9" t="s">
        <v>66</v>
      </c>
      <c r="Q35" s="9">
        <v>291300</v>
      </c>
      <c r="R35" s="9">
        <v>87700</v>
      </c>
      <c r="S35" s="9">
        <v>95800</v>
      </c>
    </row>
    <row r="36" spans="11:19" x14ac:dyDescent="0.3">
      <c r="K36" s="9" t="s">
        <v>67</v>
      </c>
      <c r="L36" s="9">
        <v>218200</v>
      </c>
      <c r="M36" s="9">
        <v>138900</v>
      </c>
      <c r="N36" s="9">
        <v>94000</v>
      </c>
      <c r="P36" s="9" t="s">
        <v>67</v>
      </c>
      <c r="Q36" s="9">
        <v>207600</v>
      </c>
      <c r="R36" s="9">
        <v>151500</v>
      </c>
      <c r="S36" s="9">
        <v>112700</v>
      </c>
    </row>
    <row r="37" spans="11:19" x14ac:dyDescent="0.3">
      <c r="K37" s="9" t="s">
        <v>68</v>
      </c>
      <c r="L37" s="9">
        <v>218700</v>
      </c>
      <c r="M37" s="9">
        <v>88800</v>
      </c>
      <c r="N37" s="9">
        <v>120900</v>
      </c>
      <c r="P37" s="9" t="s">
        <v>68</v>
      </c>
      <c r="Q37" s="9">
        <v>199000</v>
      </c>
      <c r="R37" s="9">
        <v>75300</v>
      </c>
      <c r="S37" s="9">
        <v>97400</v>
      </c>
    </row>
    <row r="38" spans="11:19" x14ac:dyDescent="0.3">
      <c r="K38" s="9" t="s">
        <v>69</v>
      </c>
      <c r="L38" s="9">
        <v>187300</v>
      </c>
      <c r="M38" s="9">
        <v>81700</v>
      </c>
      <c r="N38" s="9">
        <v>96500</v>
      </c>
      <c r="P38" s="9" t="s">
        <v>69</v>
      </c>
      <c r="Q38" s="9">
        <v>240900</v>
      </c>
      <c r="R38" s="9">
        <v>136700</v>
      </c>
      <c r="S38" s="9">
        <v>115300</v>
      </c>
    </row>
    <row r="39" spans="11:19" x14ac:dyDescent="0.3">
      <c r="K39" s="9" t="s">
        <v>70</v>
      </c>
      <c r="L39" s="9">
        <v>163300</v>
      </c>
      <c r="M39" s="9">
        <v>76700</v>
      </c>
      <c r="N39" s="9">
        <v>99100</v>
      </c>
      <c r="P39" s="9" t="s">
        <v>70</v>
      </c>
      <c r="Q39" s="9">
        <v>165000</v>
      </c>
      <c r="R39" s="9">
        <v>96800</v>
      </c>
      <c r="S39" s="9">
        <v>112100</v>
      </c>
    </row>
    <row r="40" spans="11:19" x14ac:dyDescent="0.3">
      <c r="K40" s="9" t="s">
        <v>71</v>
      </c>
      <c r="L40" s="9">
        <v>247800</v>
      </c>
      <c r="M40" s="9">
        <v>152900</v>
      </c>
      <c r="N40" s="9">
        <v>209900</v>
      </c>
      <c r="P40" s="9" t="s">
        <v>71</v>
      </c>
      <c r="Q40" s="9">
        <v>245300</v>
      </c>
      <c r="R40" s="9">
        <v>168700</v>
      </c>
      <c r="S40" s="9">
        <v>156500</v>
      </c>
    </row>
    <row r="41" spans="11:19" x14ac:dyDescent="0.3">
      <c r="K41" s="9" t="s">
        <v>72</v>
      </c>
      <c r="L41" s="9">
        <v>267900</v>
      </c>
      <c r="M41" s="9">
        <v>151500</v>
      </c>
      <c r="N41" s="9">
        <v>123500</v>
      </c>
      <c r="P41" s="9" t="s">
        <v>72</v>
      </c>
      <c r="Q41" s="9">
        <v>183800</v>
      </c>
      <c r="R41" s="9">
        <v>128500</v>
      </c>
      <c r="S41" s="9">
        <v>136900</v>
      </c>
    </row>
    <row r="42" spans="11:19" x14ac:dyDescent="0.3">
      <c r="K42" s="9" t="s">
        <v>73</v>
      </c>
      <c r="L42" s="9">
        <v>165800</v>
      </c>
      <c r="M42" s="9">
        <v>111400</v>
      </c>
      <c r="N42" s="9">
        <v>111200</v>
      </c>
      <c r="P42" s="9" t="s">
        <v>73</v>
      </c>
      <c r="Q42" s="9">
        <v>211900</v>
      </c>
      <c r="R42" s="9">
        <v>303000</v>
      </c>
      <c r="S42" s="9">
        <v>121400</v>
      </c>
    </row>
    <row r="43" spans="11:19" x14ac:dyDescent="0.3">
      <c r="K43" s="9" t="s">
        <v>74</v>
      </c>
      <c r="L43" s="9">
        <v>211800</v>
      </c>
      <c r="M43" s="9">
        <v>78100</v>
      </c>
      <c r="N43" s="9">
        <v>92200</v>
      </c>
      <c r="P43" s="9" t="s">
        <v>74</v>
      </c>
      <c r="Q43" s="9">
        <v>170400</v>
      </c>
      <c r="R43" s="9">
        <v>82300</v>
      </c>
      <c r="S43" s="9">
        <v>94400</v>
      </c>
    </row>
    <row r="44" spans="11:19" ht="28.8" x14ac:dyDescent="0.3">
      <c r="K44" s="10" t="s">
        <v>58</v>
      </c>
      <c r="L44" s="25">
        <f>AVERAGE(L13:L43)</f>
        <v>780751.61290322582</v>
      </c>
      <c r="M44" s="25"/>
      <c r="N44" s="25"/>
      <c r="P44" s="9" t="s">
        <v>75</v>
      </c>
      <c r="Q44" s="9">
        <v>199600</v>
      </c>
      <c r="R44" s="9">
        <v>91200</v>
      </c>
      <c r="S44" s="9">
        <v>99900</v>
      </c>
    </row>
    <row r="45" spans="11:19" ht="28.8" x14ac:dyDescent="0.3">
      <c r="K45" s="10" t="s">
        <v>59</v>
      </c>
      <c r="L45" s="25">
        <f>AVERAGE(M13:M44)</f>
        <v>277622.58064516127</v>
      </c>
      <c r="M45" s="25"/>
      <c r="N45" s="25"/>
      <c r="P45" s="9" t="s">
        <v>76</v>
      </c>
      <c r="Q45" s="9">
        <v>185400</v>
      </c>
      <c r="R45" s="9">
        <v>94000</v>
      </c>
      <c r="S45" s="9">
        <v>108100</v>
      </c>
    </row>
    <row r="46" spans="11:19" ht="28.8" x14ac:dyDescent="0.3">
      <c r="K46" s="11" t="s">
        <v>37</v>
      </c>
      <c r="L46" s="25">
        <f>AVERAGE(N13:N45)</f>
        <v>151774.19354838709</v>
      </c>
      <c r="M46" s="25"/>
      <c r="N46" s="25"/>
      <c r="P46" s="9" t="s">
        <v>77</v>
      </c>
      <c r="Q46" s="9">
        <v>256100</v>
      </c>
      <c r="R46" s="9">
        <v>107100</v>
      </c>
      <c r="S46" s="9">
        <v>92900</v>
      </c>
    </row>
    <row r="47" spans="11:19" x14ac:dyDescent="0.3">
      <c r="P47" s="9" t="s">
        <v>78</v>
      </c>
      <c r="Q47" s="9">
        <v>272100</v>
      </c>
      <c r="R47" s="9">
        <v>83700</v>
      </c>
      <c r="S47" s="9">
        <v>112100</v>
      </c>
    </row>
    <row r="48" spans="11:19" x14ac:dyDescent="0.3">
      <c r="P48" s="9" t="s">
        <v>79</v>
      </c>
      <c r="Q48" s="9">
        <v>169900</v>
      </c>
      <c r="R48" s="9">
        <v>90400</v>
      </c>
      <c r="S48" s="9">
        <v>92500</v>
      </c>
    </row>
    <row r="49" spans="16:19" x14ac:dyDescent="0.3">
      <c r="P49" s="9" t="s">
        <v>80</v>
      </c>
      <c r="Q49" s="9">
        <v>171500</v>
      </c>
      <c r="R49" s="9">
        <v>112500</v>
      </c>
      <c r="S49" s="9">
        <v>382300</v>
      </c>
    </row>
    <row r="50" spans="16:19" x14ac:dyDescent="0.3">
      <c r="P50" s="9" t="s">
        <v>81</v>
      </c>
      <c r="Q50" s="9">
        <v>163400</v>
      </c>
      <c r="R50" s="9">
        <v>212200</v>
      </c>
      <c r="S50" s="9">
        <v>151400</v>
      </c>
    </row>
    <row r="51" spans="16:19" x14ac:dyDescent="0.3">
      <c r="P51" s="9" t="s">
        <v>82</v>
      </c>
      <c r="Q51" s="9">
        <v>123500</v>
      </c>
      <c r="R51" s="9">
        <v>79700</v>
      </c>
      <c r="S51" s="9">
        <v>107100</v>
      </c>
    </row>
    <row r="52" spans="16:19" x14ac:dyDescent="0.3">
      <c r="P52" s="9" t="s">
        <v>83</v>
      </c>
      <c r="Q52" s="9">
        <v>125700</v>
      </c>
      <c r="R52" s="9">
        <v>74300</v>
      </c>
      <c r="S52" s="9">
        <v>84400</v>
      </c>
    </row>
    <row r="53" spans="16:19" x14ac:dyDescent="0.3">
      <c r="P53" s="9" t="s">
        <v>84</v>
      </c>
      <c r="Q53" s="9">
        <v>206100</v>
      </c>
      <c r="R53" s="9">
        <v>162800</v>
      </c>
      <c r="S53" s="9">
        <v>141900</v>
      </c>
    </row>
    <row r="54" spans="16:19" x14ac:dyDescent="0.3">
      <c r="P54" s="9" t="s">
        <v>85</v>
      </c>
      <c r="Q54" s="9">
        <v>178700</v>
      </c>
      <c r="R54" s="9">
        <v>78800</v>
      </c>
      <c r="S54" s="9">
        <v>111800</v>
      </c>
    </row>
    <row r="55" spans="16:19" x14ac:dyDescent="0.3">
      <c r="P55" s="9" t="s">
        <v>86</v>
      </c>
      <c r="Q55" s="9">
        <v>223100</v>
      </c>
      <c r="R55" s="9">
        <v>100900</v>
      </c>
      <c r="S55" s="9">
        <v>815900</v>
      </c>
    </row>
    <row r="56" spans="16:19" x14ac:dyDescent="0.3">
      <c r="P56" s="9" t="s">
        <v>87</v>
      </c>
      <c r="Q56" s="9">
        <v>347200</v>
      </c>
      <c r="R56" s="9">
        <v>104400</v>
      </c>
      <c r="S56" s="9">
        <v>84000</v>
      </c>
    </row>
    <row r="57" spans="16:19" x14ac:dyDescent="0.3">
      <c r="P57" s="9" t="s">
        <v>88</v>
      </c>
      <c r="Q57" s="9">
        <v>114300</v>
      </c>
      <c r="R57" s="9">
        <v>85200</v>
      </c>
      <c r="S57" s="9">
        <v>106000</v>
      </c>
    </row>
    <row r="58" spans="16:19" x14ac:dyDescent="0.3">
      <c r="P58" s="9" t="s">
        <v>89</v>
      </c>
      <c r="Q58" s="9">
        <v>137200</v>
      </c>
      <c r="R58" s="9">
        <v>115500</v>
      </c>
      <c r="S58" s="9">
        <v>99200</v>
      </c>
    </row>
    <row r="59" spans="16:19" x14ac:dyDescent="0.3">
      <c r="P59" s="9" t="s">
        <v>90</v>
      </c>
      <c r="Q59" s="9">
        <v>118800</v>
      </c>
      <c r="R59" s="9">
        <v>76000</v>
      </c>
      <c r="S59" s="9">
        <v>80600</v>
      </c>
    </row>
    <row r="60" spans="16:19" x14ac:dyDescent="0.3">
      <c r="P60" s="9" t="s">
        <v>91</v>
      </c>
      <c r="Q60" s="9">
        <v>161300</v>
      </c>
      <c r="R60" s="9">
        <v>62900</v>
      </c>
      <c r="S60" s="9">
        <v>84400</v>
      </c>
    </row>
    <row r="61" spans="16:19" x14ac:dyDescent="0.3">
      <c r="P61" s="9" t="s">
        <v>92</v>
      </c>
      <c r="Q61" s="9">
        <v>116800</v>
      </c>
      <c r="R61" s="9">
        <v>95600</v>
      </c>
      <c r="S61" s="9">
        <v>81500</v>
      </c>
    </row>
    <row r="62" spans="16:19" x14ac:dyDescent="0.3">
      <c r="P62" s="9" t="s">
        <v>93</v>
      </c>
      <c r="Q62" s="9">
        <v>162600</v>
      </c>
      <c r="R62" s="9">
        <v>85100</v>
      </c>
      <c r="S62" s="9">
        <v>78600</v>
      </c>
    </row>
    <row r="63" spans="16:19" x14ac:dyDescent="0.3">
      <c r="P63" s="9" t="s">
        <v>94</v>
      </c>
      <c r="Q63" s="9">
        <v>171200</v>
      </c>
      <c r="R63" s="9">
        <v>95800</v>
      </c>
      <c r="S63" s="9">
        <v>126300</v>
      </c>
    </row>
    <row r="64" spans="16:19" x14ac:dyDescent="0.3">
      <c r="P64" s="9" t="s">
        <v>95</v>
      </c>
      <c r="Q64" s="9">
        <v>157500</v>
      </c>
      <c r="R64" s="9">
        <v>157400</v>
      </c>
      <c r="S64" s="9">
        <v>105500</v>
      </c>
    </row>
    <row r="65" spans="16:19" x14ac:dyDescent="0.3">
      <c r="P65" s="9" t="s">
        <v>96</v>
      </c>
      <c r="Q65" s="9">
        <v>6274400</v>
      </c>
      <c r="R65" s="9">
        <v>2360000</v>
      </c>
      <c r="S65" s="9">
        <v>230300</v>
      </c>
    </row>
    <row r="66" spans="16:19" x14ac:dyDescent="0.3">
      <c r="P66" s="9" t="s">
        <v>97</v>
      </c>
      <c r="Q66" s="9">
        <v>374400</v>
      </c>
      <c r="R66" s="9">
        <v>268800</v>
      </c>
      <c r="S66" s="9">
        <v>233600</v>
      </c>
    </row>
    <row r="67" spans="16:19" x14ac:dyDescent="0.3">
      <c r="P67" s="9" t="s">
        <v>98</v>
      </c>
      <c r="Q67" s="9">
        <v>353000</v>
      </c>
      <c r="R67" s="9">
        <v>177500</v>
      </c>
      <c r="S67" s="9">
        <v>212800</v>
      </c>
    </row>
    <row r="68" spans="16:19" x14ac:dyDescent="0.3">
      <c r="P68" s="9" t="s">
        <v>99</v>
      </c>
      <c r="Q68" s="9">
        <v>338600</v>
      </c>
      <c r="R68" s="9">
        <v>198000</v>
      </c>
      <c r="S68" s="9">
        <v>254100</v>
      </c>
    </row>
    <row r="69" spans="16:19" x14ac:dyDescent="0.3">
      <c r="P69" s="9" t="s">
        <v>100</v>
      </c>
      <c r="Q69" s="9">
        <v>237100</v>
      </c>
      <c r="R69" s="9">
        <v>155600</v>
      </c>
      <c r="S69" s="9">
        <v>188300</v>
      </c>
    </row>
    <row r="70" spans="16:19" x14ac:dyDescent="0.3">
      <c r="P70" s="9" t="s">
        <v>101</v>
      </c>
      <c r="Q70" s="9">
        <v>317200</v>
      </c>
      <c r="R70" s="9">
        <v>116600</v>
      </c>
      <c r="S70" s="9">
        <v>141400</v>
      </c>
    </row>
    <row r="71" spans="16:19" x14ac:dyDescent="0.3">
      <c r="P71" s="9" t="s">
        <v>102</v>
      </c>
      <c r="Q71" s="9">
        <v>256500</v>
      </c>
      <c r="R71" s="9">
        <v>107000</v>
      </c>
      <c r="S71" s="9">
        <v>141800</v>
      </c>
    </row>
    <row r="72" spans="16:19" x14ac:dyDescent="0.3">
      <c r="P72" s="9" t="s">
        <v>103</v>
      </c>
      <c r="Q72" s="9">
        <v>464800</v>
      </c>
      <c r="R72" s="9">
        <v>136600</v>
      </c>
      <c r="S72" s="9">
        <v>156900</v>
      </c>
    </row>
    <row r="73" spans="16:19" x14ac:dyDescent="0.3">
      <c r="P73" s="9" t="s">
        <v>104</v>
      </c>
      <c r="Q73" s="9">
        <v>414800</v>
      </c>
      <c r="R73" s="9">
        <v>129500</v>
      </c>
      <c r="S73" s="9">
        <v>138600</v>
      </c>
    </row>
    <row r="74" spans="16:19" x14ac:dyDescent="0.3">
      <c r="P74" s="9" t="s">
        <v>105</v>
      </c>
      <c r="Q74" s="9">
        <v>608900</v>
      </c>
      <c r="R74" s="9">
        <v>117800</v>
      </c>
      <c r="S74" s="9">
        <v>140000</v>
      </c>
    </row>
    <row r="75" spans="16:19" x14ac:dyDescent="0.3">
      <c r="P75" s="9" t="s">
        <v>106</v>
      </c>
      <c r="Q75" s="9">
        <v>326500</v>
      </c>
      <c r="R75" s="9">
        <v>119700</v>
      </c>
      <c r="S75" s="9">
        <v>200000</v>
      </c>
    </row>
    <row r="76" spans="16:19" x14ac:dyDescent="0.3">
      <c r="P76" s="9" t="s">
        <v>107</v>
      </c>
      <c r="Q76" s="9">
        <v>380700</v>
      </c>
      <c r="R76" s="9">
        <v>112900</v>
      </c>
      <c r="S76" s="9">
        <v>128700</v>
      </c>
    </row>
    <row r="77" spans="16:19" ht="28.8" x14ac:dyDescent="0.3">
      <c r="P77" s="10" t="s">
        <v>58</v>
      </c>
      <c r="Q77" s="25">
        <f>AVERAGE(Q13:Q76)</f>
        <v>467390.625</v>
      </c>
      <c r="R77" s="25"/>
      <c r="S77" s="25"/>
    </row>
    <row r="78" spans="16:19" ht="28.8" x14ac:dyDescent="0.3">
      <c r="P78" s="10" t="s">
        <v>59</v>
      </c>
      <c r="Q78" s="25">
        <f>AVERAGE(R13:R76)</f>
        <v>198248.4375</v>
      </c>
      <c r="R78" s="25"/>
      <c r="S78" s="25"/>
    </row>
    <row r="79" spans="16:19" ht="28.8" x14ac:dyDescent="0.3">
      <c r="P79" s="11" t="s">
        <v>37</v>
      </c>
      <c r="Q79" s="25">
        <f>AVERAGE(S13:S76)</f>
        <v>156306.25</v>
      </c>
      <c r="R79" s="25"/>
      <c r="S79" s="25"/>
    </row>
  </sheetData>
  <mergeCells count="16">
    <mergeCell ref="L46:N46"/>
    <mergeCell ref="Q77:S77"/>
    <mergeCell ref="Q78:S78"/>
    <mergeCell ref="Q79:S79"/>
    <mergeCell ref="A10:D11"/>
    <mergeCell ref="F10:I11"/>
    <mergeCell ref="K10:N11"/>
    <mergeCell ref="P10:S11"/>
    <mergeCell ref="G29:I29"/>
    <mergeCell ref="G30:I30"/>
    <mergeCell ref="G31:I31"/>
    <mergeCell ref="L44:N44"/>
    <mergeCell ref="L45:N45"/>
    <mergeCell ref="B17:D17"/>
    <mergeCell ref="B19:D19"/>
    <mergeCell ref="B18:D1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FC21-A62D-4B09-99E1-1AE4FCBAF21A}">
  <dimension ref="A5:M36"/>
  <sheetViews>
    <sheetView zoomScale="114" workbookViewId="0">
      <selection activeCell="H6" sqref="H6"/>
    </sheetView>
  </sheetViews>
  <sheetFormatPr baseColWidth="10" defaultRowHeight="14.4" x14ac:dyDescent="0.3"/>
  <cols>
    <col min="4" max="4" width="14.109375" customWidth="1"/>
    <col min="5" max="5" width="19.5546875" customWidth="1"/>
    <col min="7" max="7" width="13" bestFit="1" customWidth="1"/>
  </cols>
  <sheetData>
    <row r="5" spans="1:7" x14ac:dyDescent="0.3">
      <c r="D5" s="19"/>
      <c r="E5" s="19"/>
    </row>
    <row r="6" spans="1:7" ht="28.8" x14ac:dyDescent="0.3">
      <c r="A6" s="8" t="s">
        <v>113</v>
      </c>
      <c r="B6" s="8" t="s">
        <v>131</v>
      </c>
      <c r="C6" s="8" t="s">
        <v>132</v>
      </c>
      <c r="D6" s="19"/>
      <c r="E6" s="27" t="s">
        <v>114</v>
      </c>
      <c r="F6" s="28"/>
    </row>
    <row r="7" spans="1:7" x14ac:dyDescent="0.3">
      <c r="A7" s="9">
        <v>1</v>
      </c>
      <c r="B7" s="9">
        <v>88400</v>
      </c>
      <c r="C7" s="9">
        <v>1872900</v>
      </c>
      <c r="E7" s="16" t="s">
        <v>115</v>
      </c>
      <c r="F7" s="18">
        <f>AVERAGE(B7:B36)</f>
        <v>70253.333333333328</v>
      </c>
    </row>
    <row r="8" spans="1:7" x14ac:dyDescent="0.3">
      <c r="A8" s="9">
        <v>2</v>
      </c>
      <c r="B8" s="9">
        <v>61700</v>
      </c>
      <c r="C8" s="9">
        <v>129600</v>
      </c>
      <c r="E8" s="16" t="s">
        <v>116</v>
      </c>
      <c r="F8" s="18">
        <f>AVERAGE(C8:C36)</f>
        <v>78937.931034482754</v>
      </c>
      <c r="G8" s="31"/>
    </row>
    <row r="9" spans="1:7" x14ac:dyDescent="0.3">
      <c r="A9" s="9">
        <v>3</v>
      </c>
      <c r="B9" s="9">
        <v>59100</v>
      </c>
      <c r="C9" s="9">
        <v>124500</v>
      </c>
      <c r="D9" s="20">
        <f t="shared" ref="D9:D32" si="0">$F$7</f>
        <v>70253.333333333328</v>
      </c>
      <c r="E9" s="21">
        <f t="shared" ref="E9:E32" si="1">$F$8</f>
        <v>78937.931034482754</v>
      </c>
    </row>
    <row r="10" spans="1:7" x14ac:dyDescent="0.3">
      <c r="A10" s="9">
        <v>4</v>
      </c>
      <c r="B10" s="9">
        <v>60100</v>
      </c>
      <c r="C10" s="9">
        <v>73500</v>
      </c>
      <c r="D10" s="20">
        <f t="shared" si="0"/>
        <v>70253.333333333328</v>
      </c>
      <c r="E10" s="21">
        <f t="shared" si="1"/>
        <v>78937.931034482754</v>
      </c>
    </row>
    <row r="11" spans="1:7" x14ac:dyDescent="0.3">
      <c r="A11" s="9">
        <v>5</v>
      </c>
      <c r="B11" s="9">
        <v>103400</v>
      </c>
      <c r="C11" s="9">
        <v>79200</v>
      </c>
      <c r="D11" s="20">
        <f t="shared" si="0"/>
        <v>70253.333333333328</v>
      </c>
      <c r="E11" s="21">
        <f t="shared" si="1"/>
        <v>78937.931034482754</v>
      </c>
    </row>
    <row r="12" spans="1:7" x14ac:dyDescent="0.3">
      <c r="A12" s="9">
        <v>6</v>
      </c>
      <c r="B12" s="9">
        <v>72800</v>
      </c>
      <c r="C12" s="9">
        <v>106100</v>
      </c>
      <c r="D12" s="20">
        <f t="shared" si="0"/>
        <v>70253.333333333328</v>
      </c>
      <c r="E12" s="21">
        <f t="shared" si="1"/>
        <v>78937.931034482754</v>
      </c>
    </row>
    <row r="13" spans="1:7" x14ac:dyDescent="0.3">
      <c r="A13" s="9">
        <v>7</v>
      </c>
      <c r="B13" s="9">
        <v>72200</v>
      </c>
      <c r="C13" s="9">
        <v>68500</v>
      </c>
      <c r="D13" s="20">
        <f t="shared" si="0"/>
        <v>70253.333333333328</v>
      </c>
      <c r="E13" s="21">
        <f t="shared" si="1"/>
        <v>78937.931034482754</v>
      </c>
    </row>
    <row r="14" spans="1:7" x14ac:dyDescent="0.3">
      <c r="A14" s="9">
        <v>8</v>
      </c>
      <c r="B14" s="9">
        <v>75600</v>
      </c>
      <c r="C14" s="9">
        <v>115900</v>
      </c>
      <c r="D14" s="20">
        <f t="shared" si="0"/>
        <v>70253.333333333328</v>
      </c>
      <c r="E14" s="21">
        <f t="shared" si="1"/>
        <v>78937.931034482754</v>
      </c>
    </row>
    <row r="15" spans="1:7" x14ac:dyDescent="0.3">
      <c r="A15" s="9">
        <v>9</v>
      </c>
      <c r="B15" s="9">
        <v>81300</v>
      </c>
      <c r="C15" s="9">
        <v>97200</v>
      </c>
      <c r="D15" s="20">
        <f t="shared" si="0"/>
        <v>70253.333333333328</v>
      </c>
      <c r="E15" s="21">
        <f t="shared" si="1"/>
        <v>78937.931034482754</v>
      </c>
    </row>
    <row r="16" spans="1:7" x14ac:dyDescent="0.3">
      <c r="A16" s="9">
        <v>10</v>
      </c>
      <c r="B16" s="9">
        <v>76100</v>
      </c>
      <c r="C16" s="9">
        <v>86100</v>
      </c>
      <c r="D16" s="20">
        <f t="shared" si="0"/>
        <v>70253.333333333328</v>
      </c>
      <c r="E16" s="21">
        <f t="shared" si="1"/>
        <v>78937.931034482754</v>
      </c>
    </row>
    <row r="17" spans="1:13" x14ac:dyDescent="0.3">
      <c r="A17" s="9">
        <v>11</v>
      </c>
      <c r="B17" s="9">
        <v>106600</v>
      </c>
      <c r="C17" s="9">
        <v>56900</v>
      </c>
      <c r="D17" s="20">
        <f t="shared" si="0"/>
        <v>70253.333333333328</v>
      </c>
      <c r="E17" s="21">
        <f t="shared" si="1"/>
        <v>78937.931034482754</v>
      </c>
    </row>
    <row r="18" spans="1:13" x14ac:dyDescent="0.3">
      <c r="A18" s="9">
        <v>12</v>
      </c>
      <c r="B18" s="9">
        <v>65600</v>
      </c>
      <c r="C18" s="9">
        <v>57900</v>
      </c>
      <c r="D18" s="20">
        <f t="shared" si="0"/>
        <v>70253.333333333328</v>
      </c>
      <c r="E18" s="21">
        <f t="shared" si="1"/>
        <v>78937.931034482754</v>
      </c>
    </row>
    <row r="19" spans="1:13" x14ac:dyDescent="0.3">
      <c r="A19" s="9">
        <v>13</v>
      </c>
      <c r="B19" s="9">
        <v>91500</v>
      </c>
      <c r="C19" s="9">
        <v>43200</v>
      </c>
      <c r="D19" s="20">
        <f t="shared" si="0"/>
        <v>70253.333333333328</v>
      </c>
      <c r="E19" s="21">
        <f t="shared" si="1"/>
        <v>78937.931034482754</v>
      </c>
    </row>
    <row r="20" spans="1:13" x14ac:dyDescent="0.3">
      <c r="A20" s="9">
        <v>14</v>
      </c>
      <c r="B20" s="9">
        <v>77200</v>
      </c>
      <c r="C20" s="9">
        <v>105200</v>
      </c>
      <c r="D20" s="20">
        <f t="shared" si="0"/>
        <v>70253.333333333328</v>
      </c>
      <c r="E20" s="21">
        <f t="shared" si="1"/>
        <v>78937.931034482754</v>
      </c>
    </row>
    <row r="21" spans="1:13" x14ac:dyDescent="0.3">
      <c r="A21" s="9">
        <v>15</v>
      </c>
      <c r="B21" s="9">
        <v>43600</v>
      </c>
      <c r="C21" s="9">
        <v>55000</v>
      </c>
      <c r="D21" s="20">
        <f t="shared" si="0"/>
        <v>70253.333333333328</v>
      </c>
      <c r="E21" s="21">
        <f t="shared" si="1"/>
        <v>78937.931034482754</v>
      </c>
    </row>
    <row r="22" spans="1:13" x14ac:dyDescent="0.3">
      <c r="A22" s="9">
        <v>16</v>
      </c>
      <c r="B22" s="9">
        <v>62600</v>
      </c>
      <c r="C22" s="9">
        <v>60100</v>
      </c>
      <c r="D22" s="20">
        <f t="shared" si="0"/>
        <v>70253.333333333328</v>
      </c>
      <c r="E22" s="21">
        <f t="shared" si="1"/>
        <v>78937.931034482754</v>
      </c>
      <c r="M22" s="15"/>
    </row>
    <row r="23" spans="1:13" x14ac:dyDescent="0.3">
      <c r="A23" s="9">
        <v>17</v>
      </c>
      <c r="B23" s="9">
        <v>93800</v>
      </c>
      <c r="C23" s="9">
        <v>93000</v>
      </c>
      <c r="D23" s="20">
        <f t="shared" si="0"/>
        <v>70253.333333333328</v>
      </c>
      <c r="E23" s="21">
        <f t="shared" si="1"/>
        <v>78937.931034482754</v>
      </c>
      <c r="M23" s="3"/>
    </row>
    <row r="24" spans="1:13" x14ac:dyDescent="0.3">
      <c r="A24" s="9">
        <v>18</v>
      </c>
      <c r="B24" s="9">
        <v>50600</v>
      </c>
      <c r="C24" s="9">
        <v>46600</v>
      </c>
      <c r="D24" s="20">
        <f t="shared" si="0"/>
        <v>70253.333333333328</v>
      </c>
      <c r="E24" s="21">
        <f t="shared" si="1"/>
        <v>78937.931034482754</v>
      </c>
      <c r="M24" s="3"/>
    </row>
    <row r="25" spans="1:13" x14ac:dyDescent="0.3">
      <c r="A25" s="9">
        <v>19</v>
      </c>
      <c r="B25" s="9">
        <v>62200</v>
      </c>
      <c r="C25" s="9">
        <v>80000</v>
      </c>
      <c r="D25" s="20">
        <f t="shared" si="0"/>
        <v>70253.333333333328</v>
      </c>
      <c r="E25" s="21">
        <f t="shared" si="1"/>
        <v>78937.931034482754</v>
      </c>
      <c r="M25" s="3"/>
    </row>
    <row r="26" spans="1:13" x14ac:dyDescent="0.3">
      <c r="A26" s="9">
        <v>20</v>
      </c>
      <c r="B26" s="9">
        <v>62300</v>
      </c>
      <c r="C26" s="9">
        <v>66200</v>
      </c>
      <c r="D26" s="20">
        <f t="shared" si="0"/>
        <v>70253.333333333328</v>
      </c>
      <c r="E26" s="21">
        <f t="shared" si="1"/>
        <v>78937.931034482754</v>
      </c>
      <c r="K26" s="15"/>
      <c r="L26" s="15"/>
      <c r="M26" s="3"/>
    </row>
    <row r="27" spans="1:13" x14ac:dyDescent="0.3">
      <c r="A27" s="9">
        <v>21</v>
      </c>
      <c r="B27" s="9">
        <v>86700</v>
      </c>
      <c r="C27" s="9">
        <v>71100</v>
      </c>
      <c r="D27" s="20">
        <f t="shared" si="0"/>
        <v>70253.333333333328</v>
      </c>
      <c r="E27" s="21">
        <f t="shared" si="1"/>
        <v>78937.931034482754</v>
      </c>
      <c r="K27" s="3"/>
      <c r="L27" s="3"/>
      <c r="M27" s="3"/>
    </row>
    <row r="28" spans="1:13" x14ac:dyDescent="0.3">
      <c r="A28" s="9">
        <v>22</v>
      </c>
      <c r="B28" s="9">
        <v>111900</v>
      </c>
      <c r="C28" s="9">
        <v>99300</v>
      </c>
      <c r="D28" s="20">
        <f t="shared" si="0"/>
        <v>70253.333333333328</v>
      </c>
      <c r="E28" s="21">
        <f t="shared" si="1"/>
        <v>78937.931034482754</v>
      </c>
      <c r="K28" s="3"/>
      <c r="L28" s="3"/>
      <c r="M28" s="3"/>
    </row>
    <row r="29" spans="1:13" x14ac:dyDescent="0.3">
      <c r="A29" s="9">
        <v>23</v>
      </c>
      <c r="B29" s="9">
        <v>58100</v>
      </c>
      <c r="C29" s="9">
        <v>57700</v>
      </c>
      <c r="D29" s="20">
        <f t="shared" si="0"/>
        <v>70253.333333333328</v>
      </c>
      <c r="E29" s="21">
        <f t="shared" si="1"/>
        <v>78937.931034482754</v>
      </c>
      <c r="K29" s="3"/>
      <c r="L29" s="3"/>
    </row>
    <row r="30" spans="1:13" x14ac:dyDescent="0.3">
      <c r="A30" s="9">
        <v>24</v>
      </c>
      <c r="B30" s="9">
        <v>51100</v>
      </c>
      <c r="C30" s="9">
        <v>77300</v>
      </c>
      <c r="D30" s="20">
        <f t="shared" si="0"/>
        <v>70253.333333333328</v>
      </c>
      <c r="E30" s="21">
        <f t="shared" si="1"/>
        <v>78937.931034482754</v>
      </c>
      <c r="K30" s="3"/>
      <c r="L30" s="3"/>
    </row>
    <row r="31" spans="1:13" x14ac:dyDescent="0.3">
      <c r="A31" s="9">
        <v>25</v>
      </c>
      <c r="B31" s="9">
        <v>74800</v>
      </c>
      <c r="C31" s="9">
        <v>78700</v>
      </c>
      <c r="D31" s="20">
        <f t="shared" si="0"/>
        <v>70253.333333333328</v>
      </c>
      <c r="E31" s="21">
        <f t="shared" si="1"/>
        <v>78937.931034482754</v>
      </c>
      <c r="K31" s="3"/>
      <c r="L31" s="3"/>
    </row>
    <row r="32" spans="1:13" x14ac:dyDescent="0.3">
      <c r="A32" s="9">
        <v>26</v>
      </c>
      <c r="B32" s="9">
        <v>52000</v>
      </c>
      <c r="C32" s="9">
        <v>93400</v>
      </c>
      <c r="D32" s="20">
        <f t="shared" si="0"/>
        <v>70253.333333333328</v>
      </c>
      <c r="E32" s="21">
        <f t="shared" si="1"/>
        <v>78937.931034482754</v>
      </c>
      <c r="K32" s="3"/>
      <c r="L32" s="3"/>
    </row>
    <row r="33" spans="1:3" x14ac:dyDescent="0.3">
      <c r="A33" s="9">
        <v>27</v>
      </c>
      <c r="B33" s="9">
        <v>70400</v>
      </c>
      <c r="C33" s="9">
        <v>77900</v>
      </c>
    </row>
    <row r="34" spans="1:3" x14ac:dyDescent="0.3">
      <c r="A34" s="9">
        <v>28</v>
      </c>
      <c r="B34" s="9">
        <v>49600</v>
      </c>
      <c r="C34" s="9">
        <v>80400</v>
      </c>
    </row>
    <row r="35" spans="1:3" x14ac:dyDescent="0.3">
      <c r="A35" s="9">
        <v>29</v>
      </c>
      <c r="B35" s="9">
        <v>36500</v>
      </c>
      <c r="C35" s="9">
        <v>53500</v>
      </c>
    </row>
    <row r="36" spans="1:3" x14ac:dyDescent="0.3">
      <c r="A36" s="9">
        <v>30</v>
      </c>
      <c r="B36" s="9">
        <v>49800</v>
      </c>
      <c r="C36" s="9">
        <v>55200</v>
      </c>
    </row>
  </sheetData>
  <mergeCells count="1">
    <mergeCell ref="E6:F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505C-9C9B-49A2-9077-695645511339}">
  <dimension ref="A11:C94"/>
  <sheetViews>
    <sheetView topLeftCell="A31" workbookViewId="0">
      <selection activeCell="O75" sqref="O75"/>
    </sheetView>
  </sheetViews>
  <sheetFormatPr baseColWidth="10" defaultRowHeight="14.4" x14ac:dyDescent="0.3"/>
  <cols>
    <col min="1" max="1" width="41" bestFit="1" customWidth="1"/>
    <col min="2" max="2" width="11.21875" bestFit="1" customWidth="1"/>
  </cols>
  <sheetData>
    <row r="11" spans="1:3" x14ac:dyDescent="0.3">
      <c r="A11" s="29" t="s">
        <v>117</v>
      </c>
      <c r="B11" s="29"/>
      <c r="C11" s="29"/>
    </row>
    <row r="13" spans="1:3" x14ac:dyDescent="0.3">
      <c r="A13" s="13" t="s">
        <v>118</v>
      </c>
      <c r="B13" s="13" t="s">
        <v>119</v>
      </c>
    </row>
    <row r="14" spans="1:3" x14ac:dyDescent="0.3">
      <c r="A14" s="12" t="s">
        <v>120</v>
      </c>
      <c r="B14" s="18">
        <v>2726900</v>
      </c>
    </row>
    <row r="15" spans="1:3" x14ac:dyDescent="0.3">
      <c r="A15" s="12" t="s">
        <v>121</v>
      </c>
      <c r="B15" s="18">
        <f>'Escenario 2'!B18</f>
        <v>578225</v>
      </c>
    </row>
    <row r="16" spans="1:3" x14ac:dyDescent="0.3">
      <c r="A16" s="12" t="s">
        <v>124</v>
      </c>
      <c r="B16" s="18">
        <f>'Escenario 2'!G30</f>
        <v>420806.25</v>
      </c>
    </row>
    <row r="17" spans="1:3" x14ac:dyDescent="0.3">
      <c r="A17" s="12" t="s">
        <v>122</v>
      </c>
      <c r="B17" s="18">
        <f>'Escenario 2'!L45</f>
        <v>277622.58064516127</v>
      </c>
    </row>
    <row r="18" spans="1:3" x14ac:dyDescent="0.3">
      <c r="A18" s="12" t="s">
        <v>123</v>
      </c>
      <c r="B18" s="18">
        <f>'Escenario 2'!Q78</f>
        <v>198248.4375</v>
      </c>
    </row>
    <row r="29" spans="1:3" x14ac:dyDescent="0.3">
      <c r="A29" s="29" t="s">
        <v>130</v>
      </c>
      <c r="B29" s="29"/>
      <c r="C29" s="29"/>
    </row>
    <row r="31" spans="1:3" x14ac:dyDescent="0.3">
      <c r="A31" s="13" t="s">
        <v>118</v>
      </c>
      <c r="B31" s="13" t="s">
        <v>119</v>
      </c>
    </row>
    <row r="32" spans="1:3" x14ac:dyDescent="0.3">
      <c r="A32" s="12" t="s">
        <v>125</v>
      </c>
      <c r="B32" s="18">
        <f>'Escenario 1'!B5</f>
        <v>516900</v>
      </c>
    </row>
    <row r="33" spans="1:3" x14ac:dyDescent="0.3">
      <c r="A33" s="12" t="s">
        <v>126</v>
      </c>
      <c r="B33" s="18">
        <f>'Escenario 2'!B19</f>
        <v>148675</v>
      </c>
    </row>
    <row r="34" spans="1:3" x14ac:dyDescent="0.3">
      <c r="A34" s="12" t="s">
        <v>127</v>
      </c>
      <c r="B34" s="18">
        <f>'Escenario 2'!G31</f>
        <v>161425</v>
      </c>
    </row>
    <row r="35" spans="1:3" x14ac:dyDescent="0.3">
      <c r="A35" s="12" t="s">
        <v>128</v>
      </c>
      <c r="B35" s="18">
        <f>'Escenario 2'!L46</f>
        <v>151774.19354838709</v>
      </c>
    </row>
    <row r="36" spans="1:3" x14ac:dyDescent="0.3">
      <c r="A36" s="12" t="s">
        <v>129</v>
      </c>
      <c r="B36" s="18">
        <f>'Escenario 2'!Q79</f>
        <v>156306.25</v>
      </c>
    </row>
    <row r="48" spans="1:3" x14ac:dyDescent="0.3">
      <c r="A48" s="29" t="s">
        <v>133</v>
      </c>
      <c r="B48" s="29"/>
      <c r="C48" s="29"/>
    </row>
    <row r="50" spans="1:2" x14ac:dyDescent="0.3">
      <c r="A50" s="13" t="s">
        <v>118</v>
      </c>
      <c r="B50" s="13" t="s">
        <v>119</v>
      </c>
    </row>
    <row r="51" spans="1:2" x14ac:dyDescent="0.3">
      <c r="A51" s="12" t="s">
        <v>134</v>
      </c>
      <c r="B51" s="18">
        <f>'Escenario 1'!B39</f>
        <v>161793.75</v>
      </c>
    </row>
    <row r="52" spans="1:2" x14ac:dyDescent="0.3">
      <c r="A52" s="12" t="s">
        <v>135</v>
      </c>
      <c r="B52" s="18">
        <f>'Escenario 2'!B19</f>
        <v>148675</v>
      </c>
    </row>
    <row r="53" spans="1:2" x14ac:dyDescent="0.3">
      <c r="A53" s="12" t="s">
        <v>136</v>
      </c>
      <c r="B53" s="18">
        <f>'Escenario 2'!G31</f>
        <v>161425</v>
      </c>
    </row>
    <row r="54" spans="1:2" x14ac:dyDescent="0.3">
      <c r="A54" s="12" t="s">
        <v>137</v>
      </c>
      <c r="B54" s="18">
        <f>'Escenario 2'!L46</f>
        <v>151774.19354838709</v>
      </c>
    </row>
    <row r="55" spans="1:2" x14ac:dyDescent="0.3">
      <c r="A55" s="12" t="s">
        <v>138</v>
      </c>
      <c r="B55" s="18">
        <f>'Escenario 2'!Q79</f>
        <v>156306.25</v>
      </c>
    </row>
    <row r="70" spans="1:2" x14ac:dyDescent="0.3">
      <c r="A70" s="29" t="s">
        <v>139</v>
      </c>
      <c r="B70" s="29"/>
    </row>
    <row r="71" spans="1:2" x14ac:dyDescent="0.3">
      <c r="A71" s="23"/>
      <c r="B71" s="23"/>
    </row>
    <row r="73" spans="1:2" x14ac:dyDescent="0.3">
      <c r="A73" s="13" t="s">
        <v>140</v>
      </c>
      <c r="B73" s="13" t="s">
        <v>35</v>
      </c>
    </row>
    <row r="74" spans="1:2" x14ac:dyDescent="0.3">
      <c r="A74" s="12" t="s">
        <v>141</v>
      </c>
      <c r="B74" s="18">
        <f>2157700/34</f>
        <v>63461.76470588235</v>
      </c>
    </row>
    <row r="75" spans="1:2" x14ac:dyDescent="0.3">
      <c r="A75" s="12" t="s">
        <v>142</v>
      </c>
      <c r="B75" s="12">
        <f>4089401/34</f>
        <v>120276.5</v>
      </c>
    </row>
    <row r="89" spans="1:3" x14ac:dyDescent="0.3">
      <c r="A89" s="30" t="s">
        <v>143</v>
      </c>
      <c r="B89" s="30"/>
      <c r="C89" s="30"/>
    </row>
    <row r="90" spans="1:3" x14ac:dyDescent="0.3">
      <c r="A90" s="13" t="s">
        <v>0</v>
      </c>
      <c r="B90" s="13" t="s">
        <v>131</v>
      </c>
      <c r="C90" s="13" t="s">
        <v>132</v>
      </c>
    </row>
    <row r="91" spans="1:3" x14ac:dyDescent="0.3">
      <c r="A91" s="12" t="s">
        <v>144</v>
      </c>
      <c r="B91" s="22">
        <f>354500/4</f>
        <v>88625</v>
      </c>
      <c r="C91" s="12">
        <f>1090799/4</f>
        <v>272699.75</v>
      </c>
    </row>
    <row r="92" spans="1:3" x14ac:dyDescent="0.3">
      <c r="A92" s="12" t="s">
        <v>145</v>
      </c>
      <c r="B92" s="17">
        <f>1060501/16</f>
        <v>66281.3125</v>
      </c>
      <c r="C92" s="17">
        <f>1354303/16</f>
        <v>84643.9375</v>
      </c>
    </row>
    <row r="93" spans="1:3" x14ac:dyDescent="0.3">
      <c r="A93" s="12" t="s">
        <v>146</v>
      </c>
      <c r="B93" s="17">
        <f>1949500/32</f>
        <v>60921.875</v>
      </c>
      <c r="C93" s="17">
        <f>2737398/32</f>
        <v>85543.6875</v>
      </c>
    </row>
    <row r="94" spans="1:3" x14ac:dyDescent="0.3">
      <c r="A94" s="12" t="s">
        <v>147</v>
      </c>
      <c r="B94" s="17">
        <f>2961097/64</f>
        <v>46267.140625</v>
      </c>
      <c r="C94" s="17">
        <f>4275499/64</f>
        <v>66804.671875</v>
      </c>
    </row>
  </sheetData>
  <mergeCells count="5">
    <mergeCell ref="A11:C11"/>
    <mergeCell ref="A29:C29"/>
    <mergeCell ref="A48:C48"/>
    <mergeCell ref="A70:B70"/>
    <mergeCell ref="A89:C8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fcfc4f-29bb-494d-9a76-b0329a5902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1E8C1DD8F5B41A47A8ECFEE6084B1" ma:contentTypeVersion="13" ma:contentTypeDescription="Crear nuevo documento." ma:contentTypeScope="" ma:versionID="aec83e8e70c29a555afea3e98ce2ff32">
  <xsd:schema xmlns:xsd="http://www.w3.org/2001/XMLSchema" xmlns:xs="http://www.w3.org/2001/XMLSchema" xmlns:p="http://schemas.microsoft.com/office/2006/metadata/properties" xmlns:ns3="5efcfc4f-29bb-494d-9a76-b0329a59025e" xmlns:ns4="35d47d0e-5fff-46fc-9dc4-f42efd9cfec7" targetNamespace="http://schemas.microsoft.com/office/2006/metadata/properties" ma:root="true" ma:fieldsID="1da1c3c6b0a90c2102acd12d295b5aab" ns3:_="" ns4:_="">
    <xsd:import namespace="5efcfc4f-29bb-494d-9a76-b0329a59025e"/>
    <xsd:import namespace="35d47d0e-5fff-46fc-9dc4-f42efd9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fc4f-29bb-494d-9a76-b0329a590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47d0e-5fff-46fc-9dc4-f42efd9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87EFD-1A28-487D-B7D2-77BF0D53CF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275123-1973-4C68-BADE-DFD2FCEC8322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5d47d0e-5fff-46fc-9dc4-f42efd9cfec7"/>
    <ds:schemaRef ds:uri="http://schemas.microsoft.com/office/infopath/2007/PartnerControls"/>
    <ds:schemaRef ds:uri="5efcfc4f-29bb-494d-9a76-b0329a59025e"/>
  </ds:schemaRefs>
</ds:datastoreItem>
</file>

<file path=customXml/itemProps3.xml><?xml version="1.0" encoding="utf-8"?>
<ds:datastoreItem xmlns:ds="http://schemas.openxmlformats.org/officeDocument/2006/customXml" ds:itemID="{5E9925EC-6FDC-4980-9706-164E525FB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cfc4f-29bb-494d-9a76-b0329a59025e"/>
    <ds:schemaRef ds:uri="35d47d0e-5fff-46fc-9dc4-f42efd9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 1</vt:lpstr>
      <vt:lpstr>Escenario 2</vt:lpstr>
      <vt:lpstr>AES vs RSA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Parra Ochoa</dc:creator>
  <cp:lastModifiedBy>Mateo Parra Ochoa</cp:lastModifiedBy>
  <dcterms:created xsi:type="dcterms:W3CDTF">2025-04-28T02:39:43Z</dcterms:created>
  <dcterms:modified xsi:type="dcterms:W3CDTF">2025-04-29T04:25:01Z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0x0101001FC1E8C1DD8F5B41A47A8ECFEE6084B1</vt:lpwstr>
  </property>
</Properties>
</file>