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F:\Repos\rock-paper-scissors\results\"/>
    </mc:Choice>
  </mc:AlternateContent>
  <xr:revisionPtr revIDLastSave="0" documentId="13_ncr:1_{0F8A799B-2716-416A-B6A2-1A85ACEF04D6}" xr6:coauthVersionLast="36" xr6:coauthVersionMax="36" xr10:uidLastSave="{00000000-0000-0000-0000-000000000000}"/>
  <bookViews>
    <workbookView xWindow="0" yWindow="0" windowWidth="28800" windowHeight="12300" tabRatio="678" xr2:uid="{00000000-000D-0000-FFFF-FFFF00000000}"/>
  </bookViews>
  <sheets>
    <sheet name="Run1" sheetId="63" r:id="rId1"/>
    <sheet name="Run Schedule" sheetId="7" state="hidden" r:id="rId2"/>
    <sheet name="Info" sheetId="5" r:id="rId3"/>
    <sheet name="Config" sheetId="15" state="hidden" r:id="rId4"/>
    <sheet name="Example Results Matrix" sheetId="4" r:id="rId5"/>
    <sheet name="Variabl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63" l="1"/>
  <c r="AE28" i="63" l="1"/>
  <c r="L17" i="63"/>
  <c r="L16" i="63"/>
  <c r="L14" i="63"/>
  <c r="F13" i="63"/>
  <c r="E13" i="63"/>
  <c r="D13" i="63"/>
  <c r="C13" i="63"/>
  <c r="J11" i="63"/>
  <c r="I11" i="63"/>
  <c r="H11" i="63"/>
  <c r="J10" i="63"/>
  <c r="I10" i="63"/>
  <c r="H10" i="63"/>
  <c r="J9" i="63"/>
  <c r="I9" i="63"/>
  <c r="H9" i="63"/>
  <c r="J8" i="63"/>
  <c r="I8" i="63"/>
  <c r="H8" i="63"/>
  <c r="I3" i="63"/>
  <c r="M11" i="63" l="1"/>
  <c r="O11" i="63" s="1"/>
  <c r="F15" i="63" s="1"/>
  <c r="L21" i="63"/>
  <c r="L32" i="63" s="1"/>
  <c r="L9" i="63"/>
  <c r="N9" i="63" s="1"/>
  <c r="D14" i="63" s="1"/>
  <c r="M9" i="63"/>
  <c r="O9" i="63" s="1"/>
  <c r="D15" i="63" s="1"/>
  <c r="K10" i="63"/>
  <c r="L11" i="63"/>
  <c r="N11" i="63" s="1"/>
  <c r="F14" i="63" s="1"/>
  <c r="L8" i="63"/>
  <c r="N8" i="63" s="1"/>
  <c r="C14" i="63" s="1"/>
  <c r="M10" i="63"/>
  <c r="O10" i="63" s="1"/>
  <c r="E15" i="63" s="1"/>
  <c r="R21" i="63"/>
  <c r="K8" i="63"/>
  <c r="L20" i="63"/>
  <c r="M8" i="63"/>
  <c r="L10" i="63"/>
  <c r="K9" i="63"/>
  <c r="K11" i="63"/>
  <c r="S11" i="63" l="1"/>
  <c r="F19" i="63" s="1"/>
  <c r="R22" i="63"/>
  <c r="R11" i="63"/>
  <c r="F18" i="63" s="1"/>
  <c r="R9" i="63"/>
  <c r="D18" i="63" s="1"/>
  <c r="S9" i="63"/>
  <c r="D19" i="63" s="1"/>
  <c r="R24" i="63"/>
  <c r="P10" i="63"/>
  <c r="E16" i="63" s="1"/>
  <c r="R10" i="63"/>
  <c r="E18" i="63" s="1"/>
  <c r="Q10" i="63"/>
  <c r="E17" i="63" s="1"/>
  <c r="P8" i="63"/>
  <c r="C16" i="63" s="1"/>
  <c r="P11" i="63"/>
  <c r="F16" i="63" s="1"/>
  <c r="Q11" i="63"/>
  <c r="F17" i="63" s="1"/>
  <c r="Q9" i="63"/>
  <c r="D17" i="63" s="1"/>
  <c r="P9" i="63"/>
  <c r="D16" i="63" s="1"/>
  <c r="O8" i="63"/>
  <c r="Q8" i="63"/>
  <c r="R23" i="63"/>
  <c r="N10" i="63"/>
  <c r="R8" i="63"/>
  <c r="C18" i="63" s="1"/>
  <c r="R17" i="63" l="1"/>
  <c r="C17" i="63"/>
  <c r="R15" i="63"/>
  <c r="C15" i="63"/>
  <c r="R14" i="63"/>
  <c r="E14" i="63"/>
  <c r="R18" i="63"/>
  <c r="R16" i="63"/>
  <c r="S8" i="63"/>
  <c r="C19" i="63" s="1"/>
  <c r="S10" i="63"/>
  <c r="E19" i="63" s="1"/>
  <c r="R19" i="63" l="1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D33" i="4" l="1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AH31" i="4"/>
  <c r="AK31" i="4" s="1"/>
  <c r="AH30" i="4"/>
  <c r="AK30" i="4" s="1"/>
  <c r="AH29" i="4"/>
  <c r="AK29" i="4" s="1"/>
  <c r="AH28" i="4"/>
  <c r="AH27" i="4"/>
  <c r="AH26" i="4"/>
  <c r="AK26" i="4" s="1"/>
  <c r="AN26" i="4" s="1"/>
  <c r="AH25" i="4"/>
  <c r="AH24" i="4"/>
  <c r="AK24" i="4" s="1"/>
  <c r="AH23" i="4"/>
  <c r="AH22" i="4"/>
  <c r="AH21" i="4"/>
  <c r="AK21" i="4" s="1"/>
  <c r="AH20" i="4"/>
  <c r="AK20" i="4" s="1"/>
  <c r="AH19" i="4"/>
  <c r="AH18" i="4"/>
  <c r="AH17" i="4"/>
  <c r="AH16" i="4"/>
  <c r="AH15" i="4"/>
  <c r="AH14" i="4"/>
  <c r="AK14" i="4" s="1"/>
  <c r="AN14" i="4" s="1"/>
  <c r="AH13" i="4"/>
  <c r="AH12" i="4"/>
  <c r="AK12" i="4" s="1"/>
  <c r="AH11" i="4"/>
  <c r="AK11" i="4" s="1"/>
  <c r="AH10" i="4"/>
  <c r="AH9" i="4"/>
  <c r="AK9" i="4" s="1"/>
  <c r="AH8" i="4"/>
  <c r="AH7" i="4"/>
  <c r="AK7" i="4" s="1"/>
  <c r="BF48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J18" i="4" s="1"/>
  <c r="AF19" i="4"/>
  <c r="AF20" i="4"/>
  <c r="AF21" i="4"/>
  <c r="AF22" i="4"/>
  <c r="AF23" i="4"/>
  <c r="AF24" i="4"/>
  <c r="AF25" i="4"/>
  <c r="AF26" i="4"/>
  <c r="AJ26" i="4" s="1"/>
  <c r="AF27" i="4"/>
  <c r="AF28" i="4"/>
  <c r="AF29" i="4"/>
  <c r="AF30" i="4"/>
  <c r="AJ30" i="4" s="1"/>
  <c r="AF31" i="4"/>
  <c r="AF6" i="4"/>
  <c r="AG3" i="4"/>
  <c r="AH6" i="4"/>
  <c r="AK6" i="4" s="1"/>
  <c r="AJ8" i="4" l="1"/>
  <c r="AJ14" i="4"/>
  <c r="AJ29" i="4"/>
  <c r="AJ20" i="4"/>
  <c r="AM20" i="4" s="1"/>
  <c r="AJ12" i="4"/>
  <c r="AM12" i="4" s="1"/>
  <c r="AJ13" i="4"/>
  <c r="AM13" i="4" s="1"/>
  <c r="AJ27" i="4"/>
  <c r="AM27" i="4" s="1"/>
  <c r="AJ19" i="4"/>
  <c r="AM19" i="4" s="1"/>
  <c r="AJ11" i="4"/>
  <c r="AM11" i="4" s="1"/>
  <c r="AJ28" i="4"/>
  <c r="AM28" i="4" s="1"/>
  <c r="AJ6" i="4"/>
  <c r="AJ17" i="4"/>
  <c r="AM17" i="4" s="1"/>
  <c r="AJ24" i="4"/>
  <c r="AK18" i="4"/>
  <c r="AN18" i="4" s="1"/>
  <c r="AI26" i="4"/>
  <c r="AO26" i="4" s="1"/>
  <c r="AJ25" i="4"/>
  <c r="AM25" i="4" s="1"/>
  <c r="AI27" i="4"/>
  <c r="AI30" i="4"/>
  <c r="AO30" i="4" s="1"/>
  <c r="AJ16" i="4"/>
  <c r="AM16" i="4" s="1"/>
  <c r="AI20" i="4"/>
  <c r="AO20" i="4" s="1"/>
  <c r="AJ23" i="4"/>
  <c r="AJ15" i="4"/>
  <c r="AM15" i="4" s="1"/>
  <c r="AM29" i="4"/>
  <c r="AI18" i="4"/>
  <c r="AO18" i="4" s="1"/>
  <c r="AM30" i="4"/>
  <c r="AI17" i="4"/>
  <c r="AN7" i="4"/>
  <c r="AN31" i="4"/>
  <c r="AI15" i="4"/>
  <c r="AN30" i="4"/>
  <c r="AI6" i="4"/>
  <c r="AO6" i="4" s="1"/>
  <c r="AI8" i="4"/>
  <c r="AO8" i="4" s="1"/>
  <c r="AK19" i="4"/>
  <c r="AN19" i="4" s="1"/>
  <c r="AN29" i="4"/>
  <c r="AM18" i="4"/>
  <c r="AI29" i="4"/>
  <c r="AP29" i="4" s="1"/>
  <c r="AJ31" i="4"/>
  <c r="AM31" i="4" s="1"/>
  <c r="AJ7" i="4"/>
  <c r="AM7" i="4" s="1"/>
  <c r="AK17" i="4"/>
  <c r="AN17" i="4" s="1"/>
  <c r="AQ26" i="4"/>
  <c r="AM26" i="4"/>
  <c r="AM14" i="4"/>
  <c r="AK22" i="4"/>
  <c r="AN22" i="4" s="1"/>
  <c r="AI28" i="4"/>
  <c r="AK8" i="4"/>
  <c r="AN8" i="4" s="1"/>
  <c r="AM24" i="4"/>
  <c r="AI25" i="4"/>
  <c r="AI13" i="4"/>
  <c r="AO13" i="4" s="1"/>
  <c r="AI24" i="4"/>
  <c r="AI23" i="4"/>
  <c r="AI11" i="4"/>
  <c r="AK27" i="4"/>
  <c r="AN27" i="4" s="1"/>
  <c r="AK15" i="4"/>
  <c r="AN15" i="4" s="1"/>
  <c r="AN21" i="4"/>
  <c r="AN9" i="4"/>
  <c r="AQ29" i="4"/>
  <c r="AI14" i="4"/>
  <c r="AO14" i="4" s="1"/>
  <c r="AN12" i="4"/>
  <c r="AN11" i="4"/>
  <c r="AI12" i="4"/>
  <c r="AO12" i="4" s="1"/>
  <c r="AK28" i="4"/>
  <c r="AN28" i="4" s="1"/>
  <c r="AK16" i="4"/>
  <c r="AN16" i="4" s="1"/>
  <c r="AM6" i="4"/>
  <c r="AM8" i="4"/>
  <c r="AI22" i="4"/>
  <c r="AI10" i="4"/>
  <c r="AN6" i="4"/>
  <c r="AN20" i="4"/>
  <c r="AP12" i="4"/>
  <c r="AM23" i="4"/>
  <c r="AN24" i="4"/>
  <c r="AI21" i="4"/>
  <c r="AI9" i="4"/>
  <c r="AK25" i="4"/>
  <c r="AN25" i="4" s="1"/>
  <c r="AK13" i="4"/>
  <c r="AK10" i="4"/>
  <c r="AN10" i="4" s="1"/>
  <c r="AJ22" i="4"/>
  <c r="AJ10" i="4"/>
  <c r="AM10" i="4" s="1"/>
  <c r="AI31" i="4"/>
  <c r="AI19" i="4"/>
  <c r="AI7" i="4"/>
  <c r="AJ21" i="4"/>
  <c r="AJ9" i="4"/>
  <c r="AK23" i="4"/>
  <c r="AN23" i="4" s="1"/>
  <c r="AI16" i="4"/>
  <c r="M35" i="4"/>
  <c r="Y35" i="4"/>
  <c r="G35" i="4"/>
  <c r="AC35" i="4"/>
  <c r="H35" i="4"/>
  <c r="P35" i="4"/>
  <c r="Q34" i="4"/>
  <c r="I34" i="4"/>
  <c r="N34" i="4"/>
  <c r="R34" i="4"/>
  <c r="AB38" i="4"/>
  <c r="AB37" i="4"/>
  <c r="AB34" i="4"/>
  <c r="W34" i="4"/>
  <c r="V34" i="4"/>
  <c r="K37" i="4"/>
  <c r="E34" i="4"/>
  <c r="F35" i="4"/>
  <c r="K36" i="4"/>
  <c r="N35" i="4"/>
  <c r="O35" i="4"/>
  <c r="Z34" i="4"/>
  <c r="AD35" i="4"/>
  <c r="X35" i="4"/>
  <c r="P34" i="4"/>
  <c r="I35" i="4"/>
  <c r="AB35" i="4"/>
  <c r="R35" i="4"/>
  <c r="K35" i="4"/>
  <c r="S34" i="4"/>
  <c r="X34" i="4"/>
  <c r="J35" i="4"/>
  <c r="G34" i="4"/>
  <c r="G36" i="4"/>
  <c r="M34" i="4"/>
  <c r="M36" i="4"/>
  <c r="T35" i="4"/>
  <c r="O34" i="4"/>
  <c r="L34" i="4"/>
  <c r="Y36" i="4"/>
  <c r="E36" i="4"/>
  <c r="L36" i="4"/>
  <c r="E35" i="4"/>
  <c r="J34" i="4"/>
  <c r="Y34" i="4"/>
  <c r="AC34" i="4"/>
  <c r="V35" i="4"/>
  <c r="W35" i="4"/>
  <c r="F34" i="4"/>
  <c r="AA35" i="4"/>
  <c r="Y38" i="4"/>
  <c r="AC36" i="4"/>
  <c r="U35" i="4"/>
  <c r="K34" i="4"/>
  <c r="S36" i="4"/>
  <c r="Z35" i="4"/>
  <c r="S35" i="4"/>
  <c r="Q36" i="4"/>
  <c r="AD34" i="4"/>
  <c r="AA34" i="4"/>
  <c r="Q35" i="4"/>
  <c r="AO24" i="4" l="1"/>
  <c r="AO27" i="4"/>
  <c r="AQ9" i="4"/>
  <c r="AR16" i="4"/>
  <c r="AR27" i="4"/>
  <c r="AR26" i="4"/>
  <c r="AR14" i="4"/>
  <c r="AO17" i="4"/>
  <c r="AO23" i="4"/>
  <c r="AR23" i="4"/>
  <c r="AO25" i="4"/>
  <c r="AR28" i="4"/>
  <c r="AR30" i="4"/>
  <c r="AQ19" i="4"/>
  <c r="AO11" i="4"/>
  <c r="AR20" i="4"/>
  <c r="AR24" i="4"/>
  <c r="AR17" i="4"/>
  <c r="AQ11" i="4"/>
  <c r="AQ21" i="4"/>
  <c r="AP26" i="4"/>
  <c r="AR18" i="4"/>
  <c r="AP11" i="4"/>
  <c r="AP23" i="4"/>
  <c r="AR25" i="4"/>
  <c r="AR12" i="4"/>
  <c r="AO10" i="4"/>
  <c r="AR31" i="4"/>
  <c r="AP30" i="4"/>
  <c r="AQ30" i="4"/>
  <c r="AO29" i="4"/>
  <c r="AQ25" i="4"/>
  <c r="AQ22" i="4"/>
  <c r="AQ20" i="4"/>
  <c r="AQ17" i="4"/>
  <c r="AR7" i="4"/>
  <c r="AM9" i="4"/>
  <c r="AQ15" i="4"/>
  <c r="AR15" i="4"/>
  <c r="AP15" i="4"/>
  <c r="AM22" i="4"/>
  <c r="AQ16" i="4"/>
  <c r="AO15" i="4"/>
  <c r="AQ27" i="4"/>
  <c r="AP6" i="4"/>
  <c r="AO22" i="4"/>
  <c r="AP18" i="4"/>
  <c r="AR8" i="4"/>
  <c r="AQ12" i="4"/>
  <c r="AR29" i="4"/>
  <c r="AP17" i="4"/>
  <c r="AQ6" i="4"/>
  <c r="AP20" i="4"/>
  <c r="AP13" i="4"/>
  <c r="AR6" i="4"/>
  <c r="AP27" i="4"/>
  <c r="AP14" i="4"/>
  <c r="AR11" i="4"/>
  <c r="AR19" i="4"/>
  <c r="AQ18" i="4"/>
  <c r="AQ8" i="4"/>
  <c r="AO9" i="4"/>
  <c r="AP25" i="4"/>
  <c r="AO7" i="4"/>
  <c r="AP7" i="4"/>
  <c r="AP9" i="4"/>
  <c r="AO19" i="4"/>
  <c r="AP19" i="4"/>
  <c r="AO31" i="4"/>
  <c r="AP31" i="4"/>
  <c r="AN13" i="4"/>
  <c r="AQ7" i="4"/>
  <c r="AP21" i="4"/>
  <c r="AO21" i="4"/>
  <c r="AP10" i="4"/>
  <c r="AQ31" i="4"/>
  <c r="AP22" i="4"/>
  <c r="AQ10" i="4"/>
  <c r="AQ23" i="4"/>
  <c r="AQ14" i="4"/>
  <c r="AP24" i="4"/>
  <c r="AQ13" i="4"/>
  <c r="AP28" i="4"/>
  <c r="AO28" i="4"/>
  <c r="AR9" i="4"/>
  <c r="AR10" i="4"/>
  <c r="AP8" i="4"/>
  <c r="AM21" i="4"/>
  <c r="AQ28" i="4"/>
  <c r="AP16" i="4"/>
  <c r="AO16" i="4"/>
  <c r="AQ24" i="4"/>
  <c r="Q38" i="4"/>
  <c r="U34" i="4"/>
  <c r="AA38" i="4"/>
  <c r="R36" i="4"/>
  <c r="T37" i="4"/>
  <c r="R37" i="4"/>
  <c r="L38" i="4"/>
  <c r="L37" i="4"/>
  <c r="O37" i="4"/>
  <c r="V37" i="4"/>
  <c r="H34" i="4"/>
  <c r="N37" i="4"/>
  <c r="T38" i="4"/>
  <c r="AD36" i="4"/>
  <c r="V39" i="4"/>
  <c r="AC38" i="4"/>
  <c r="AC37" i="4"/>
  <c r="I36" i="4"/>
  <c r="G37" i="4"/>
  <c r="T34" i="4"/>
  <c r="T36" i="4"/>
  <c r="V38" i="4"/>
  <c r="E39" i="4"/>
  <c r="J37" i="4"/>
  <c r="P37" i="4"/>
  <c r="X39" i="4"/>
  <c r="AA37" i="4"/>
  <c r="AB36" i="4"/>
  <c r="Y37" i="4"/>
  <c r="U37" i="4"/>
  <c r="F39" i="4"/>
  <c r="J39" i="4"/>
  <c r="O39" i="4"/>
  <c r="AB39" i="4"/>
  <c r="E37" i="4"/>
  <c r="W36" i="4"/>
  <c r="Z38" i="4"/>
  <c r="M39" i="4"/>
  <c r="Q39" i="4"/>
  <c r="N36" i="4"/>
  <c r="AD37" i="4"/>
  <c r="U36" i="4"/>
  <c r="H38" i="4"/>
  <c r="H37" i="4"/>
  <c r="L35" i="4"/>
  <c r="V36" i="4"/>
  <c r="K38" i="4"/>
  <c r="H39" i="4"/>
  <c r="F36" i="4"/>
  <c r="W39" i="4"/>
  <c r="AA36" i="4"/>
  <c r="X38" i="4"/>
  <c r="I39" i="4"/>
  <c r="P39" i="4"/>
  <c r="X36" i="4"/>
  <c r="AD38" i="4"/>
  <c r="I37" i="4"/>
  <c r="W38" i="4"/>
  <c r="G39" i="4"/>
  <c r="K39" i="4"/>
  <c r="W37" i="4"/>
  <c r="J36" i="4"/>
  <c r="O36" i="4"/>
  <c r="Z36" i="4"/>
  <c r="Z37" i="4"/>
  <c r="Q37" i="4"/>
  <c r="I38" i="4"/>
  <c r="E38" i="4"/>
  <c r="X37" i="4"/>
  <c r="P38" i="4"/>
  <c r="AA39" i="4"/>
  <c r="AD39" i="4"/>
  <c r="S38" i="4"/>
  <c r="R39" i="4"/>
  <c r="F38" i="4"/>
  <c r="P36" i="4"/>
  <c r="S39" i="4"/>
  <c r="U38" i="4"/>
  <c r="J38" i="4"/>
  <c r="F37" i="4"/>
  <c r="S37" i="4"/>
  <c r="R38" i="4"/>
  <c r="N38" i="4"/>
  <c r="Y39" i="4"/>
  <c r="M38" i="4"/>
  <c r="G38" i="4"/>
  <c r="Z39" i="4"/>
  <c r="M37" i="4"/>
  <c r="H36" i="4"/>
  <c r="AC39" i="4"/>
  <c r="O38" i="4"/>
  <c r="N39" i="4"/>
  <c r="AR13" i="4" l="1"/>
  <c r="AR22" i="4"/>
  <c r="AR21" i="4"/>
  <c r="L39" i="4"/>
  <c r="U39" i="4"/>
  <c r="T39" i="4"/>
</calcChain>
</file>

<file path=xl/sharedStrings.xml><?xml version="1.0" encoding="utf-8"?>
<sst xmlns="http://schemas.openxmlformats.org/spreadsheetml/2006/main" count="264" uniqueCount="148">
  <si>
    <t>None (Raw)</t>
  </si>
  <si>
    <t>Canny Edges</t>
  </si>
  <si>
    <t>Skeleton</t>
  </si>
  <si>
    <t>Combination</t>
  </si>
  <si>
    <t>F</t>
  </si>
  <si>
    <t>Feature Algorithm</t>
  </si>
  <si>
    <t>Dataset Used</t>
  </si>
  <si>
    <t>Grassnoted</t>
  </si>
  <si>
    <t>Pugeault</t>
  </si>
  <si>
    <t>Mon95</t>
  </si>
  <si>
    <t>TP</t>
  </si>
  <si>
    <t>TN</t>
  </si>
  <si>
    <t>FP</t>
  </si>
  <si>
    <t>FN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</si>
  <si>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</si>
  <si>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</si>
  <si>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</si>
  <si>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</si>
  <si>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</si>
  <si>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</si>
  <si>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</si>
  <si>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</si>
  <si>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</si>
  <si>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</si>
  <si>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</si>
  <si>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</si>
  <si>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</si>
  <si>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</si>
  <si>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</si>
  <si>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</si>
  <si>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</si>
  <si>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</si>
  <si>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</si>
  <si>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</si>
  <si>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</si>
  <si>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</si>
  <si>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</si>
  <si>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</si>
  <si>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Q</t>
  </si>
  <si>
    <t>Sample Count</t>
  </si>
  <si>
    <t>Precision</t>
  </si>
  <si>
    <t>Recall</t>
  </si>
  <si>
    <t>Accuracy</t>
  </si>
  <si>
    <t>Actual Class</t>
  </si>
  <si>
    <t>Specificity</t>
  </si>
  <si>
    <t>F-Measure</t>
  </si>
  <si>
    <t>true positive</t>
  </si>
  <si>
    <t>current sign recognised as correct sign</t>
  </si>
  <si>
    <t>(TP green box)</t>
  </si>
  <si>
    <t>true negative</t>
  </si>
  <si>
    <t>hand being recognised as a different (correct) sign</t>
  </si>
  <si>
    <t>(everything except current row and column)</t>
  </si>
  <si>
    <t>false positive</t>
  </si>
  <si>
    <t>other sign being recognised as current sign</t>
  </si>
  <si>
    <t>(everything in row except TP green box)</t>
  </si>
  <si>
    <t>false negative</t>
  </si>
  <si>
    <t>current sign is recognised as different sign</t>
  </si>
  <si>
    <t>(everything in column except TP green box)</t>
  </si>
  <si>
    <t>Training/Testing Runs</t>
  </si>
  <si>
    <t>Balanced Accuracy</t>
  </si>
  <si>
    <t>Dataset</t>
  </si>
  <si>
    <t>HOG Variables</t>
  </si>
  <si>
    <t>SVM Kernel</t>
  </si>
  <si>
    <t>SVM Hyperparameters</t>
  </si>
  <si>
    <t>Linear</t>
  </si>
  <si>
    <t>RBF</t>
  </si>
  <si>
    <t>Gamma</t>
  </si>
  <si>
    <t>Cell Size</t>
  </si>
  <si>
    <t>Window Size</t>
  </si>
  <si>
    <t>Block Size</t>
  </si>
  <si>
    <t>Stride Size</t>
  </si>
  <si>
    <t>Overlapping</t>
  </si>
  <si>
    <t>Dimensionality Reduction</t>
  </si>
  <si>
    <t>None</t>
  </si>
  <si>
    <t>PCA</t>
  </si>
  <si>
    <t>Predicted Class</t>
  </si>
  <si>
    <t>Feature Preprocess</t>
  </si>
  <si>
    <t>Normalisation</t>
  </si>
  <si>
    <t>Min-Max</t>
  </si>
  <si>
    <t>Unit Vector</t>
  </si>
  <si>
    <t>Own BSL</t>
  </si>
  <si>
    <t>Own ASL</t>
  </si>
  <si>
    <t>Run #</t>
  </si>
  <si>
    <t>Total Samples</t>
  </si>
  <si>
    <t>Samples Per Class</t>
  </si>
  <si>
    <t>Predictions Per Class</t>
  </si>
  <si>
    <t>Class</t>
  </si>
  <si>
    <t>Run 1</t>
  </si>
  <si>
    <t>Features: None</t>
  </si>
  <si>
    <t>Run:</t>
  </si>
  <si>
    <t>Training Time</t>
  </si>
  <si>
    <t>Testing Time</t>
  </si>
  <si>
    <t>Desired Outcome</t>
  </si>
  <si>
    <t>Parameters:</t>
  </si>
  <si>
    <t>Predictions for this Class</t>
  </si>
  <si>
    <t>Samples for this Class</t>
  </si>
  <si>
    <t>Overall Results</t>
  </si>
  <si>
    <t>(Average)</t>
  </si>
  <si>
    <t>Samples</t>
  </si>
  <si>
    <t>Average Samples Per Class</t>
  </si>
  <si>
    <t>Totals</t>
  </si>
  <si>
    <t>Run Header</t>
  </si>
  <si>
    <t>Run</t>
  </si>
  <si>
    <t>TP Ref</t>
  </si>
  <si>
    <t>TN Ref</t>
  </si>
  <si>
    <t>FP Ref</t>
  </si>
  <si>
    <t>FN Ref</t>
  </si>
  <si>
    <t>Test Samples</t>
  </si>
  <si>
    <t>AR41</t>
  </si>
  <si>
    <t>AR42</t>
  </si>
  <si>
    <t>AR43</t>
  </si>
  <si>
    <t>AR44</t>
  </si>
  <si>
    <t>AR34</t>
  </si>
  <si>
    <t>AR35</t>
  </si>
  <si>
    <t>AR36</t>
  </si>
  <si>
    <t>AR37</t>
  </si>
  <si>
    <t>AR38</t>
  </si>
  <si>
    <t>AR39</t>
  </si>
  <si>
    <t>AK44</t>
  </si>
  <si>
    <t>AK40</t>
  </si>
  <si>
    <t>AK41</t>
  </si>
  <si>
    <t>Total Image Processing Time</t>
  </si>
  <si>
    <t>Average Process Time per Image</t>
  </si>
  <si>
    <t>Actual SVM Training Time</t>
  </si>
  <si>
    <t>Actual PCA Computation Time</t>
  </si>
  <si>
    <t>Run Statistics:</t>
  </si>
  <si>
    <t>Actual Testing Time</t>
  </si>
  <si>
    <t>Training Phase Time</t>
  </si>
  <si>
    <t>Testing Phase Time</t>
  </si>
  <si>
    <t>Total Run Time</t>
  </si>
  <si>
    <t>Training:</t>
  </si>
  <si>
    <t>Testing:</t>
  </si>
  <si>
    <t>Total:</t>
  </si>
  <si>
    <t>Total Time</t>
  </si>
  <si>
    <t>Average Processing Time per Image</t>
  </si>
  <si>
    <t>AK56</t>
  </si>
  <si>
    <t>Fixed in study</t>
  </si>
  <si>
    <t>Variable in study</t>
  </si>
  <si>
    <t>AK55</t>
  </si>
  <si>
    <t>Prediction Time per Image</t>
  </si>
  <si>
    <t>Average Prediction Time</t>
  </si>
  <si>
    <t>AK57</t>
  </si>
  <si>
    <t>AK52</t>
  </si>
  <si>
    <t>NONE</t>
  </si>
  <si>
    <t>ROCK</t>
  </si>
  <si>
    <t>PAPER</t>
  </si>
  <si>
    <t>SCISSORS</t>
  </si>
  <si>
    <t>Career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</si>
</sst>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:ss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theme="2" tint="-0.749992370372631"/>
      </left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1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1"/>
      </left>
      <right/>
      <top/>
      <bottom style="thin">
        <color theme="0" tint="-0.34998626667073579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0.749992370372631"/>
      </top>
      <bottom/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 style="medium">
        <color rgb="FF7030A0"/>
      </left>
      <right style="thin">
        <color indexed="64"/>
      </right>
      <top style="medium">
        <color rgb="FF7030A0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3" borderId="0" xfId="1"/>
    <xf numFmtId="0" fontId="4" fillId="4" borderId="0" xfId="2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vertical="center"/>
    </xf>
    <xf numFmtId="0" fontId="0" fillId="0" borderId="15" xfId="0" applyBorder="1"/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164" fontId="0" fillId="0" borderId="12" xfId="0" applyNumberFormat="1" applyBorder="1"/>
    <xf numFmtId="0" fontId="0" fillId="0" borderId="1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6" xfId="0" applyBorder="1"/>
    <xf numFmtId="164" fontId="0" fillId="0" borderId="15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1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0" fontId="0" fillId="0" borderId="21" xfId="0" applyBorder="1"/>
    <xf numFmtId="0" fontId="0" fillId="0" borderId="23" xfId="0" applyBorder="1"/>
    <xf numFmtId="0" fontId="0" fillId="0" borderId="27" xfId="0" applyBorder="1"/>
    <xf numFmtId="164" fontId="0" fillId="0" borderId="33" xfId="0" applyNumberFormat="1" applyBorder="1"/>
    <xf numFmtId="164" fontId="0" fillId="0" borderId="34" xfId="0" applyNumberFormat="1" applyBorder="1"/>
    <xf numFmtId="1" fontId="0" fillId="0" borderId="35" xfId="0" applyNumberFormat="1" applyBorder="1"/>
    <xf numFmtId="1" fontId="0" fillId="0" borderId="36" xfId="0" applyNumberFormat="1" applyBorder="1"/>
    <xf numFmtId="2" fontId="7" fillId="0" borderId="0" xfId="0" applyNumberFormat="1" applyFont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164" fontId="0" fillId="0" borderId="40" xfId="0" applyNumberFormat="1" applyBorder="1"/>
    <xf numFmtId="164" fontId="0" fillId="0" borderId="41" xfId="0" applyNumberFormat="1" applyBorder="1"/>
    <xf numFmtId="164" fontId="0" fillId="0" borderId="42" xfId="0" applyNumberFormat="1" applyBorder="1"/>
    <xf numFmtId="164" fontId="0" fillId="0" borderId="43" xfId="0" applyNumberFormat="1" applyBorder="1"/>
    <xf numFmtId="0" fontId="0" fillId="0" borderId="44" xfId="0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44" xfId="0" applyNumberFormat="1" applyBorder="1"/>
    <xf numFmtId="47" fontId="0" fillId="0" borderId="0" xfId="0" applyNumberFormat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21" xfId="0" applyFill="1" applyBorder="1"/>
    <xf numFmtId="0" fontId="0" fillId="0" borderId="49" xfId="0" applyFill="1" applyBorder="1"/>
    <xf numFmtId="164" fontId="0" fillId="0" borderId="26" xfId="0" applyNumberFormat="1" applyBorder="1" applyAlignment="1">
      <alignment horizontal="center" vertical="center" wrapText="1"/>
    </xf>
    <xf numFmtId="49" fontId="0" fillId="0" borderId="38" xfId="0" applyNumberFormat="1" applyBorder="1"/>
    <xf numFmtId="49" fontId="0" fillId="0" borderId="48" xfId="0" applyNumberFormat="1" applyBorder="1"/>
    <xf numFmtId="165" fontId="0" fillId="0" borderId="39" xfId="0" applyNumberFormat="1" applyBorder="1"/>
    <xf numFmtId="165" fontId="0" fillId="0" borderId="37" xfId="0" applyNumberFormat="1" applyBorder="1"/>
    <xf numFmtId="165" fontId="0" fillId="0" borderId="38" xfId="0" applyNumberFormat="1" applyBorder="1"/>
    <xf numFmtId="165" fontId="0" fillId="0" borderId="47" xfId="0" applyNumberFormat="1" applyBorder="1"/>
    <xf numFmtId="0" fontId="0" fillId="0" borderId="50" xfId="0" applyBorder="1"/>
    <xf numFmtId="0" fontId="0" fillId="0" borderId="51" xfId="0" applyBorder="1"/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6">
    <dxf>
      <fill>
        <patternFill>
          <bgColor rgb="FFFFF7E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6E400"/>
      <color rgb="FFFFD525"/>
      <color rgb="FFFFECB7"/>
      <color rgb="FFFFF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4692-6005-4F14-B825-83DF47B2BDFE}">
  <dimension ref="A2:AK38"/>
  <sheetViews>
    <sheetView tabSelected="1" zoomScaleNormal="100" workbookViewId="0">
      <selection activeCell="F4" sqref="F4"/>
    </sheetView>
  </sheetViews>
  <sheetFormatPr defaultRowHeight="15" x14ac:dyDescent="0.25"/>
  <cols>
    <col min="1" max="1" width="15" customWidth="1"/>
    <col min="2" max="2" width="13.7109375" customWidth="1"/>
    <col min="3" max="6" width="10.85546875" customWidth="1"/>
    <col min="7" max="7" width="6.140625" customWidth="1"/>
    <col min="8" max="8" width="14.7109375" customWidth="1"/>
    <col min="9" max="9" width="15.42578125" customWidth="1"/>
    <col min="10" max="10" width="13.28515625" customWidth="1"/>
    <col min="11" max="11" width="10.7109375" customWidth="1"/>
    <col min="12" max="12" width="13" customWidth="1"/>
    <col min="13" max="13" width="12.28515625" customWidth="1"/>
    <col min="14" max="14" width="11.5703125" style="8" customWidth="1"/>
    <col min="15" max="15" width="10.140625" style="8" customWidth="1"/>
    <col min="16" max="16" width="12" style="8" customWidth="1"/>
    <col min="17" max="17" width="11.42578125" style="8" customWidth="1"/>
    <col min="18" max="18" width="12.42578125" style="8" customWidth="1"/>
    <col min="19" max="19" width="14.42578125" style="8" customWidth="1"/>
    <col min="20" max="20" width="18.85546875" customWidth="1"/>
  </cols>
  <sheetData>
    <row r="2" spans="1:20" ht="15" customHeight="1" x14ac:dyDescent="0.25">
      <c r="C2" s="25" t="s">
        <v>89</v>
      </c>
      <c r="D2" s="25">
        <v>1</v>
      </c>
      <c r="F2" s="25"/>
    </row>
    <row r="3" spans="1:20" ht="15" customHeight="1" thickBot="1" x14ac:dyDescent="0.3">
      <c r="C3" s="25"/>
      <c r="D3" s="25"/>
      <c r="H3" t="s">
        <v>83</v>
      </c>
      <c r="I3">
        <f>SUM(C8:F11)</f>
        <v>0</v>
      </c>
    </row>
    <row r="4" spans="1:20" ht="17.25" customHeight="1" thickBot="1" x14ac:dyDescent="0.3">
      <c r="C4" s="98" t="s">
        <v>92</v>
      </c>
      <c r="D4" s="98"/>
      <c r="E4" s="98"/>
    </row>
    <row r="5" spans="1:20" ht="17.25" customHeight="1" x14ac:dyDescent="0.25">
      <c r="C5" s="102"/>
      <c r="D5" s="102"/>
      <c r="E5" s="102"/>
    </row>
    <row r="6" spans="1:20" ht="17.25" customHeight="1" x14ac:dyDescent="0.25">
      <c r="C6" s="102"/>
      <c r="D6" s="111" t="s">
        <v>43</v>
      </c>
      <c r="E6" s="111"/>
    </row>
    <row r="7" spans="1:20" ht="33.75" customHeight="1" thickBot="1" x14ac:dyDescent="0.3">
      <c r="B7" s="1"/>
      <c r="C7" s="29" t="s">
        <v>143</v>
      </c>
      <c r="D7" s="29" t="s">
        <v>144</v>
      </c>
      <c r="E7" s="29" t="s">
        <v>145</v>
      </c>
      <c r="F7" s="29" t="s">
        <v>146</v>
      </c>
      <c r="H7" s="41" t="s">
        <v>95</v>
      </c>
      <c r="I7" s="42" t="s">
        <v>94</v>
      </c>
      <c r="J7" s="94" t="s">
        <v>10</v>
      </c>
      <c r="K7" s="95" t="s">
        <v>11</v>
      </c>
      <c r="L7" s="95" t="s">
        <v>12</v>
      </c>
      <c r="M7" s="95" t="s">
        <v>13</v>
      </c>
      <c r="N7" s="47" t="s">
        <v>40</v>
      </c>
      <c r="O7" s="48" t="s">
        <v>41</v>
      </c>
      <c r="P7" s="48" t="s">
        <v>44</v>
      </c>
      <c r="Q7" s="48" t="s">
        <v>42</v>
      </c>
      <c r="R7" s="85" t="s">
        <v>59</v>
      </c>
      <c r="S7" s="48" t="s">
        <v>45</v>
      </c>
      <c r="T7" s="49" t="s">
        <v>86</v>
      </c>
    </row>
    <row r="8" spans="1:20" ht="15.75" thickBot="1" x14ac:dyDescent="0.3">
      <c r="B8" s="29" t="s">
        <v>143</v>
      </c>
      <c r="C8" s="34"/>
      <c r="D8" s="31"/>
      <c r="E8" s="13"/>
      <c r="F8" s="106"/>
      <c r="G8" s="29"/>
      <c r="H8" s="38">
        <f>SUM(C8:F8)</f>
        <v>0</v>
      </c>
      <c r="I8" s="35">
        <f>SUM(C8:C11)</f>
        <v>0</v>
      </c>
      <c r="J8" s="38">
        <f>C8</f>
        <v>0</v>
      </c>
      <c r="K8" s="35">
        <f>$I$3-(H8+I8)</f>
        <v>0</v>
      </c>
      <c r="L8" s="35">
        <f>H8-J8</f>
        <v>0</v>
      </c>
      <c r="M8" s="35">
        <f>I8-J8</f>
        <v>0</v>
      </c>
      <c r="N8" s="45">
        <f>IFERROR(J8/(L8+J8),0)</f>
        <v>0</v>
      </c>
      <c r="O8" s="36">
        <f>IFERROR(J8/(M8+J8),0)</f>
        <v>0</v>
      </c>
      <c r="P8" s="36">
        <f>IFERROR(K8/(K8+L8),0)</f>
        <v>0</v>
      </c>
      <c r="Q8" s="36">
        <f>IFERROR((J8+K8)/(J8+K8+L8+M8),0)</f>
        <v>0</v>
      </c>
      <c r="R8" s="36">
        <f>IFERROR(((J8/(J8+L8))+(K8/(K8+M8)))/2,0)</f>
        <v>0</v>
      </c>
      <c r="S8" s="36">
        <f>IFERROR((((O8^-1) +(N8^-1))/2)^-1,0)</f>
        <v>0</v>
      </c>
      <c r="T8" s="50" t="s">
        <v>143</v>
      </c>
    </row>
    <row r="9" spans="1:20" ht="15.75" thickBot="1" x14ac:dyDescent="0.3">
      <c r="A9" s="110" t="s">
        <v>75</v>
      </c>
      <c r="B9" s="29" t="s">
        <v>144</v>
      </c>
      <c r="C9" s="33"/>
      <c r="D9" s="34"/>
      <c r="E9" s="30"/>
      <c r="F9" s="107"/>
      <c r="G9" s="29"/>
      <c r="H9" s="38">
        <f>SUM(C9:F9)</f>
        <v>0</v>
      </c>
      <c r="I9" s="35">
        <f>SUM(D8:D11)</f>
        <v>0</v>
      </c>
      <c r="J9" s="38">
        <f>D9</f>
        <v>0</v>
      </c>
      <c r="K9" s="35">
        <f t="shared" ref="K9:K11" si="0">$I$3-(H9+I9)</f>
        <v>0</v>
      </c>
      <c r="L9" s="35">
        <f t="shared" ref="L9:L11" si="1">H9-J9</f>
        <v>0</v>
      </c>
      <c r="M9" s="35">
        <f t="shared" ref="M9:M11" si="2">I9-J9</f>
        <v>0</v>
      </c>
      <c r="N9" s="45">
        <f>IFERROR(J9/(L9+J9),0)</f>
        <v>0</v>
      </c>
      <c r="O9" s="36">
        <f>IFERROR(J9/(M9+J9),0)</f>
        <v>0</v>
      </c>
      <c r="P9" s="36">
        <f>IFERROR(K9/(K9+L9),0)</f>
        <v>0</v>
      </c>
      <c r="Q9" s="36">
        <f>IFERROR((J9+K9)/(J9+K9+L9+M9),0)</f>
        <v>0</v>
      </c>
      <c r="R9" s="36">
        <f>IFERROR(((J9/(J9+L9))+(K9/(K9+M9)))/2,0)</f>
        <v>0</v>
      </c>
      <c r="S9" s="36">
        <f t="shared" ref="S9:S11" si="3">IFERROR((((O9^-1) +(N9^-1))/2)^-1,0)</f>
        <v>0</v>
      </c>
      <c r="T9" s="50" t="s">
        <v>144</v>
      </c>
    </row>
    <row r="10" spans="1:20" ht="15.75" thickBot="1" x14ac:dyDescent="0.3">
      <c r="A10" s="110"/>
      <c r="B10" s="29" t="s">
        <v>145</v>
      </c>
      <c r="C10" s="15"/>
      <c r="D10" s="32"/>
      <c r="E10" s="34"/>
      <c r="F10" s="108"/>
      <c r="G10" s="29"/>
      <c r="H10" s="38">
        <f>SUM(C10:F10)</f>
        <v>0</v>
      </c>
      <c r="I10" s="35">
        <f>SUM(E8:E11)</f>
        <v>0</v>
      </c>
      <c r="J10" s="38">
        <f>E10</f>
        <v>0</v>
      </c>
      <c r="K10" s="35">
        <f t="shared" si="0"/>
        <v>0</v>
      </c>
      <c r="L10" s="35">
        <f t="shared" si="1"/>
        <v>0</v>
      </c>
      <c r="M10" s="35">
        <f t="shared" si="2"/>
        <v>0</v>
      </c>
      <c r="N10" s="45">
        <f>IFERROR(J10/(L10+J10),0)</f>
        <v>0</v>
      </c>
      <c r="O10" s="36">
        <f>IFERROR(J10/(M10+J10),0)</f>
        <v>0</v>
      </c>
      <c r="P10" s="36">
        <f>IFERROR(K10/(K10+L10),0)</f>
        <v>0</v>
      </c>
      <c r="Q10" s="36">
        <f>IFERROR((J10+K10)/(J10+K10+L10+M10),0)</f>
        <v>0</v>
      </c>
      <c r="R10" s="36">
        <f>IFERROR(((J10/(J10+L10))+(K10/(K10+M10)))/2,0)</f>
        <v>0</v>
      </c>
      <c r="S10" s="36">
        <f t="shared" si="3"/>
        <v>0</v>
      </c>
      <c r="T10" s="50" t="s">
        <v>145</v>
      </c>
    </row>
    <row r="11" spans="1:20" x14ac:dyDescent="0.25">
      <c r="B11" s="29" t="s">
        <v>146</v>
      </c>
      <c r="C11" s="103"/>
      <c r="D11" s="104"/>
      <c r="E11" s="105"/>
      <c r="F11" s="109"/>
      <c r="G11" s="29"/>
      <c r="H11" s="39">
        <f>SUM(C11:F11)</f>
        <v>0</v>
      </c>
      <c r="I11" s="22">
        <f>SUM(F8:F11)</f>
        <v>0</v>
      </c>
      <c r="J11" s="39">
        <f>F11</f>
        <v>0</v>
      </c>
      <c r="K11" s="22">
        <f t="shared" si="0"/>
        <v>0</v>
      </c>
      <c r="L11" s="22">
        <f t="shared" si="1"/>
        <v>0</v>
      </c>
      <c r="M11" s="22">
        <f t="shared" si="2"/>
        <v>0</v>
      </c>
      <c r="N11" s="46">
        <f>IFERROR(J11/(L11+J11),0)</f>
        <v>0</v>
      </c>
      <c r="O11" s="40">
        <f>IFERROR(J11/(M11+J11),0)</f>
        <v>0</v>
      </c>
      <c r="P11" s="40">
        <f>IFERROR(K11/(K11+L11),0)</f>
        <v>0</v>
      </c>
      <c r="Q11" s="40">
        <f>IFERROR((J11+K11)/(J11+K11+L11+M11),0)</f>
        <v>0</v>
      </c>
      <c r="R11" s="40">
        <f>IFERROR(((J11/(J11+L11))+(K11/(K11+M11)))/2,0)</f>
        <v>0</v>
      </c>
      <c r="S11" s="40">
        <f t="shared" si="3"/>
        <v>0</v>
      </c>
      <c r="T11" s="51" t="s">
        <v>146</v>
      </c>
    </row>
    <row r="12" spans="1:20" x14ac:dyDescent="0.25">
      <c r="M12" s="5"/>
    </row>
    <row r="13" spans="1:20" x14ac:dyDescent="0.25">
      <c r="A13" s="56" t="s">
        <v>39</v>
      </c>
      <c r="B13" s="57"/>
      <c r="C13" s="61">
        <f>SUM(C8:F8)</f>
        <v>0</v>
      </c>
      <c r="D13" s="62">
        <f>SUM(C9:F9)</f>
        <v>0</v>
      </c>
      <c r="E13" s="62">
        <f>SUM(C10:F10)</f>
        <v>0</v>
      </c>
      <c r="F13" s="62">
        <f>SUM(C11:F11)</f>
        <v>0</v>
      </c>
      <c r="N13"/>
      <c r="O13"/>
      <c r="P13"/>
      <c r="Q13"/>
      <c r="R13"/>
      <c r="S13"/>
    </row>
    <row r="14" spans="1:20" x14ac:dyDescent="0.25">
      <c r="A14" s="44" t="s">
        <v>40</v>
      </c>
      <c r="B14" s="58"/>
      <c r="C14" s="59">
        <f>N8</f>
        <v>0</v>
      </c>
      <c r="D14" s="60">
        <f>N9</f>
        <v>0</v>
      </c>
      <c r="E14" s="60">
        <f>N10</f>
        <v>0</v>
      </c>
      <c r="F14" s="60">
        <f>N11</f>
        <v>0</v>
      </c>
      <c r="H14" s="56" t="s">
        <v>93</v>
      </c>
      <c r="I14" s="67" t="s">
        <v>76</v>
      </c>
      <c r="J14" s="68"/>
      <c r="K14" s="68"/>
      <c r="L14" s="64" t="str">
        <f>VLOOKUP(D2,'Run Schedule'!A:E,2,FALSE)</f>
        <v>Canny Edges</v>
      </c>
      <c r="N14" s="56" t="s">
        <v>96</v>
      </c>
      <c r="O14" s="37"/>
      <c r="P14" s="71" t="s">
        <v>40</v>
      </c>
      <c r="Q14" s="72"/>
      <c r="R14" s="76" t="e">
        <f>AVERAGEIF(H8:H11,"&lt;&gt;0",N8:N11)</f>
        <v>#DIV/0!</v>
      </c>
      <c r="T14" s="8"/>
    </row>
    <row r="15" spans="1:20" ht="14.25" customHeight="1" x14ac:dyDescent="0.25">
      <c r="A15" s="44" t="s">
        <v>41</v>
      </c>
      <c r="B15" s="58"/>
      <c r="C15" s="53">
        <f>O8</f>
        <v>0</v>
      </c>
      <c r="D15" s="52">
        <f>O9</f>
        <v>0</v>
      </c>
      <c r="E15" s="52">
        <f>O10</f>
        <v>0</v>
      </c>
      <c r="F15" s="52">
        <f>O11</f>
        <v>0</v>
      </c>
      <c r="H15" s="38"/>
      <c r="I15" s="69" t="s">
        <v>60</v>
      </c>
      <c r="J15" s="70"/>
      <c r="K15" s="70"/>
      <c r="L15" s="65" t="str">
        <f>VLOOKUP(D2,'Run Schedule'!A:E,3,FALSE)</f>
        <v>Career Ready</v>
      </c>
      <c r="N15" s="38" t="s">
        <v>97</v>
      </c>
      <c r="O15" s="35"/>
      <c r="P15" s="73" t="s">
        <v>41</v>
      </c>
      <c r="Q15" s="74"/>
      <c r="R15" s="77" t="e">
        <f>AVERAGEIF(H8:H11,"&lt;&gt;0",O8:O11)</f>
        <v>#DIV/0!</v>
      </c>
      <c r="T15" s="8"/>
    </row>
    <row r="16" spans="1:20" x14ac:dyDescent="0.25">
      <c r="A16" s="44" t="s">
        <v>44</v>
      </c>
      <c r="B16" s="58"/>
      <c r="C16" s="53">
        <f>P8</f>
        <v>0</v>
      </c>
      <c r="D16" s="52">
        <f>P9</f>
        <v>0</v>
      </c>
      <c r="E16" s="52">
        <f>P10</f>
        <v>0</v>
      </c>
      <c r="F16" s="52">
        <f>P11</f>
        <v>0</v>
      </c>
      <c r="H16" s="38"/>
      <c r="I16" s="69" t="s">
        <v>62</v>
      </c>
      <c r="J16" s="70"/>
      <c r="K16" s="70"/>
      <c r="L16" s="65" t="str">
        <f>VLOOKUP(D2,'Run Schedule'!A:E,4,FALSE)</f>
        <v>RBF</v>
      </c>
      <c r="N16" s="38"/>
      <c r="O16" s="35"/>
      <c r="P16" s="73" t="s">
        <v>44</v>
      </c>
      <c r="Q16" s="74"/>
      <c r="R16" s="77" t="e">
        <f>AVERAGEIF(H8:H11,"&lt;&gt;0",P8:P11)</f>
        <v>#DIV/0!</v>
      </c>
      <c r="T16" s="8"/>
    </row>
    <row r="17" spans="1:31" x14ac:dyDescent="0.25">
      <c r="A17" s="44" t="s">
        <v>42</v>
      </c>
      <c r="B17" s="58"/>
      <c r="C17" s="53">
        <f>Q8</f>
        <v>0</v>
      </c>
      <c r="D17" s="52">
        <f>Q9</f>
        <v>0</v>
      </c>
      <c r="E17" s="52">
        <f>Q10</f>
        <v>0</v>
      </c>
      <c r="F17" s="52">
        <f>Q11</f>
        <v>0</v>
      </c>
      <c r="H17" s="39"/>
      <c r="I17" s="39" t="s">
        <v>72</v>
      </c>
      <c r="J17" s="22"/>
      <c r="K17" s="22"/>
      <c r="L17" s="75" t="str">
        <f>VLOOKUP(D2,'Run Schedule'!A:E,5,FALSE)</f>
        <v>None</v>
      </c>
      <c r="N17" s="38"/>
      <c r="O17" s="35"/>
      <c r="P17" s="73" t="s">
        <v>42</v>
      </c>
      <c r="Q17" s="74"/>
      <c r="R17" s="77" t="e">
        <f>AVERAGEIF(H8:H11,"&lt;&gt;0",Q8:Q11)</f>
        <v>#DIV/0!</v>
      </c>
      <c r="T17" s="8"/>
    </row>
    <row r="18" spans="1:31" x14ac:dyDescent="0.25">
      <c r="A18" s="44" t="s">
        <v>59</v>
      </c>
      <c r="B18" s="58"/>
      <c r="C18" s="53">
        <f>R8</f>
        <v>0</v>
      </c>
      <c r="D18" s="52">
        <f>R9</f>
        <v>0</v>
      </c>
      <c r="E18" s="52">
        <f>R10</f>
        <v>0</v>
      </c>
      <c r="F18" s="52">
        <f>R11</f>
        <v>0</v>
      </c>
      <c r="N18" s="38"/>
      <c r="O18" s="35"/>
      <c r="P18" s="73" t="s">
        <v>59</v>
      </c>
      <c r="Q18" s="74"/>
      <c r="R18" s="77" t="e">
        <f>AVERAGEIF(H8:H11,"&lt;&gt;0",R8:R11)</f>
        <v>#DIV/0!</v>
      </c>
      <c r="T18" s="8"/>
    </row>
    <row r="19" spans="1:31" x14ac:dyDescent="0.25">
      <c r="A19" s="44" t="s">
        <v>45</v>
      </c>
      <c r="B19" s="58"/>
      <c r="C19" s="54">
        <f>S8</f>
        <v>0</v>
      </c>
      <c r="D19" s="55">
        <f>S9</f>
        <v>0</v>
      </c>
      <c r="E19" s="55">
        <f>S10</f>
        <v>0</v>
      </c>
      <c r="F19" s="55">
        <f>S11</f>
        <v>0</v>
      </c>
      <c r="N19" s="39"/>
      <c r="O19" s="22"/>
      <c r="P19" s="46" t="s">
        <v>45</v>
      </c>
      <c r="Q19" s="40"/>
      <c r="R19" s="78" t="e">
        <f>AVERAGEIF(H8:H11,"&lt;&gt;0",S8:S11)</f>
        <v>#DIV/0!</v>
      </c>
      <c r="S19"/>
      <c r="T19" s="8"/>
    </row>
    <row r="20" spans="1:31" x14ac:dyDescent="0.25">
      <c r="C20" s="63">
        <v>6</v>
      </c>
      <c r="D20" s="63">
        <v>7</v>
      </c>
      <c r="E20" s="63">
        <v>8</v>
      </c>
      <c r="F20" s="63">
        <v>9</v>
      </c>
      <c r="H20" s="56" t="s">
        <v>125</v>
      </c>
      <c r="I20" s="67" t="s">
        <v>98</v>
      </c>
      <c r="J20" s="68"/>
      <c r="K20" s="68"/>
      <c r="L20" s="64">
        <f>SUM(H8:H11)</f>
        <v>0</v>
      </c>
      <c r="N20"/>
      <c r="O20"/>
      <c r="S20"/>
    </row>
    <row r="21" spans="1:31" x14ac:dyDescent="0.25">
      <c r="C21" s="5"/>
      <c r="D21" s="5"/>
      <c r="E21" s="5"/>
      <c r="F21" s="5"/>
      <c r="H21" s="39"/>
      <c r="I21" s="80" t="s">
        <v>99</v>
      </c>
      <c r="J21" s="81"/>
      <c r="K21" s="81"/>
      <c r="L21" s="66" t="e">
        <f>SUM(H8:H11)/(COUNTIF(H8:H11,"&lt;&gt;0"))</f>
        <v>#DIV/0!</v>
      </c>
      <c r="N21" s="56" t="s">
        <v>100</v>
      </c>
      <c r="O21" s="37"/>
      <c r="P21" s="67" t="s">
        <v>10</v>
      </c>
      <c r="Q21" s="72"/>
      <c r="R21" s="64">
        <f>SUM(J8:J11)</f>
        <v>0</v>
      </c>
      <c r="S21"/>
    </row>
    <row r="22" spans="1:31" x14ac:dyDescent="0.25">
      <c r="H22" s="26"/>
      <c r="I22" s="35"/>
      <c r="J22" s="35"/>
      <c r="K22" s="35"/>
      <c r="L22" s="82"/>
      <c r="N22" s="45"/>
      <c r="O22" s="35"/>
      <c r="P22" s="69" t="s">
        <v>11</v>
      </c>
      <c r="Q22" s="70"/>
      <c r="R22" s="65">
        <f>SUM(K8:K11)</f>
        <v>0</v>
      </c>
      <c r="S22"/>
    </row>
    <row r="23" spans="1:31" x14ac:dyDescent="0.25">
      <c r="H23" s="56" t="s">
        <v>130</v>
      </c>
      <c r="I23" s="67" t="s">
        <v>121</v>
      </c>
      <c r="J23" s="68"/>
      <c r="K23" s="68"/>
      <c r="L23" s="89">
        <v>5.3109953703703707E-4</v>
      </c>
      <c r="N23" s="38"/>
      <c r="O23" s="35"/>
      <c r="P23" s="69" t="s">
        <v>12</v>
      </c>
      <c r="Q23" s="70"/>
      <c r="R23" s="65">
        <f>SUM(L8:L11)</f>
        <v>0</v>
      </c>
      <c r="S23"/>
    </row>
    <row r="24" spans="1:31" x14ac:dyDescent="0.25">
      <c r="H24" s="38"/>
      <c r="I24" s="69" t="s">
        <v>122</v>
      </c>
      <c r="J24" s="70"/>
      <c r="K24" s="70"/>
      <c r="L24" s="90">
        <v>2.5462962962962961E-6</v>
      </c>
      <c r="N24" s="39"/>
      <c r="O24" s="22"/>
      <c r="P24" s="39" t="s">
        <v>13</v>
      </c>
      <c r="Q24" s="22"/>
      <c r="R24" s="75">
        <f>SUM(M8:M11)</f>
        <v>0</v>
      </c>
      <c r="S24"/>
      <c r="V24" s="8"/>
    </row>
    <row r="25" spans="1:31" x14ac:dyDescent="0.25">
      <c r="H25" s="38"/>
      <c r="I25" s="69"/>
      <c r="J25" s="70"/>
      <c r="K25" s="70"/>
      <c r="L25" s="86"/>
      <c r="N25"/>
      <c r="O25"/>
      <c r="P25"/>
      <c r="Q25"/>
      <c r="R25"/>
      <c r="S25"/>
    </row>
    <row r="26" spans="1:31" x14ac:dyDescent="0.25">
      <c r="H26" s="38"/>
      <c r="I26" s="69" t="s">
        <v>123</v>
      </c>
      <c r="J26" s="70"/>
      <c r="K26" s="70"/>
      <c r="L26" s="90">
        <v>4.5416666666666669E-3</v>
      </c>
      <c r="S26"/>
    </row>
    <row r="27" spans="1:31" x14ac:dyDescent="0.25">
      <c r="H27" s="39"/>
      <c r="I27" s="80" t="s">
        <v>124</v>
      </c>
      <c r="J27" s="81"/>
      <c r="K27" s="81"/>
      <c r="L27" s="88">
        <v>0</v>
      </c>
      <c r="M27" s="79"/>
      <c r="S27"/>
    </row>
    <row r="28" spans="1:31" x14ac:dyDescent="0.25">
      <c r="H28" s="38"/>
      <c r="I28" s="43"/>
      <c r="J28" s="35"/>
      <c r="K28" s="35"/>
      <c r="L28" s="87"/>
      <c r="M28" s="79"/>
      <c r="S28"/>
      <c r="AE28" t="e">
        <f>SUM(#REF!)</f>
        <v>#REF!</v>
      </c>
    </row>
    <row r="29" spans="1:31" x14ac:dyDescent="0.25">
      <c r="H29" s="56" t="s">
        <v>131</v>
      </c>
      <c r="I29" s="67" t="s">
        <v>121</v>
      </c>
      <c r="J29" s="68"/>
      <c r="K29" s="68"/>
      <c r="L29" s="89">
        <v>1.6637731481481484E-4</v>
      </c>
      <c r="S29"/>
    </row>
    <row r="30" spans="1:31" x14ac:dyDescent="0.25">
      <c r="H30" s="38"/>
      <c r="I30" s="69" t="s">
        <v>122</v>
      </c>
      <c r="J30" s="70"/>
      <c r="K30" s="70"/>
      <c r="L30" s="90">
        <v>3.1250000000000001E-6</v>
      </c>
      <c r="M30" s="79"/>
      <c r="S30" s="9"/>
    </row>
    <row r="31" spans="1:31" x14ac:dyDescent="0.25">
      <c r="H31" s="38"/>
      <c r="I31" s="69"/>
      <c r="J31" s="70"/>
      <c r="K31" s="70"/>
      <c r="L31" s="86"/>
      <c r="S31"/>
    </row>
    <row r="32" spans="1:31" x14ac:dyDescent="0.25">
      <c r="H32" s="38"/>
      <c r="I32" s="92" t="s">
        <v>139</v>
      </c>
      <c r="J32" s="93"/>
      <c r="K32" s="93"/>
      <c r="L32" s="91" t="e">
        <f>L33/L21</f>
        <v>#DIV/0!</v>
      </c>
      <c r="S32"/>
    </row>
    <row r="33" spans="8:19" x14ac:dyDescent="0.25">
      <c r="H33" s="39"/>
      <c r="I33" s="80" t="s">
        <v>126</v>
      </c>
      <c r="J33" s="81"/>
      <c r="K33" s="81"/>
      <c r="L33" s="88">
        <v>6.6898148148148148E-6</v>
      </c>
      <c r="S33"/>
    </row>
    <row r="34" spans="8:19" x14ac:dyDescent="0.25">
      <c r="H34" s="38"/>
      <c r="I34" s="43"/>
      <c r="J34" s="35"/>
      <c r="K34" s="35"/>
      <c r="L34" s="87"/>
      <c r="M34" s="79"/>
      <c r="N34"/>
      <c r="O34"/>
      <c r="P34"/>
      <c r="Q34"/>
      <c r="R34"/>
      <c r="S34"/>
    </row>
    <row r="35" spans="8:19" x14ac:dyDescent="0.25">
      <c r="H35" s="56" t="s">
        <v>132</v>
      </c>
      <c r="I35" s="67" t="s">
        <v>127</v>
      </c>
      <c r="J35" s="68"/>
      <c r="K35" s="68"/>
      <c r="L35" s="89">
        <v>5.1323379629629627E-3</v>
      </c>
      <c r="M35" s="79"/>
      <c r="N35"/>
      <c r="O35"/>
      <c r="P35"/>
      <c r="Q35"/>
      <c r="R35"/>
      <c r="S35"/>
    </row>
    <row r="36" spans="8:19" x14ac:dyDescent="0.25">
      <c r="H36" s="38"/>
      <c r="I36" s="69" t="s">
        <v>128</v>
      </c>
      <c r="J36" s="70"/>
      <c r="K36" s="70"/>
      <c r="L36" s="90">
        <v>1.8012731481481482E-4</v>
      </c>
      <c r="S36"/>
    </row>
    <row r="37" spans="8:19" x14ac:dyDescent="0.25">
      <c r="H37" s="39"/>
      <c r="I37" s="80" t="s">
        <v>129</v>
      </c>
      <c r="J37" s="81"/>
      <c r="K37" s="81"/>
      <c r="L37" s="88">
        <v>5.3124652777777779E-3</v>
      </c>
      <c r="S37"/>
    </row>
    <row r="38" spans="8:19" x14ac:dyDescent="0.25">
      <c r="M38" s="79"/>
    </row>
  </sheetData>
  <mergeCells count="3">
    <mergeCell ref="C4:E4"/>
    <mergeCell ref="A9:A10"/>
    <mergeCell ref="D6:E6"/>
  </mergeCells>
  <conditionalFormatting sqref="H8:H11">
    <cfRule type="cellIs" dxfId="5" priority="12" operator="equal">
      <formula>0</formula>
    </cfRule>
  </conditionalFormatting>
  <conditionalFormatting sqref="C13:F13">
    <cfRule type="cellIs" dxfId="4" priority="5" operator="equal">
      <formula>0</formula>
    </cfRule>
  </conditionalFormatting>
  <conditionalFormatting sqref="C14:F14">
    <cfRule type="colorScale" priority="57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C15:F15">
    <cfRule type="colorScale" priority="58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16:F16">
    <cfRule type="colorScale" priority="59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C17:F17">
    <cfRule type="colorScale" priority="60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C18:F18">
    <cfRule type="colorScale" priority="61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C19:F19">
    <cfRule type="colorScale" priority="62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C8 D9 E10 F11">
    <cfRule type="colorScale" priority="63">
      <colorScale>
        <cfvo type="num" val="0"/>
        <cfvo type="percent" val="50"/>
        <cfvo type="max"/>
        <color rgb="FFF8696B"/>
        <color rgb="FFFFEB84"/>
        <color rgb="FF63BE7B"/>
      </colorScale>
    </cfRule>
  </conditionalFormatting>
  <conditionalFormatting sqref="N8:N11">
    <cfRule type="colorScale" priority="64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O8:O11">
    <cfRule type="colorScale" priority="65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P8:P11">
    <cfRule type="colorScale" priority="66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Q8:Q11">
    <cfRule type="colorScale" priority="67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R8:R11">
    <cfRule type="colorScale" priority="68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S8:S11">
    <cfRule type="colorScale" priority="69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conditionalFormatting sqref="D8:F8 C11:E11 C10:D10 F10 C9 E9:F9">
    <cfRule type="colorScale" priority="70">
      <colorScale>
        <cfvo type="min"/>
        <cfvo type="max"/>
        <color theme="0"/>
        <color rgb="FFF6E40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0213-E07C-4B83-BA5A-0159B27F903F}">
  <dimension ref="A1:E3"/>
  <sheetViews>
    <sheetView workbookViewId="0">
      <selection activeCell="D28" sqref="D28"/>
    </sheetView>
  </sheetViews>
  <sheetFormatPr defaultRowHeight="15" x14ac:dyDescent="0.25"/>
  <cols>
    <col min="1" max="1" width="8" customWidth="1"/>
    <col min="2" max="2" width="19.5703125" customWidth="1"/>
    <col min="3" max="3" width="14.7109375" customWidth="1"/>
    <col min="4" max="4" width="12.5703125" customWidth="1"/>
    <col min="5" max="5" width="14.85546875" customWidth="1"/>
  </cols>
  <sheetData>
    <row r="1" spans="1:5" ht="20.25" customHeight="1" x14ac:dyDescent="0.25">
      <c r="A1" s="96" t="s">
        <v>58</v>
      </c>
      <c r="B1" s="96"/>
      <c r="C1" s="96"/>
      <c r="D1" s="96"/>
      <c r="E1" s="96"/>
    </row>
    <row r="2" spans="1:5" ht="30" x14ac:dyDescent="0.25">
      <c r="A2" s="28" t="s">
        <v>82</v>
      </c>
      <c r="B2" s="28" t="s">
        <v>5</v>
      </c>
      <c r="C2" s="28" t="s">
        <v>6</v>
      </c>
      <c r="D2" s="28" t="s">
        <v>62</v>
      </c>
      <c r="E2" s="27" t="s">
        <v>72</v>
      </c>
    </row>
    <row r="3" spans="1:5" x14ac:dyDescent="0.25">
      <c r="A3" s="23">
        <v>1</v>
      </c>
      <c r="B3" s="3" t="s">
        <v>1</v>
      </c>
      <c r="C3" s="84" t="s">
        <v>147</v>
      </c>
      <c r="D3" s="83" t="s">
        <v>65</v>
      </c>
      <c r="E3" s="4" t="s">
        <v>73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E4A6-B2C4-4F11-A131-ED3B1BBD1B36}">
  <dimension ref="A1:B15"/>
  <sheetViews>
    <sheetView workbookViewId="0">
      <selection activeCell="G21" sqref="G21"/>
    </sheetView>
  </sheetViews>
  <sheetFormatPr defaultRowHeight="15" x14ac:dyDescent="0.25"/>
  <cols>
    <col min="1" max="1" width="15.85546875" customWidth="1"/>
  </cols>
  <sheetData>
    <row r="1" spans="1:2" x14ac:dyDescent="0.25">
      <c r="A1" t="s">
        <v>46</v>
      </c>
    </row>
    <row r="2" spans="1:2" x14ac:dyDescent="0.25">
      <c r="B2" t="s">
        <v>47</v>
      </c>
    </row>
    <row r="3" spans="1:2" x14ac:dyDescent="0.25">
      <c r="B3" t="s">
        <v>48</v>
      </c>
    </row>
    <row r="5" spans="1:2" x14ac:dyDescent="0.25">
      <c r="A5" t="s">
        <v>49</v>
      </c>
    </row>
    <row r="6" spans="1:2" x14ac:dyDescent="0.25">
      <c r="B6" t="s">
        <v>50</v>
      </c>
    </row>
    <row r="7" spans="1:2" x14ac:dyDescent="0.25">
      <c r="B7" t="s">
        <v>51</v>
      </c>
    </row>
    <row r="9" spans="1:2" x14ac:dyDescent="0.25">
      <c r="A9" t="s">
        <v>52</v>
      </c>
    </row>
    <row r="10" spans="1:2" x14ac:dyDescent="0.25">
      <c r="B10" t="s">
        <v>53</v>
      </c>
    </row>
    <row r="11" spans="1:2" x14ac:dyDescent="0.25">
      <c r="B11" t="s">
        <v>54</v>
      </c>
    </row>
    <row r="13" spans="1:2" x14ac:dyDescent="0.25">
      <c r="A13" t="s">
        <v>55</v>
      </c>
    </row>
    <row r="14" spans="1:2" x14ac:dyDescent="0.25">
      <c r="B14" t="s">
        <v>56</v>
      </c>
    </row>
    <row r="15" spans="1:2" x14ac:dyDescent="0.25">
      <c r="B15" t="s">
        <v>57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3487-3D8E-416B-9D03-2D4A65893BF2}">
  <dimension ref="A1:G7"/>
  <sheetViews>
    <sheetView workbookViewId="0">
      <selection activeCell="C1" sqref="C1"/>
    </sheetView>
  </sheetViews>
  <sheetFormatPr defaultRowHeight="15" x14ac:dyDescent="0.25"/>
  <cols>
    <col min="1" max="1" width="15.28515625" customWidth="1"/>
    <col min="2" max="2" width="12.42578125" customWidth="1"/>
    <col min="4" max="4" width="18.28515625" customWidth="1"/>
    <col min="6" max="6" width="36.5703125" customWidth="1"/>
  </cols>
  <sheetData>
    <row r="1" spans="1:7" x14ac:dyDescent="0.25">
      <c r="A1" t="s">
        <v>101</v>
      </c>
      <c r="B1" t="s">
        <v>103</v>
      </c>
      <c r="C1" t="s">
        <v>108</v>
      </c>
      <c r="D1" t="s">
        <v>40</v>
      </c>
      <c r="E1" t="s">
        <v>112</v>
      </c>
      <c r="F1" t="s">
        <v>107</v>
      </c>
      <c r="G1" t="s">
        <v>119</v>
      </c>
    </row>
    <row r="2" spans="1:7" x14ac:dyDescent="0.25">
      <c r="A2" t="s">
        <v>102</v>
      </c>
      <c r="B2" t="s">
        <v>104</v>
      </c>
      <c r="C2" t="s">
        <v>109</v>
      </c>
      <c r="D2" t="s">
        <v>41</v>
      </c>
      <c r="E2" t="s">
        <v>113</v>
      </c>
      <c r="F2" t="s">
        <v>84</v>
      </c>
      <c r="G2" t="s">
        <v>120</v>
      </c>
    </row>
    <row r="3" spans="1:7" x14ac:dyDescent="0.25">
      <c r="B3" t="s">
        <v>105</v>
      </c>
      <c r="C3" t="s">
        <v>110</v>
      </c>
      <c r="D3" t="s">
        <v>44</v>
      </c>
      <c r="E3" t="s">
        <v>114</v>
      </c>
      <c r="F3" t="s">
        <v>90</v>
      </c>
      <c r="G3" t="s">
        <v>138</v>
      </c>
    </row>
    <row r="4" spans="1:7" x14ac:dyDescent="0.25">
      <c r="B4" t="s">
        <v>106</v>
      </c>
      <c r="C4" t="s">
        <v>111</v>
      </c>
      <c r="D4" t="s">
        <v>42</v>
      </c>
      <c r="E4" t="s">
        <v>115</v>
      </c>
      <c r="F4" t="s">
        <v>91</v>
      </c>
      <c r="G4" t="s">
        <v>135</v>
      </c>
    </row>
    <row r="5" spans="1:7" x14ac:dyDescent="0.25">
      <c r="D5" t="s">
        <v>59</v>
      </c>
      <c r="E5" t="s">
        <v>116</v>
      </c>
      <c r="F5" t="s">
        <v>134</v>
      </c>
      <c r="G5" t="s">
        <v>118</v>
      </c>
    </row>
    <row r="6" spans="1:7" x14ac:dyDescent="0.25">
      <c r="D6" t="s">
        <v>45</v>
      </c>
      <c r="E6" t="s">
        <v>117</v>
      </c>
      <c r="F6" t="s">
        <v>133</v>
      </c>
      <c r="G6" t="s">
        <v>141</v>
      </c>
    </row>
    <row r="7" spans="1:7" x14ac:dyDescent="0.25">
      <c r="F7" t="s">
        <v>140</v>
      </c>
      <c r="G7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F48"/>
  <sheetViews>
    <sheetView zoomScale="85" zoomScaleNormal="85" workbookViewId="0">
      <selection activeCell="M38" sqref="M38"/>
    </sheetView>
  </sheetViews>
  <sheetFormatPr defaultRowHeight="15" x14ac:dyDescent="0.25"/>
  <cols>
    <col min="1" max="1" width="15" customWidth="1"/>
    <col min="2" max="2" width="3" customWidth="1"/>
    <col min="3" max="3" width="3.42578125" customWidth="1"/>
    <col min="4" max="4" width="4.7109375" customWidth="1"/>
    <col min="5" max="30" width="7" customWidth="1"/>
    <col min="31" max="31" width="9.140625" customWidth="1"/>
    <col min="32" max="32" width="13.5703125" customWidth="1"/>
    <col min="33" max="33" width="14.5703125" customWidth="1"/>
    <col min="34" max="37" width="9.140625" customWidth="1"/>
    <col min="38" max="38" width="8.7109375" customWidth="1"/>
    <col min="39" max="39" width="11.42578125" style="8" customWidth="1"/>
    <col min="40" max="40" width="9.140625" style="8"/>
    <col min="41" max="41" width="12" style="8" customWidth="1"/>
    <col min="42" max="42" width="11.42578125" style="8" customWidth="1"/>
    <col min="43" max="43" width="18" style="8" customWidth="1"/>
    <col min="44" max="44" width="14.42578125" style="8" customWidth="1"/>
    <col min="45" max="45" width="4.140625" customWidth="1"/>
  </cols>
  <sheetData>
    <row r="2" spans="1:46" ht="15" customHeight="1" x14ac:dyDescent="0.25">
      <c r="E2" s="100" t="s">
        <v>87</v>
      </c>
      <c r="F2" s="100"/>
      <c r="G2" s="101" t="s">
        <v>88</v>
      </c>
      <c r="H2" s="101"/>
      <c r="I2" s="101"/>
      <c r="J2" s="101"/>
      <c r="K2" s="101"/>
      <c r="L2" s="101"/>
      <c r="N2" s="97" t="s">
        <v>43</v>
      </c>
      <c r="O2" s="97"/>
      <c r="P2" s="97"/>
      <c r="Q2" s="97"/>
      <c r="R2" s="97"/>
      <c r="S2" s="97"/>
    </row>
    <row r="3" spans="1:46" ht="15" customHeight="1" x14ac:dyDescent="0.25">
      <c r="E3" s="100"/>
      <c r="F3" s="100"/>
      <c r="G3" s="101"/>
      <c r="H3" s="101"/>
      <c r="I3" s="101"/>
      <c r="J3" s="101"/>
      <c r="K3" s="101"/>
      <c r="L3" s="101"/>
      <c r="N3" s="97"/>
      <c r="O3" s="97"/>
      <c r="P3" s="97"/>
      <c r="Q3" s="97"/>
      <c r="R3" s="97"/>
      <c r="S3" s="97"/>
      <c r="AF3" t="s">
        <v>83</v>
      </c>
      <c r="AG3">
        <f>SUM(E6:AD31)</f>
        <v>2600</v>
      </c>
    </row>
    <row r="5" spans="1:46" ht="33.75" customHeight="1" x14ac:dyDescent="0.25">
      <c r="D5" s="1"/>
      <c r="E5" s="10" t="s">
        <v>14</v>
      </c>
      <c r="F5" s="10" t="s">
        <v>15</v>
      </c>
      <c r="G5" s="10" t="s">
        <v>16</v>
      </c>
      <c r="H5" s="10" t="s">
        <v>17</v>
      </c>
      <c r="I5" s="10" t="s">
        <v>18</v>
      </c>
      <c r="J5" s="10" t="s">
        <v>4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  <c r="S5" s="10" t="s">
        <v>27</v>
      </c>
      <c r="T5" s="10" t="s">
        <v>28</v>
      </c>
      <c r="U5" s="10" t="s">
        <v>38</v>
      </c>
      <c r="V5" s="10" t="s">
        <v>29</v>
      </c>
      <c r="W5" s="10" t="s">
        <v>30</v>
      </c>
      <c r="X5" s="10" t="s">
        <v>31</v>
      </c>
      <c r="Y5" s="10" t="s">
        <v>32</v>
      </c>
      <c r="Z5" s="10" t="s">
        <v>33</v>
      </c>
      <c r="AA5" s="10" t="s">
        <v>34</v>
      </c>
      <c r="AB5" s="10" t="s">
        <v>35</v>
      </c>
      <c r="AC5" s="10" t="s">
        <v>36</v>
      </c>
      <c r="AD5" s="10" t="s">
        <v>37</v>
      </c>
      <c r="AF5" s="24" t="s">
        <v>84</v>
      </c>
      <c r="AG5" s="24" t="s">
        <v>85</v>
      </c>
      <c r="AH5" s="2" t="s">
        <v>10</v>
      </c>
      <c r="AI5" s="2" t="s">
        <v>11</v>
      </c>
      <c r="AJ5" s="2" t="s">
        <v>12</v>
      </c>
      <c r="AK5" s="2" t="s">
        <v>13</v>
      </c>
      <c r="AM5" s="8" t="s">
        <v>40</v>
      </c>
      <c r="AN5" s="8" t="s">
        <v>41</v>
      </c>
      <c r="AO5" s="8" t="s">
        <v>44</v>
      </c>
      <c r="AP5" s="8" t="s">
        <v>42</v>
      </c>
      <c r="AQ5" s="8" t="s">
        <v>59</v>
      </c>
      <c r="AR5" s="8" t="s">
        <v>45</v>
      </c>
      <c r="AT5" s="8" t="s">
        <v>86</v>
      </c>
    </row>
    <row r="6" spans="1:46" x14ac:dyDescent="0.25">
      <c r="D6" s="11" t="s">
        <v>14</v>
      </c>
      <c r="E6" s="12">
        <v>90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5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5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4">
        <v>0</v>
      </c>
      <c r="AF6">
        <f>SUM(E6:AD6)</f>
        <v>100</v>
      </c>
      <c r="AG6">
        <f>SUM(E6:E31)</f>
        <v>96</v>
      </c>
      <c r="AH6">
        <f>E6</f>
        <v>90</v>
      </c>
      <c r="AI6">
        <f>$AG$3-(AF6+AG6)</f>
        <v>2404</v>
      </c>
      <c r="AJ6">
        <f>AF6-AH6</f>
        <v>10</v>
      </c>
      <c r="AK6">
        <f>AG6-AH6</f>
        <v>6</v>
      </c>
      <c r="AM6" s="8">
        <f>AH6/(AJ6+AH6)</f>
        <v>0.9</v>
      </c>
      <c r="AN6" s="8">
        <f>AH6/(AK6+AH6)</f>
        <v>0.9375</v>
      </c>
      <c r="AO6" s="8">
        <f>AI6/(AI6+AJ6)</f>
        <v>0.995857497928749</v>
      </c>
      <c r="AP6" s="8">
        <f>(AH6+AI6)/(AH6+AI6+AJ6+AK6)</f>
        <v>0.99362549800796818</v>
      </c>
      <c r="AQ6" s="8">
        <f>((AH6/(AH6+AJ6))+(AI6/(AI6+AK6)))/2</f>
        <v>0.94875518672199166</v>
      </c>
      <c r="AR6" s="8">
        <f>(((AN6^-1) +(AM6^-1))/2)^-1</f>
        <v>0.91836734693877542</v>
      </c>
      <c r="AT6" s="11" t="s">
        <v>14</v>
      </c>
    </row>
    <row r="7" spans="1:46" x14ac:dyDescent="0.25">
      <c r="D7" s="11" t="s">
        <v>15</v>
      </c>
      <c r="E7" s="15">
        <v>0</v>
      </c>
      <c r="F7" s="6">
        <v>85</v>
      </c>
      <c r="G7" s="7">
        <v>0</v>
      </c>
      <c r="H7" s="7">
        <v>0</v>
      </c>
      <c r="I7" s="7">
        <v>0</v>
      </c>
      <c r="J7" s="7">
        <v>5</v>
      </c>
      <c r="K7" s="7">
        <v>0</v>
      </c>
      <c r="L7" s="7">
        <v>0</v>
      </c>
      <c r="M7" s="7">
        <v>0</v>
      </c>
      <c r="N7" s="7">
        <v>0</v>
      </c>
      <c r="O7" s="7">
        <v>5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5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6">
        <v>0</v>
      </c>
      <c r="AF7">
        <f t="shared" ref="AF7:AF31" si="0">SUM(E7:AD7)</f>
        <v>100</v>
      </c>
      <c r="AG7">
        <f>SUM(F6:F31)</f>
        <v>152</v>
      </c>
      <c r="AH7">
        <f>F7</f>
        <v>85</v>
      </c>
      <c r="AI7">
        <f t="shared" ref="AI7:AI31" si="1">$AG$3-(AF7+AG7)</f>
        <v>2348</v>
      </c>
      <c r="AJ7">
        <f t="shared" ref="AJ7:AJ31" si="2">AF7-AH7</f>
        <v>15</v>
      </c>
      <c r="AK7">
        <f t="shared" ref="AK7:AK31" si="3">AG7-AH7</f>
        <v>67</v>
      </c>
      <c r="AM7" s="8">
        <f t="shared" ref="AM7:AM31" si="4">AH7/(AJ7+AH7)</f>
        <v>0.85</v>
      </c>
      <c r="AN7" s="8">
        <f t="shared" ref="AN7:AN31" si="5">AH7/(AK7+AH7)</f>
        <v>0.55921052631578949</v>
      </c>
      <c r="AO7" s="8">
        <f t="shared" ref="AO7:AO31" si="6">AI7/(AI7+AJ7)</f>
        <v>0.99365213711383837</v>
      </c>
      <c r="AP7" s="8">
        <f t="shared" ref="AP7:AP31" si="7">(AH7+AI7)/(AH7+AI7+AJ7+AK7)</f>
        <v>0.96739562624254472</v>
      </c>
      <c r="AQ7" s="8">
        <f t="shared" ref="AQ7:AQ31" si="8">((AH7/(AH7+AJ7))+(AI7/(AI7+AK7)))/2</f>
        <v>0.91112836438923395</v>
      </c>
      <c r="AR7" s="8">
        <f t="shared" ref="AR7:AR31" si="9">(((AN7^-1) +(AM7^-1))/2)^-1</f>
        <v>0.67460317460317454</v>
      </c>
      <c r="AT7" s="11" t="s">
        <v>15</v>
      </c>
    </row>
    <row r="8" spans="1:46" x14ac:dyDescent="0.25">
      <c r="D8" s="11" t="s">
        <v>16</v>
      </c>
      <c r="E8" s="15">
        <v>5</v>
      </c>
      <c r="F8" s="7">
        <v>0</v>
      </c>
      <c r="G8" s="6">
        <v>70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10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10</v>
      </c>
      <c r="W8" s="7">
        <v>0</v>
      </c>
      <c r="X8" s="7">
        <v>0</v>
      </c>
      <c r="Y8" s="7">
        <v>0</v>
      </c>
      <c r="Z8" s="7">
        <v>0</v>
      </c>
      <c r="AA8" s="7">
        <v>5</v>
      </c>
      <c r="AB8" s="7">
        <v>0</v>
      </c>
      <c r="AC8" s="7">
        <v>0</v>
      </c>
      <c r="AD8" s="16">
        <v>0</v>
      </c>
      <c r="AF8">
        <f t="shared" si="0"/>
        <v>100</v>
      </c>
      <c r="AG8">
        <f>SUM(G6:G31)</f>
        <v>144</v>
      </c>
      <c r="AH8">
        <f>G8</f>
        <v>70</v>
      </c>
      <c r="AI8">
        <f t="shared" si="1"/>
        <v>2356</v>
      </c>
      <c r="AJ8">
        <f t="shared" si="2"/>
        <v>30</v>
      </c>
      <c r="AK8">
        <f t="shared" si="3"/>
        <v>74</v>
      </c>
      <c r="AM8" s="8">
        <f t="shared" si="4"/>
        <v>0.7</v>
      </c>
      <c r="AN8" s="8">
        <f t="shared" si="5"/>
        <v>0.4861111111111111</v>
      </c>
      <c r="AO8" s="8">
        <f t="shared" si="6"/>
        <v>0.98742665549036046</v>
      </c>
      <c r="AP8" s="8">
        <f t="shared" si="7"/>
        <v>0.95889328063241108</v>
      </c>
      <c r="AQ8" s="8">
        <f t="shared" si="8"/>
        <v>0.83477366255144037</v>
      </c>
      <c r="AR8" s="8">
        <f t="shared" si="9"/>
        <v>0.57377049180327866</v>
      </c>
      <c r="AT8" s="11" t="s">
        <v>16</v>
      </c>
    </row>
    <row r="9" spans="1:46" x14ac:dyDescent="0.25">
      <c r="D9" s="11" t="s">
        <v>17</v>
      </c>
      <c r="E9" s="15">
        <v>0</v>
      </c>
      <c r="F9" s="7">
        <v>10</v>
      </c>
      <c r="G9" s="7">
        <v>10</v>
      </c>
      <c r="H9" s="6">
        <v>80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6">
        <v>0</v>
      </c>
      <c r="AF9">
        <f t="shared" si="0"/>
        <v>100</v>
      </c>
      <c r="AG9">
        <f>SUM(H6:H31)</f>
        <v>204</v>
      </c>
      <c r="AH9">
        <f>H9</f>
        <v>80</v>
      </c>
      <c r="AI9">
        <f t="shared" si="1"/>
        <v>2296</v>
      </c>
      <c r="AJ9">
        <f t="shared" si="2"/>
        <v>20</v>
      </c>
      <c r="AK9">
        <f t="shared" si="3"/>
        <v>124</v>
      </c>
      <c r="AM9" s="8">
        <f t="shared" si="4"/>
        <v>0.8</v>
      </c>
      <c r="AN9" s="8">
        <f t="shared" si="5"/>
        <v>0.39215686274509803</v>
      </c>
      <c r="AO9" s="8">
        <f t="shared" si="6"/>
        <v>0.99136442141623493</v>
      </c>
      <c r="AP9" s="8">
        <f t="shared" si="7"/>
        <v>0.94285714285714284</v>
      </c>
      <c r="AQ9" s="8">
        <f t="shared" si="8"/>
        <v>0.87438016528925622</v>
      </c>
      <c r="AR9" s="8">
        <f t="shared" si="9"/>
        <v>0.52631578947368418</v>
      </c>
      <c r="AT9" s="11" t="s">
        <v>17</v>
      </c>
    </row>
    <row r="10" spans="1:46" x14ac:dyDescent="0.25">
      <c r="D10" s="11" t="s">
        <v>18</v>
      </c>
      <c r="E10" s="15">
        <v>0</v>
      </c>
      <c r="F10" s="7">
        <v>0</v>
      </c>
      <c r="G10" s="7">
        <v>1</v>
      </c>
      <c r="H10" s="7">
        <v>0</v>
      </c>
      <c r="I10" s="6">
        <v>79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5</v>
      </c>
      <c r="P10" s="7">
        <v>5</v>
      </c>
      <c r="Q10" s="7">
        <v>0</v>
      </c>
      <c r="R10" s="7">
        <v>0</v>
      </c>
      <c r="S10" s="7">
        <v>0</v>
      </c>
      <c r="T10" s="7">
        <v>5</v>
      </c>
      <c r="U10" s="7">
        <v>0</v>
      </c>
      <c r="V10" s="7">
        <v>0</v>
      </c>
      <c r="W10" s="7">
        <v>0</v>
      </c>
      <c r="X10" s="7">
        <v>0</v>
      </c>
      <c r="Y10" s="7">
        <v>5</v>
      </c>
      <c r="Z10" s="7">
        <v>0</v>
      </c>
      <c r="AA10" s="7">
        <v>0</v>
      </c>
      <c r="AB10" s="7">
        <v>0</v>
      </c>
      <c r="AC10" s="7">
        <v>0</v>
      </c>
      <c r="AD10" s="16">
        <v>0</v>
      </c>
      <c r="AF10">
        <f t="shared" si="0"/>
        <v>100</v>
      </c>
      <c r="AG10">
        <f>SUM(I6:I31)</f>
        <v>95</v>
      </c>
      <c r="AH10">
        <f>I10</f>
        <v>79</v>
      </c>
      <c r="AI10">
        <f t="shared" si="1"/>
        <v>2405</v>
      </c>
      <c r="AJ10">
        <f t="shared" si="2"/>
        <v>21</v>
      </c>
      <c r="AK10">
        <f t="shared" si="3"/>
        <v>16</v>
      </c>
      <c r="AM10" s="8">
        <f t="shared" si="4"/>
        <v>0.79</v>
      </c>
      <c r="AN10" s="8">
        <f t="shared" si="5"/>
        <v>0.83157894736842108</v>
      </c>
      <c r="AO10" s="8">
        <f t="shared" si="6"/>
        <v>0.99134377576257215</v>
      </c>
      <c r="AP10" s="8">
        <f t="shared" si="7"/>
        <v>0.98532328441094807</v>
      </c>
      <c r="AQ10" s="8">
        <f t="shared" si="8"/>
        <v>0.891695580338703</v>
      </c>
      <c r="AR10" s="8">
        <f t="shared" si="9"/>
        <v>0.81025641025641026</v>
      </c>
      <c r="AT10" s="11" t="s">
        <v>18</v>
      </c>
    </row>
    <row r="11" spans="1:46" x14ac:dyDescent="0.25">
      <c r="D11" s="11" t="s">
        <v>4</v>
      </c>
      <c r="E11" s="15">
        <v>1</v>
      </c>
      <c r="F11" s="7">
        <v>0</v>
      </c>
      <c r="G11" s="7">
        <v>0</v>
      </c>
      <c r="H11" s="7">
        <v>0</v>
      </c>
      <c r="I11" s="7">
        <v>0</v>
      </c>
      <c r="J11" s="6">
        <v>90</v>
      </c>
      <c r="K11" s="7">
        <v>0</v>
      </c>
      <c r="L11" s="7">
        <v>0</v>
      </c>
      <c r="M11" s="7">
        <v>0</v>
      </c>
      <c r="N11" s="7">
        <v>1</v>
      </c>
      <c r="O11" s="7">
        <v>1</v>
      </c>
      <c r="P11" s="7">
        <v>1</v>
      </c>
      <c r="Q11" s="7">
        <v>1</v>
      </c>
      <c r="R11" s="7">
        <v>0</v>
      </c>
      <c r="S11" s="7">
        <v>0</v>
      </c>
      <c r="T11" s="7">
        <v>0</v>
      </c>
      <c r="U11" s="7">
        <v>5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6">
        <v>0</v>
      </c>
      <c r="AF11">
        <f t="shared" si="0"/>
        <v>100</v>
      </c>
      <c r="AG11">
        <f>SUM(J6:J31)</f>
        <v>97</v>
      </c>
      <c r="AH11">
        <f>J11</f>
        <v>90</v>
      </c>
      <c r="AI11">
        <f t="shared" si="1"/>
        <v>2403</v>
      </c>
      <c r="AJ11">
        <f t="shared" si="2"/>
        <v>10</v>
      </c>
      <c r="AK11">
        <f t="shared" si="3"/>
        <v>7</v>
      </c>
      <c r="AM11" s="8">
        <f t="shared" si="4"/>
        <v>0.9</v>
      </c>
      <c r="AN11" s="8">
        <f t="shared" si="5"/>
        <v>0.92783505154639179</v>
      </c>
      <c r="AO11" s="8">
        <f t="shared" si="6"/>
        <v>0.99585578118524654</v>
      </c>
      <c r="AP11" s="8">
        <f t="shared" si="7"/>
        <v>0.99322709163346612</v>
      </c>
      <c r="AQ11" s="8">
        <f t="shared" si="8"/>
        <v>0.94854771784232361</v>
      </c>
      <c r="AR11" s="8">
        <f t="shared" si="9"/>
        <v>0.91370558375634514</v>
      </c>
      <c r="AT11" s="11" t="s">
        <v>4</v>
      </c>
    </row>
    <row r="12" spans="1:46" x14ac:dyDescent="0.25">
      <c r="D12" s="11" t="s">
        <v>19</v>
      </c>
      <c r="E12" s="15">
        <v>0</v>
      </c>
      <c r="F12" s="7">
        <v>1</v>
      </c>
      <c r="G12" s="7">
        <v>0</v>
      </c>
      <c r="H12" s="7">
        <v>1</v>
      </c>
      <c r="I12" s="7">
        <v>1</v>
      </c>
      <c r="J12" s="7">
        <v>0</v>
      </c>
      <c r="K12" s="6">
        <v>95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0</v>
      </c>
      <c r="V12" s="7">
        <v>0</v>
      </c>
      <c r="W12" s="7">
        <v>1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16">
        <v>0</v>
      </c>
      <c r="AF12">
        <f t="shared" si="0"/>
        <v>100</v>
      </c>
      <c r="AG12">
        <f>SUM(K6:K31)</f>
        <v>101</v>
      </c>
      <c r="AH12">
        <f>K12</f>
        <v>95</v>
      </c>
      <c r="AI12">
        <f t="shared" si="1"/>
        <v>2399</v>
      </c>
      <c r="AJ12">
        <f t="shared" si="2"/>
        <v>5</v>
      </c>
      <c r="AK12">
        <f t="shared" si="3"/>
        <v>6</v>
      </c>
      <c r="AM12" s="8">
        <f t="shared" si="4"/>
        <v>0.95</v>
      </c>
      <c r="AN12" s="8">
        <f t="shared" si="5"/>
        <v>0.94059405940594054</v>
      </c>
      <c r="AO12" s="8">
        <f t="shared" si="6"/>
        <v>0.99792013311148087</v>
      </c>
      <c r="AP12" s="8">
        <f t="shared" si="7"/>
        <v>0.99560878243512974</v>
      </c>
      <c r="AQ12" s="8">
        <f t="shared" si="8"/>
        <v>0.97375259875259879</v>
      </c>
      <c r="AR12" s="8">
        <f t="shared" si="9"/>
        <v>0.94527363184079605</v>
      </c>
      <c r="AT12" s="11" t="s">
        <v>19</v>
      </c>
    </row>
    <row r="13" spans="1:46" x14ac:dyDescent="0.25">
      <c r="D13" s="11" t="s">
        <v>20</v>
      </c>
      <c r="E13" s="15">
        <v>0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6">
        <v>98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16">
        <v>0</v>
      </c>
      <c r="AF13">
        <f t="shared" si="0"/>
        <v>100</v>
      </c>
      <c r="AG13">
        <f>SUM(L6:L31)</f>
        <v>112</v>
      </c>
      <c r="AH13">
        <f>L13</f>
        <v>98</v>
      </c>
      <c r="AI13">
        <f t="shared" si="1"/>
        <v>2388</v>
      </c>
      <c r="AJ13">
        <f t="shared" si="2"/>
        <v>2</v>
      </c>
      <c r="AK13">
        <f t="shared" si="3"/>
        <v>14</v>
      </c>
      <c r="AM13" s="8">
        <f t="shared" si="4"/>
        <v>0.98</v>
      </c>
      <c r="AN13" s="8">
        <f t="shared" si="5"/>
        <v>0.875</v>
      </c>
      <c r="AO13" s="8">
        <f t="shared" si="6"/>
        <v>0.99916317991631798</v>
      </c>
      <c r="AP13" s="8">
        <f t="shared" si="7"/>
        <v>0.99360511590727418</v>
      </c>
      <c r="AQ13" s="8">
        <f t="shared" si="8"/>
        <v>0.98708576186511232</v>
      </c>
      <c r="AR13" s="8">
        <f t="shared" si="9"/>
        <v>0.92452830188679236</v>
      </c>
      <c r="AT13" s="11" t="s">
        <v>20</v>
      </c>
    </row>
    <row r="14" spans="1:46" x14ac:dyDescent="0.25">
      <c r="D14" s="11" t="s">
        <v>21</v>
      </c>
      <c r="E14" s="15">
        <v>0</v>
      </c>
      <c r="F14" s="7">
        <v>0</v>
      </c>
      <c r="G14" s="7">
        <v>10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6">
        <v>70</v>
      </c>
      <c r="N14" s="7">
        <v>10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16">
        <v>0</v>
      </c>
      <c r="AF14">
        <f t="shared" si="0"/>
        <v>100</v>
      </c>
      <c r="AG14">
        <f>SUM(M6:M31)</f>
        <v>83</v>
      </c>
      <c r="AH14">
        <f>M14</f>
        <v>70</v>
      </c>
      <c r="AI14">
        <f t="shared" si="1"/>
        <v>2417</v>
      </c>
      <c r="AJ14">
        <f t="shared" si="2"/>
        <v>30</v>
      </c>
      <c r="AK14">
        <f t="shared" si="3"/>
        <v>13</v>
      </c>
      <c r="AM14" s="8">
        <f t="shared" si="4"/>
        <v>0.7</v>
      </c>
      <c r="AN14" s="8">
        <f t="shared" si="5"/>
        <v>0.84337349397590367</v>
      </c>
      <c r="AO14" s="8">
        <f t="shared" si="6"/>
        <v>0.98774008990600737</v>
      </c>
      <c r="AP14" s="8">
        <f t="shared" si="7"/>
        <v>0.98300395256916995</v>
      </c>
      <c r="AQ14" s="8">
        <f t="shared" si="8"/>
        <v>0.84732510288065843</v>
      </c>
      <c r="AR14" s="8">
        <f t="shared" si="9"/>
        <v>0.76502732240437155</v>
      </c>
      <c r="AT14" s="11" t="s">
        <v>21</v>
      </c>
    </row>
    <row r="15" spans="1:46" ht="15" customHeight="1" x14ac:dyDescent="0.25">
      <c r="A15" s="99" t="s">
        <v>75</v>
      </c>
      <c r="D15" s="11" t="s">
        <v>22</v>
      </c>
      <c r="E15" s="15">
        <v>0</v>
      </c>
      <c r="F15" s="7">
        <v>50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6">
        <v>50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16">
        <v>0</v>
      </c>
      <c r="AF15">
        <f t="shared" si="0"/>
        <v>100</v>
      </c>
      <c r="AG15">
        <f>SUM(N6:N31)</f>
        <v>74</v>
      </c>
      <c r="AH15">
        <f>N15</f>
        <v>50</v>
      </c>
      <c r="AI15">
        <f t="shared" si="1"/>
        <v>2426</v>
      </c>
      <c r="AJ15">
        <f t="shared" si="2"/>
        <v>50</v>
      </c>
      <c r="AK15">
        <f t="shared" si="3"/>
        <v>24</v>
      </c>
      <c r="AM15" s="8">
        <f t="shared" si="4"/>
        <v>0.5</v>
      </c>
      <c r="AN15" s="8">
        <f t="shared" si="5"/>
        <v>0.67567567567567566</v>
      </c>
      <c r="AO15" s="8">
        <f t="shared" si="6"/>
        <v>0.97980613893376411</v>
      </c>
      <c r="AP15" s="8">
        <f t="shared" si="7"/>
        <v>0.97098039215686271</v>
      </c>
      <c r="AQ15" s="8">
        <f t="shared" si="8"/>
        <v>0.74510204081632647</v>
      </c>
      <c r="AR15" s="8">
        <f t="shared" si="9"/>
        <v>0.57471264367816088</v>
      </c>
      <c r="AT15" s="11" t="s">
        <v>22</v>
      </c>
    </row>
    <row r="16" spans="1:46" ht="15" customHeight="1" x14ac:dyDescent="0.25">
      <c r="A16" s="99"/>
      <c r="D16" s="11" t="s">
        <v>23</v>
      </c>
      <c r="E16" s="15">
        <v>0</v>
      </c>
      <c r="F16" s="7">
        <v>0</v>
      </c>
      <c r="G16" s="7">
        <v>0</v>
      </c>
      <c r="H16" s="7">
        <v>40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6">
        <v>20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40</v>
      </c>
      <c r="AB16" s="7">
        <v>0</v>
      </c>
      <c r="AC16" s="7">
        <v>0</v>
      </c>
      <c r="AD16" s="16">
        <v>0</v>
      </c>
      <c r="AF16">
        <f t="shared" si="0"/>
        <v>100</v>
      </c>
      <c r="AG16">
        <f>SUM(O6:O31)</f>
        <v>36</v>
      </c>
      <c r="AH16">
        <f>O16</f>
        <v>20</v>
      </c>
      <c r="AI16">
        <f t="shared" si="1"/>
        <v>2464</v>
      </c>
      <c r="AJ16">
        <f t="shared" si="2"/>
        <v>80</v>
      </c>
      <c r="AK16">
        <f t="shared" si="3"/>
        <v>16</v>
      </c>
      <c r="AM16" s="8">
        <f t="shared" si="4"/>
        <v>0.2</v>
      </c>
      <c r="AN16" s="8">
        <f t="shared" si="5"/>
        <v>0.55555555555555558</v>
      </c>
      <c r="AO16" s="8">
        <f t="shared" si="6"/>
        <v>0.96855345911949686</v>
      </c>
      <c r="AP16" s="8">
        <f t="shared" si="7"/>
        <v>0.96279069767441861</v>
      </c>
      <c r="AQ16" s="8">
        <f t="shared" si="8"/>
        <v>0.59677419354838712</v>
      </c>
      <c r="AR16" s="8">
        <f t="shared" si="9"/>
        <v>0.29411764705882354</v>
      </c>
      <c r="AT16" s="11" t="s">
        <v>23</v>
      </c>
    </row>
    <row r="17" spans="1:46" x14ac:dyDescent="0.25">
      <c r="A17" s="99"/>
      <c r="D17" s="11" t="s">
        <v>24</v>
      </c>
      <c r="E17" s="15">
        <v>0</v>
      </c>
      <c r="F17" s="7">
        <v>0</v>
      </c>
      <c r="G17" s="7">
        <v>0</v>
      </c>
      <c r="H17" s="7">
        <v>0</v>
      </c>
      <c r="I17" s="7">
        <v>2</v>
      </c>
      <c r="J17" s="7">
        <v>0</v>
      </c>
      <c r="K17" s="7">
        <v>2</v>
      </c>
      <c r="L17" s="7">
        <v>0</v>
      </c>
      <c r="M17" s="7">
        <v>2</v>
      </c>
      <c r="N17" s="7">
        <v>0</v>
      </c>
      <c r="O17" s="7">
        <v>0</v>
      </c>
      <c r="P17" s="6">
        <v>75</v>
      </c>
      <c r="Q17" s="7">
        <v>0</v>
      </c>
      <c r="R17" s="7">
        <v>0</v>
      </c>
      <c r="S17" s="7">
        <v>0</v>
      </c>
      <c r="T17" s="7">
        <v>2</v>
      </c>
      <c r="U17" s="7">
        <v>2</v>
      </c>
      <c r="V17" s="7">
        <v>0</v>
      </c>
      <c r="W17" s="7">
        <v>0</v>
      </c>
      <c r="X17" s="7">
        <v>5</v>
      </c>
      <c r="Y17" s="7">
        <v>0</v>
      </c>
      <c r="Z17" s="7">
        <v>0</v>
      </c>
      <c r="AA17" s="7">
        <v>10</v>
      </c>
      <c r="AB17" s="7">
        <v>0</v>
      </c>
      <c r="AC17" s="7">
        <v>0</v>
      </c>
      <c r="AD17" s="16">
        <v>0</v>
      </c>
      <c r="AF17">
        <f t="shared" si="0"/>
        <v>100</v>
      </c>
      <c r="AG17">
        <f>SUM(P6:P31)</f>
        <v>91</v>
      </c>
      <c r="AH17">
        <f>P17</f>
        <v>75</v>
      </c>
      <c r="AI17">
        <f t="shared" si="1"/>
        <v>2409</v>
      </c>
      <c r="AJ17">
        <f t="shared" si="2"/>
        <v>25</v>
      </c>
      <c r="AK17">
        <f t="shared" si="3"/>
        <v>16</v>
      </c>
      <c r="AM17" s="8">
        <f t="shared" si="4"/>
        <v>0.75</v>
      </c>
      <c r="AN17" s="8">
        <f t="shared" si="5"/>
        <v>0.82417582417582413</v>
      </c>
      <c r="AO17" s="8">
        <f t="shared" si="6"/>
        <v>0.98972884141331141</v>
      </c>
      <c r="AP17" s="8">
        <f t="shared" si="7"/>
        <v>0.98376237623762375</v>
      </c>
      <c r="AQ17" s="8">
        <f t="shared" si="8"/>
        <v>0.87170103092783502</v>
      </c>
      <c r="AR17" s="8">
        <f t="shared" si="9"/>
        <v>0.78534031413612559</v>
      </c>
      <c r="AT17" s="11" t="s">
        <v>24</v>
      </c>
    </row>
    <row r="18" spans="1:46" x14ac:dyDescent="0.25">
      <c r="A18" s="99"/>
      <c r="D18" s="11" t="s">
        <v>25</v>
      </c>
      <c r="E18" s="15">
        <v>0</v>
      </c>
      <c r="F18" s="7">
        <v>5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6">
        <v>95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16">
        <v>0</v>
      </c>
      <c r="AF18">
        <f t="shared" si="0"/>
        <v>100</v>
      </c>
      <c r="AG18">
        <f>SUM(Q6:Q31)</f>
        <v>96</v>
      </c>
      <c r="AH18">
        <f>Q18</f>
        <v>95</v>
      </c>
      <c r="AI18">
        <f t="shared" si="1"/>
        <v>2404</v>
      </c>
      <c r="AJ18">
        <f t="shared" si="2"/>
        <v>5</v>
      </c>
      <c r="AK18">
        <f t="shared" si="3"/>
        <v>1</v>
      </c>
      <c r="AM18" s="8">
        <f t="shared" si="4"/>
        <v>0.95</v>
      </c>
      <c r="AN18" s="8">
        <f t="shared" si="5"/>
        <v>0.98958333333333337</v>
      </c>
      <c r="AO18" s="8">
        <f t="shared" si="6"/>
        <v>0.99792444997924445</v>
      </c>
      <c r="AP18" s="8">
        <f t="shared" si="7"/>
        <v>0.99760479041916172</v>
      </c>
      <c r="AQ18" s="8">
        <f t="shared" si="8"/>
        <v>0.9747920997920998</v>
      </c>
      <c r="AR18" s="8">
        <f t="shared" si="9"/>
        <v>0.96938775510204067</v>
      </c>
      <c r="AT18" s="11" t="s">
        <v>25</v>
      </c>
    </row>
    <row r="19" spans="1:46" x14ac:dyDescent="0.25">
      <c r="A19" s="99"/>
      <c r="D19" s="11" t="s">
        <v>26</v>
      </c>
      <c r="E19" s="15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6">
        <v>100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6">
        <v>0</v>
      </c>
      <c r="AF19">
        <f t="shared" si="0"/>
        <v>100</v>
      </c>
      <c r="AG19">
        <f>SUM(R6:R31)</f>
        <v>106</v>
      </c>
      <c r="AH19">
        <f>R19</f>
        <v>100</v>
      </c>
      <c r="AI19">
        <f t="shared" si="1"/>
        <v>2394</v>
      </c>
      <c r="AJ19">
        <f t="shared" si="2"/>
        <v>0</v>
      </c>
      <c r="AK19">
        <f t="shared" si="3"/>
        <v>6</v>
      </c>
      <c r="AM19" s="8">
        <f t="shared" si="4"/>
        <v>1</v>
      </c>
      <c r="AN19" s="8">
        <f t="shared" si="5"/>
        <v>0.94339622641509435</v>
      </c>
      <c r="AO19" s="8">
        <f t="shared" si="6"/>
        <v>1</v>
      </c>
      <c r="AP19" s="8">
        <f t="shared" si="7"/>
        <v>0.99760000000000004</v>
      </c>
      <c r="AQ19" s="8">
        <f t="shared" si="8"/>
        <v>0.99875000000000003</v>
      </c>
      <c r="AR19" s="8">
        <f t="shared" si="9"/>
        <v>0.970873786407767</v>
      </c>
      <c r="AT19" s="11" t="s">
        <v>26</v>
      </c>
    </row>
    <row r="20" spans="1:46" x14ac:dyDescent="0.25">
      <c r="D20" s="11" t="s">
        <v>27</v>
      </c>
      <c r="E20" s="15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6">
        <v>100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16">
        <v>0</v>
      </c>
      <c r="AF20">
        <f t="shared" si="0"/>
        <v>100</v>
      </c>
      <c r="AG20">
        <f>SUM(S6:S31)</f>
        <v>110</v>
      </c>
      <c r="AH20">
        <f>S20</f>
        <v>100</v>
      </c>
      <c r="AI20">
        <f t="shared" si="1"/>
        <v>2390</v>
      </c>
      <c r="AJ20">
        <f t="shared" si="2"/>
        <v>0</v>
      </c>
      <c r="AK20">
        <f t="shared" si="3"/>
        <v>10</v>
      </c>
      <c r="AM20" s="8">
        <f t="shared" si="4"/>
        <v>1</v>
      </c>
      <c r="AN20" s="8">
        <f t="shared" si="5"/>
        <v>0.90909090909090906</v>
      </c>
      <c r="AO20" s="8">
        <f t="shared" si="6"/>
        <v>1</v>
      </c>
      <c r="AP20" s="8">
        <f t="shared" si="7"/>
        <v>0.996</v>
      </c>
      <c r="AQ20" s="8">
        <f t="shared" si="8"/>
        <v>0.99791666666666667</v>
      </c>
      <c r="AR20" s="8">
        <f t="shared" si="9"/>
        <v>0.95238095238095233</v>
      </c>
      <c r="AT20" s="11" t="s">
        <v>27</v>
      </c>
    </row>
    <row r="21" spans="1:46" x14ac:dyDescent="0.25">
      <c r="D21" s="11" t="s">
        <v>28</v>
      </c>
      <c r="E21" s="15">
        <v>0</v>
      </c>
      <c r="F21" s="7">
        <v>0</v>
      </c>
      <c r="G21" s="7">
        <v>0</v>
      </c>
      <c r="H21" s="7">
        <v>5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6">
        <v>95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16">
        <v>0</v>
      </c>
      <c r="AF21">
        <f t="shared" si="0"/>
        <v>100</v>
      </c>
      <c r="AG21">
        <f>SUM(T6:T31)</f>
        <v>119</v>
      </c>
      <c r="AH21">
        <f>T21</f>
        <v>95</v>
      </c>
      <c r="AI21">
        <f t="shared" si="1"/>
        <v>2381</v>
      </c>
      <c r="AJ21">
        <f t="shared" si="2"/>
        <v>5</v>
      </c>
      <c r="AK21">
        <f t="shared" si="3"/>
        <v>24</v>
      </c>
      <c r="AM21" s="8">
        <f t="shared" si="4"/>
        <v>0.95</v>
      </c>
      <c r="AN21" s="8">
        <f t="shared" si="5"/>
        <v>0.79831932773109249</v>
      </c>
      <c r="AO21" s="8">
        <f t="shared" si="6"/>
        <v>0.99790444258172672</v>
      </c>
      <c r="AP21" s="8">
        <f t="shared" si="7"/>
        <v>0.9884231536926148</v>
      </c>
      <c r="AQ21" s="8">
        <f t="shared" si="8"/>
        <v>0.97001039501039499</v>
      </c>
      <c r="AR21" s="8">
        <f t="shared" si="9"/>
        <v>0.86757990867579926</v>
      </c>
      <c r="AT21" s="11" t="s">
        <v>28</v>
      </c>
    </row>
    <row r="22" spans="1:46" x14ac:dyDescent="0.25">
      <c r="D22" s="11" t="s">
        <v>38</v>
      </c>
      <c r="E22" s="15">
        <v>0</v>
      </c>
      <c r="F22" s="7">
        <v>0</v>
      </c>
      <c r="G22" s="7">
        <v>50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6">
        <v>50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16">
        <v>0</v>
      </c>
      <c r="AF22">
        <f t="shared" si="0"/>
        <v>100</v>
      </c>
      <c r="AG22">
        <f>SUM(U6:U31)</f>
        <v>57</v>
      </c>
      <c r="AH22">
        <f>U22</f>
        <v>50</v>
      </c>
      <c r="AI22">
        <f t="shared" si="1"/>
        <v>2443</v>
      </c>
      <c r="AJ22">
        <f t="shared" si="2"/>
        <v>50</v>
      </c>
      <c r="AK22">
        <f t="shared" si="3"/>
        <v>7</v>
      </c>
      <c r="AM22" s="8">
        <f t="shared" si="4"/>
        <v>0.5</v>
      </c>
      <c r="AN22" s="8">
        <f t="shared" si="5"/>
        <v>0.8771929824561403</v>
      </c>
      <c r="AO22" s="8">
        <f t="shared" si="6"/>
        <v>0.97994384275972723</v>
      </c>
      <c r="AP22" s="8">
        <f t="shared" si="7"/>
        <v>0.97764705882352942</v>
      </c>
      <c r="AQ22" s="8">
        <f t="shared" si="8"/>
        <v>0.74857142857142855</v>
      </c>
      <c r="AR22" s="8">
        <f t="shared" si="9"/>
        <v>0.63694267515923564</v>
      </c>
      <c r="AT22" s="11" t="s">
        <v>38</v>
      </c>
    </row>
    <row r="23" spans="1:46" x14ac:dyDescent="0.25">
      <c r="D23" s="11" t="s">
        <v>29</v>
      </c>
      <c r="E23" s="15">
        <v>0</v>
      </c>
      <c r="F23" s="7">
        <v>0</v>
      </c>
      <c r="G23" s="7">
        <v>0</v>
      </c>
      <c r="H23" s="7">
        <v>75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6">
        <v>25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6">
        <v>0</v>
      </c>
      <c r="AF23">
        <f t="shared" si="0"/>
        <v>100</v>
      </c>
      <c r="AG23">
        <f>SUM(V6:V31)</f>
        <v>35</v>
      </c>
      <c r="AH23">
        <f>V23</f>
        <v>25</v>
      </c>
      <c r="AI23">
        <f t="shared" si="1"/>
        <v>2465</v>
      </c>
      <c r="AJ23">
        <f t="shared" si="2"/>
        <v>75</v>
      </c>
      <c r="AK23">
        <f t="shared" si="3"/>
        <v>10</v>
      </c>
      <c r="AM23" s="8">
        <f t="shared" si="4"/>
        <v>0.25</v>
      </c>
      <c r="AN23" s="8">
        <f t="shared" si="5"/>
        <v>0.7142857142857143</v>
      </c>
      <c r="AO23" s="8">
        <f t="shared" si="6"/>
        <v>0.97047244094488194</v>
      </c>
      <c r="AP23" s="8">
        <f t="shared" si="7"/>
        <v>0.96699029126213587</v>
      </c>
      <c r="AQ23" s="8">
        <f t="shared" si="8"/>
        <v>0.62297979797979797</v>
      </c>
      <c r="AR23" s="8">
        <f t="shared" si="9"/>
        <v>0.37037037037037035</v>
      </c>
      <c r="AT23" s="11" t="s">
        <v>29</v>
      </c>
    </row>
    <row r="24" spans="1:46" x14ac:dyDescent="0.25">
      <c r="D24" s="11" t="s">
        <v>30</v>
      </c>
      <c r="E24" s="15">
        <v>0</v>
      </c>
      <c r="F24" s="7">
        <v>0</v>
      </c>
      <c r="G24" s="7">
        <v>0</v>
      </c>
      <c r="H24" s="7">
        <v>0</v>
      </c>
      <c r="I24" s="7">
        <v>10</v>
      </c>
      <c r="J24" s="7">
        <v>0</v>
      </c>
      <c r="K24" s="7">
        <v>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6">
        <v>70</v>
      </c>
      <c r="X24" s="7">
        <v>0</v>
      </c>
      <c r="Y24" s="7">
        <v>0</v>
      </c>
      <c r="Z24" s="7">
        <v>0</v>
      </c>
      <c r="AA24" s="7">
        <v>10</v>
      </c>
      <c r="AB24" s="7">
        <v>0</v>
      </c>
      <c r="AC24" s="7">
        <v>0</v>
      </c>
      <c r="AD24" s="16">
        <v>0</v>
      </c>
      <c r="AF24">
        <f t="shared" si="0"/>
        <v>100</v>
      </c>
      <c r="AG24">
        <f>SUM(W6:W31)</f>
        <v>86</v>
      </c>
      <c r="AH24">
        <f>W24</f>
        <v>70</v>
      </c>
      <c r="AI24">
        <f t="shared" si="1"/>
        <v>2414</v>
      </c>
      <c r="AJ24">
        <f t="shared" si="2"/>
        <v>30</v>
      </c>
      <c r="AK24">
        <f t="shared" si="3"/>
        <v>16</v>
      </c>
      <c r="AM24" s="8">
        <f t="shared" si="4"/>
        <v>0.7</v>
      </c>
      <c r="AN24" s="8">
        <f t="shared" si="5"/>
        <v>0.81395348837209303</v>
      </c>
      <c r="AO24" s="8">
        <f t="shared" si="6"/>
        <v>0.98772504091653024</v>
      </c>
      <c r="AP24" s="8">
        <f t="shared" si="7"/>
        <v>0.98181818181818181</v>
      </c>
      <c r="AQ24" s="8">
        <f t="shared" si="8"/>
        <v>0.84670781893004121</v>
      </c>
      <c r="AR24" s="8">
        <f t="shared" si="9"/>
        <v>0.75268817204301064</v>
      </c>
      <c r="AT24" s="11" t="s">
        <v>30</v>
      </c>
    </row>
    <row r="25" spans="1:46" x14ac:dyDescent="0.25">
      <c r="D25" s="11" t="s">
        <v>31</v>
      </c>
      <c r="E25" s="15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  <c r="L25" s="7">
        <v>0</v>
      </c>
      <c r="M25" s="7">
        <v>1</v>
      </c>
      <c r="N25" s="7">
        <v>0</v>
      </c>
      <c r="O25" s="7">
        <v>1</v>
      </c>
      <c r="P25" s="7">
        <v>0</v>
      </c>
      <c r="Q25" s="7">
        <v>0</v>
      </c>
      <c r="R25" s="7">
        <v>1</v>
      </c>
      <c r="S25" s="7">
        <v>0</v>
      </c>
      <c r="T25" s="7">
        <v>1</v>
      </c>
      <c r="U25" s="7">
        <v>0</v>
      </c>
      <c r="V25" s="7">
        <v>0</v>
      </c>
      <c r="W25" s="7">
        <v>0</v>
      </c>
      <c r="X25" s="6">
        <v>95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6">
        <v>0</v>
      </c>
      <c r="AF25">
        <f t="shared" si="0"/>
        <v>100</v>
      </c>
      <c r="AG25">
        <f>SUM(X6:X31)</f>
        <v>106</v>
      </c>
      <c r="AH25">
        <f>X25</f>
        <v>95</v>
      </c>
      <c r="AI25">
        <f t="shared" si="1"/>
        <v>2394</v>
      </c>
      <c r="AJ25">
        <f t="shared" si="2"/>
        <v>5</v>
      </c>
      <c r="AK25">
        <f t="shared" si="3"/>
        <v>11</v>
      </c>
      <c r="AM25" s="8">
        <f t="shared" si="4"/>
        <v>0.95</v>
      </c>
      <c r="AN25" s="8">
        <f t="shared" si="5"/>
        <v>0.89622641509433965</v>
      </c>
      <c r="AO25" s="8">
        <f t="shared" si="6"/>
        <v>0.99791579824927057</v>
      </c>
      <c r="AP25" s="8">
        <f t="shared" si="7"/>
        <v>0.99361277445109786</v>
      </c>
      <c r="AQ25" s="8">
        <f t="shared" si="8"/>
        <v>0.97271309771309777</v>
      </c>
      <c r="AR25" s="8">
        <f t="shared" si="9"/>
        <v>0.92233009708737879</v>
      </c>
      <c r="AT25" s="11" t="s">
        <v>31</v>
      </c>
    </row>
    <row r="26" spans="1:46" x14ac:dyDescent="0.25">
      <c r="D26" s="11" t="s">
        <v>32</v>
      </c>
      <c r="E26" s="15">
        <v>0</v>
      </c>
      <c r="F26" s="7">
        <v>1</v>
      </c>
      <c r="G26" s="7">
        <v>0</v>
      </c>
      <c r="H26" s="7">
        <v>1</v>
      </c>
      <c r="I26" s="7">
        <v>1</v>
      </c>
      <c r="J26" s="7">
        <v>0</v>
      </c>
      <c r="K26" s="7">
        <v>1</v>
      </c>
      <c r="L26" s="7">
        <v>0</v>
      </c>
      <c r="M26" s="7">
        <v>0</v>
      </c>
      <c r="N26" s="7">
        <v>1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6">
        <v>95</v>
      </c>
      <c r="Z26" s="7">
        <v>0</v>
      </c>
      <c r="AA26" s="7">
        <v>0</v>
      </c>
      <c r="AB26" s="7">
        <v>0</v>
      </c>
      <c r="AC26" s="7">
        <v>0</v>
      </c>
      <c r="AD26" s="16">
        <v>0</v>
      </c>
      <c r="AF26">
        <f t="shared" si="0"/>
        <v>100</v>
      </c>
      <c r="AG26">
        <f>SUM(Y6:Y31)</f>
        <v>110</v>
      </c>
      <c r="AH26">
        <f>Y26</f>
        <v>95</v>
      </c>
      <c r="AI26">
        <f t="shared" si="1"/>
        <v>2390</v>
      </c>
      <c r="AJ26">
        <f t="shared" si="2"/>
        <v>5</v>
      </c>
      <c r="AK26">
        <f t="shared" si="3"/>
        <v>15</v>
      </c>
      <c r="AM26" s="8">
        <f t="shared" si="4"/>
        <v>0.95</v>
      </c>
      <c r="AN26" s="8">
        <f t="shared" si="5"/>
        <v>0.86363636363636365</v>
      </c>
      <c r="AO26" s="8">
        <f t="shared" si="6"/>
        <v>0.9979123173277662</v>
      </c>
      <c r="AP26" s="8">
        <f t="shared" si="7"/>
        <v>0.99201596806387227</v>
      </c>
      <c r="AQ26" s="8">
        <f t="shared" si="8"/>
        <v>0.97188149688149683</v>
      </c>
      <c r="AR26" s="8">
        <f t="shared" si="9"/>
        <v>0.90476190476190488</v>
      </c>
      <c r="AT26" s="11" t="s">
        <v>32</v>
      </c>
    </row>
    <row r="27" spans="1:46" x14ac:dyDescent="0.25">
      <c r="D27" s="11" t="s">
        <v>33</v>
      </c>
      <c r="E27" s="15">
        <v>0</v>
      </c>
      <c r="F27" s="7">
        <v>0</v>
      </c>
      <c r="G27" s="7">
        <v>0</v>
      </c>
      <c r="H27" s="7">
        <v>2</v>
      </c>
      <c r="I27" s="7">
        <v>0</v>
      </c>
      <c r="J27" s="7">
        <v>2</v>
      </c>
      <c r="K27" s="7">
        <v>0</v>
      </c>
      <c r="L27" s="7">
        <v>2</v>
      </c>
      <c r="M27" s="7">
        <v>0</v>
      </c>
      <c r="N27" s="7">
        <v>2</v>
      </c>
      <c r="O27" s="7">
        <v>2</v>
      </c>
      <c r="P27" s="7">
        <v>0</v>
      </c>
      <c r="Q27" s="7">
        <v>0</v>
      </c>
      <c r="R27" s="7">
        <v>5</v>
      </c>
      <c r="S27" s="7">
        <v>5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6">
        <v>80</v>
      </c>
      <c r="AA27" s="7">
        <v>0</v>
      </c>
      <c r="AB27" s="7">
        <v>0</v>
      </c>
      <c r="AC27" s="7">
        <v>0</v>
      </c>
      <c r="AD27" s="16">
        <v>0</v>
      </c>
      <c r="AF27">
        <f t="shared" si="0"/>
        <v>100</v>
      </c>
      <c r="AG27">
        <f>SUM(Z6:Z31)</f>
        <v>85</v>
      </c>
      <c r="AH27">
        <f>Z27</f>
        <v>80</v>
      </c>
      <c r="AI27">
        <f t="shared" si="1"/>
        <v>2415</v>
      </c>
      <c r="AJ27">
        <f t="shared" si="2"/>
        <v>20</v>
      </c>
      <c r="AK27">
        <f t="shared" si="3"/>
        <v>5</v>
      </c>
      <c r="AM27" s="8">
        <f t="shared" si="4"/>
        <v>0.8</v>
      </c>
      <c r="AN27" s="8">
        <f t="shared" si="5"/>
        <v>0.94117647058823528</v>
      </c>
      <c r="AO27" s="8">
        <f t="shared" si="6"/>
        <v>0.99178644763860369</v>
      </c>
      <c r="AP27" s="8">
        <f t="shared" si="7"/>
        <v>0.99007936507936511</v>
      </c>
      <c r="AQ27" s="8">
        <f t="shared" si="8"/>
        <v>0.89896694214876027</v>
      </c>
      <c r="AR27" s="8">
        <f t="shared" si="9"/>
        <v>0.86486486486486491</v>
      </c>
      <c r="AT27" s="11" t="s">
        <v>33</v>
      </c>
    </row>
    <row r="28" spans="1:46" x14ac:dyDescent="0.25">
      <c r="D28" s="11" t="s">
        <v>34</v>
      </c>
      <c r="E28" s="15">
        <v>0</v>
      </c>
      <c r="F28" s="7">
        <v>0</v>
      </c>
      <c r="G28" s="7">
        <v>2</v>
      </c>
      <c r="H28" s="7">
        <v>0</v>
      </c>
      <c r="I28" s="7">
        <v>2</v>
      </c>
      <c r="J28" s="7">
        <v>0</v>
      </c>
      <c r="K28" s="7">
        <v>2</v>
      </c>
      <c r="L28" s="7">
        <v>2</v>
      </c>
      <c r="M28" s="7">
        <v>0</v>
      </c>
      <c r="N28" s="7">
        <v>0</v>
      </c>
      <c r="O28" s="7">
        <v>2</v>
      </c>
      <c r="P28" s="7">
        <v>0</v>
      </c>
      <c r="Q28" s="7">
        <v>0</v>
      </c>
      <c r="R28" s="7">
        <v>0</v>
      </c>
      <c r="S28" s="7">
        <v>0</v>
      </c>
      <c r="T28" s="7">
        <v>5</v>
      </c>
      <c r="U28" s="7">
        <v>0</v>
      </c>
      <c r="V28" s="7">
        <v>0</v>
      </c>
      <c r="W28" s="7">
        <v>5</v>
      </c>
      <c r="X28" s="7">
        <v>0</v>
      </c>
      <c r="Y28" s="7">
        <v>0</v>
      </c>
      <c r="Z28" s="7">
        <v>0</v>
      </c>
      <c r="AA28" s="6">
        <v>80</v>
      </c>
      <c r="AB28" s="7">
        <v>0</v>
      </c>
      <c r="AC28" s="7">
        <v>0</v>
      </c>
      <c r="AD28" s="16">
        <v>0</v>
      </c>
      <c r="AF28">
        <f t="shared" si="0"/>
        <v>100</v>
      </c>
      <c r="AG28">
        <f>SUM(AA6:AA31)</f>
        <v>155</v>
      </c>
      <c r="AH28">
        <f>AA28</f>
        <v>80</v>
      </c>
      <c r="AI28">
        <f t="shared" si="1"/>
        <v>2345</v>
      </c>
      <c r="AJ28">
        <f t="shared" si="2"/>
        <v>20</v>
      </c>
      <c r="AK28">
        <f t="shared" si="3"/>
        <v>75</v>
      </c>
      <c r="AM28" s="8">
        <f t="shared" si="4"/>
        <v>0.8</v>
      </c>
      <c r="AN28" s="8">
        <f t="shared" si="5"/>
        <v>0.5161290322580645</v>
      </c>
      <c r="AO28" s="8">
        <f t="shared" si="6"/>
        <v>0.9915433403805497</v>
      </c>
      <c r="AP28" s="8">
        <f t="shared" si="7"/>
        <v>0.96230158730158732</v>
      </c>
      <c r="AQ28" s="8">
        <f t="shared" si="8"/>
        <v>0.884504132231405</v>
      </c>
      <c r="AR28" s="8">
        <f t="shared" si="9"/>
        <v>0.62745098039215685</v>
      </c>
      <c r="AT28" s="11" t="s">
        <v>34</v>
      </c>
    </row>
    <row r="29" spans="1:46" x14ac:dyDescent="0.25">
      <c r="D29" s="11" t="s">
        <v>35</v>
      </c>
      <c r="E29" s="15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10</v>
      </c>
      <c r="X29" s="7">
        <v>0</v>
      </c>
      <c r="Y29" s="7">
        <v>0</v>
      </c>
      <c r="Z29" s="7">
        <v>0</v>
      </c>
      <c r="AA29" s="7">
        <v>0</v>
      </c>
      <c r="AB29" s="6">
        <v>80</v>
      </c>
      <c r="AC29" s="7">
        <v>0</v>
      </c>
      <c r="AD29" s="16">
        <v>0</v>
      </c>
      <c r="AF29">
        <f t="shared" si="0"/>
        <v>100</v>
      </c>
      <c r="AG29">
        <f>SUM(AB6:AB31)</f>
        <v>90</v>
      </c>
      <c r="AH29">
        <f>AB29</f>
        <v>80</v>
      </c>
      <c r="AI29">
        <f t="shared" si="1"/>
        <v>2410</v>
      </c>
      <c r="AJ29">
        <f t="shared" si="2"/>
        <v>20</v>
      </c>
      <c r="AK29">
        <f t="shared" si="3"/>
        <v>10</v>
      </c>
      <c r="AM29" s="8">
        <f t="shared" si="4"/>
        <v>0.8</v>
      </c>
      <c r="AN29" s="8">
        <f t="shared" si="5"/>
        <v>0.88888888888888884</v>
      </c>
      <c r="AO29" s="8">
        <f t="shared" si="6"/>
        <v>0.99176954732510292</v>
      </c>
      <c r="AP29" s="8">
        <f t="shared" si="7"/>
        <v>0.98809523809523814</v>
      </c>
      <c r="AQ29" s="8">
        <f t="shared" si="8"/>
        <v>0.89793388429752063</v>
      </c>
      <c r="AR29" s="8">
        <f t="shared" si="9"/>
        <v>0.84210526315789469</v>
      </c>
      <c r="AT29" s="11" t="s">
        <v>35</v>
      </c>
    </row>
    <row r="30" spans="1:46" x14ac:dyDescent="0.25">
      <c r="D30" s="11" t="s">
        <v>36</v>
      </c>
      <c r="E30" s="15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10</v>
      </c>
      <c r="Z30" s="7">
        <v>0</v>
      </c>
      <c r="AA30" s="7">
        <v>10</v>
      </c>
      <c r="AB30" s="7">
        <v>0</v>
      </c>
      <c r="AC30" s="6">
        <v>80</v>
      </c>
      <c r="AD30" s="16">
        <v>0</v>
      </c>
      <c r="AF30">
        <f t="shared" si="0"/>
        <v>100</v>
      </c>
      <c r="AG30">
        <f>SUM(AC6:AC31)</f>
        <v>80</v>
      </c>
      <c r="AH30">
        <f>AC30</f>
        <v>80</v>
      </c>
      <c r="AI30">
        <f t="shared" si="1"/>
        <v>2420</v>
      </c>
      <c r="AJ30">
        <f t="shared" si="2"/>
        <v>20</v>
      </c>
      <c r="AK30">
        <f t="shared" si="3"/>
        <v>0</v>
      </c>
      <c r="AM30" s="8">
        <f t="shared" si="4"/>
        <v>0.8</v>
      </c>
      <c r="AN30" s="8">
        <f t="shared" si="5"/>
        <v>1</v>
      </c>
      <c r="AO30" s="8">
        <f t="shared" si="6"/>
        <v>0.99180327868852458</v>
      </c>
      <c r="AP30" s="8">
        <f t="shared" si="7"/>
        <v>0.99206349206349209</v>
      </c>
      <c r="AQ30" s="8">
        <f t="shared" si="8"/>
        <v>0.9</v>
      </c>
      <c r="AR30" s="8">
        <f t="shared" si="9"/>
        <v>0.88888888888888884</v>
      </c>
      <c r="AT30" s="11" t="s">
        <v>36</v>
      </c>
    </row>
    <row r="31" spans="1:46" x14ac:dyDescent="0.25">
      <c r="D31" s="11" t="s">
        <v>37</v>
      </c>
      <c r="E31" s="17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5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5</v>
      </c>
      <c r="AA31" s="18">
        <v>0</v>
      </c>
      <c r="AB31" s="18">
        <v>10</v>
      </c>
      <c r="AC31" s="18">
        <v>0</v>
      </c>
      <c r="AD31" s="19">
        <v>80</v>
      </c>
      <c r="AF31">
        <f t="shared" si="0"/>
        <v>100</v>
      </c>
      <c r="AG31">
        <f>SUM(AD6:AD31)</f>
        <v>80</v>
      </c>
      <c r="AH31">
        <f>AD31</f>
        <v>80</v>
      </c>
      <c r="AI31">
        <f t="shared" si="1"/>
        <v>2420</v>
      </c>
      <c r="AJ31">
        <f t="shared" si="2"/>
        <v>20</v>
      </c>
      <c r="AK31">
        <f t="shared" si="3"/>
        <v>0</v>
      </c>
      <c r="AM31" s="8">
        <f t="shared" si="4"/>
        <v>0.8</v>
      </c>
      <c r="AN31" s="8">
        <f t="shared" si="5"/>
        <v>1</v>
      </c>
      <c r="AO31" s="8">
        <f t="shared" si="6"/>
        <v>0.99180327868852458</v>
      </c>
      <c r="AP31" s="8">
        <f t="shared" si="7"/>
        <v>0.99206349206349209</v>
      </c>
      <c r="AQ31" s="8">
        <f t="shared" si="8"/>
        <v>0.9</v>
      </c>
      <c r="AR31" s="8">
        <f t="shared" si="9"/>
        <v>0.88888888888888884</v>
      </c>
      <c r="AT31" s="11" t="s">
        <v>37</v>
      </c>
    </row>
    <row r="32" spans="1:46" x14ac:dyDescent="0.25">
      <c r="AK32" s="5"/>
    </row>
    <row r="33" spans="1:58" x14ac:dyDescent="0.25">
      <c r="A33" t="s">
        <v>39</v>
      </c>
      <c r="E33" s="9">
        <f>SUM(E6:AD6)</f>
        <v>100</v>
      </c>
      <c r="F33" s="9">
        <f>SUM(E7:AD7)</f>
        <v>100</v>
      </c>
      <c r="G33" s="9">
        <f>SUM(E8:AD8)</f>
        <v>100</v>
      </c>
      <c r="H33" s="9">
        <f>SUM(E9:AD9)</f>
        <v>100</v>
      </c>
      <c r="I33" s="9">
        <f>SUM(E10:AD10)</f>
        <v>100</v>
      </c>
      <c r="J33" s="9">
        <f>SUM(E11:AD11)</f>
        <v>100</v>
      </c>
      <c r="K33" s="9">
        <f>SUM(E12:AD12)</f>
        <v>100</v>
      </c>
      <c r="L33" s="9">
        <f>SUM(E13:AD13)</f>
        <v>100</v>
      </c>
      <c r="M33" s="9">
        <f>SUM(E14:AD14)</f>
        <v>100</v>
      </c>
      <c r="N33" s="9">
        <f>SUM(E15:AD15)</f>
        <v>100</v>
      </c>
      <c r="O33" s="9">
        <f>SUM(E16:AD16)</f>
        <v>100</v>
      </c>
      <c r="P33" s="9">
        <f>SUM(E17:AD17)</f>
        <v>100</v>
      </c>
      <c r="Q33" s="9">
        <f>SUM(E18:AD18)</f>
        <v>100</v>
      </c>
      <c r="R33" s="9">
        <f>SUM(E19:AD19)</f>
        <v>100</v>
      </c>
      <c r="S33" s="9">
        <f>SUM(E20:AD20)</f>
        <v>100</v>
      </c>
      <c r="T33" s="9">
        <f>SUM(E21:AD21)</f>
        <v>100</v>
      </c>
      <c r="U33" s="9">
        <f>SUM(E22:AD22)</f>
        <v>100</v>
      </c>
      <c r="V33" s="9">
        <f>SUM(E23:AD23)</f>
        <v>100</v>
      </c>
      <c r="W33" s="9">
        <f>SUM(E24:AD24)</f>
        <v>100</v>
      </c>
      <c r="X33" s="9">
        <f>SUM(E25:AD25)</f>
        <v>100</v>
      </c>
      <c r="Y33" s="9">
        <f>SUM(E26:AD26)</f>
        <v>100</v>
      </c>
      <c r="Z33" s="9">
        <f>SUM(E27:AD27)</f>
        <v>100</v>
      </c>
      <c r="AA33" s="9">
        <f>SUM(E28:AD28)</f>
        <v>100</v>
      </c>
      <c r="AB33" s="9">
        <f>SUM(E29:AD29)</f>
        <v>100</v>
      </c>
      <c r="AC33" s="9">
        <f>SUM(E30:AD30)</f>
        <v>100</v>
      </c>
      <c r="AD33" s="9">
        <f>SUM(E31:AD31)</f>
        <v>100</v>
      </c>
    </row>
    <row r="34" spans="1:58" x14ac:dyDescent="0.25">
      <c r="A34" s="8" t="s">
        <v>40</v>
      </c>
      <c r="E34" s="8">
        <f ca="1">INDIRECT(_xlfn.CONCAT("AM",E40))</f>
        <v>0.9</v>
      </c>
      <c r="F34" s="8">
        <f t="shared" ref="F34:AD34" ca="1" si="10">INDIRECT(_xlfn.CONCAT("AM",F40))</f>
        <v>0.85</v>
      </c>
      <c r="G34" s="8">
        <f t="shared" ca="1" si="10"/>
        <v>0.7</v>
      </c>
      <c r="H34" s="8">
        <f t="shared" ca="1" si="10"/>
        <v>0.8</v>
      </c>
      <c r="I34" s="8">
        <f t="shared" ca="1" si="10"/>
        <v>0.79</v>
      </c>
      <c r="J34" s="8">
        <f t="shared" ca="1" si="10"/>
        <v>0.9</v>
      </c>
      <c r="K34" s="8">
        <f t="shared" ca="1" si="10"/>
        <v>0.95</v>
      </c>
      <c r="L34" s="8">
        <f t="shared" ca="1" si="10"/>
        <v>0.98</v>
      </c>
      <c r="M34" s="8">
        <f t="shared" ca="1" si="10"/>
        <v>0.7</v>
      </c>
      <c r="N34" s="8">
        <f t="shared" ca="1" si="10"/>
        <v>0.5</v>
      </c>
      <c r="O34" s="8">
        <f t="shared" ca="1" si="10"/>
        <v>0.2</v>
      </c>
      <c r="P34" s="8">
        <f t="shared" ca="1" si="10"/>
        <v>0.75</v>
      </c>
      <c r="Q34" s="8">
        <f t="shared" ca="1" si="10"/>
        <v>0.95</v>
      </c>
      <c r="R34" s="8">
        <f t="shared" ca="1" si="10"/>
        <v>1</v>
      </c>
      <c r="S34" s="8">
        <f t="shared" ca="1" si="10"/>
        <v>1</v>
      </c>
      <c r="T34" s="8">
        <f t="shared" ca="1" si="10"/>
        <v>0.95</v>
      </c>
      <c r="U34" s="8">
        <f t="shared" ca="1" si="10"/>
        <v>0.5</v>
      </c>
      <c r="V34" s="8">
        <f t="shared" ca="1" si="10"/>
        <v>0.25</v>
      </c>
      <c r="W34" s="8">
        <f t="shared" ca="1" si="10"/>
        <v>0.7</v>
      </c>
      <c r="X34" s="8">
        <f t="shared" ca="1" si="10"/>
        <v>0.95</v>
      </c>
      <c r="Y34" s="8">
        <f t="shared" ca="1" si="10"/>
        <v>0.95</v>
      </c>
      <c r="Z34" s="8">
        <f t="shared" ca="1" si="10"/>
        <v>0.8</v>
      </c>
      <c r="AA34" s="8">
        <f t="shared" ca="1" si="10"/>
        <v>0.8</v>
      </c>
      <c r="AB34" s="8">
        <f t="shared" ca="1" si="10"/>
        <v>0.8</v>
      </c>
      <c r="AC34" s="8">
        <f t="shared" ca="1" si="10"/>
        <v>0.8</v>
      </c>
      <c r="AD34" s="8">
        <f t="shared" ca="1" si="10"/>
        <v>0.8</v>
      </c>
    </row>
    <row r="35" spans="1:58" ht="14.25" customHeight="1" x14ac:dyDescent="0.25">
      <c r="A35" s="8" t="s">
        <v>41</v>
      </c>
      <c r="E35" s="8">
        <f ca="1">INDIRECT(_xlfn.CONCAT("AN",E40))</f>
        <v>0.9375</v>
      </c>
      <c r="F35" s="8">
        <f t="shared" ref="F35:AD35" ca="1" si="11">INDIRECT(_xlfn.CONCAT("AN",F40))</f>
        <v>0.55921052631578949</v>
      </c>
      <c r="G35" s="8">
        <f t="shared" ca="1" si="11"/>
        <v>0.4861111111111111</v>
      </c>
      <c r="H35" s="8">
        <f t="shared" ca="1" si="11"/>
        <v>0.39215686274509803</v>
      </c>
      <c r="I35" s="8">
        <f t="shared" ca="1" si="11"/>
        <v>0.83157894736842108</v>
      </c>
      <c r="J35" s="8">
        <f t="shared" ca="1" si="11"/>
        <v>0.92783505154639179</v>
      </c>
      <c r="K35" s="8">
        <f t="shared" ca="1" si="11"/>
        <v>0.94059405940594054</v>
      </c>
      <c r="L35" s="8">
        <f t="shared" ca="1" si="11"/>
        <v>0.875</v>
      </c>
      <c r="M35" s="8">
        <f t="shared" ca="1" si="11"/>
        <v>0.84337349397590367</v>
      </c>
      <c r="N35" s="8">
        <f t="shared" ca="1" si="11"/>
        <v>0.67567567567567566</v>
      </c>
      <c r="O35" s="8">
        <f t="shared" ca="1" si="11"/>
        <v>0.55555555555555558</v>
      </c>
      <c r="P35" s="8">
        <f t="shared" ca="1" si="11"/>
        <v>0.82417582417582413</v>
      </c>
      <c r="Q35" s="8">
        <f t="shared" ca="1" si="11"/>
        <v>0.98958333333333337</v>
      </c>
      <c r="R35" s="8">
        <f t="shared" ca="1" si="11"/>
        <v>0.94339622641509435</v>
      </c>
      <c r="S35" s="8">
        <f t="shared" ca="1" si="11"/>
        <v>0.90909090909090906</v>
      </c>
      <c r="T35" s="8">
        <f t="shared" ca="1" si="11"/>
        <v>0.79831932773109249</v>
      </c>
      <c r="U35" s="8">
        <f t="shared" ca="1" si="11"/>
        <v>0.8771929824561403</v>
      </c>
      <c r="V35" s="8">
        <f t="shared" ca="1" si="11"/>
        <v>0.7142857142857143</v>
      </c>
      <c r="W35" s="8">
        <f t="shared" ca="1" si="11"/>
        <v>0.81395348837209303</v>
      </c>
      <c r="X35" s="8">
        <f t="shared" ca="1" si="11"/>
        <v>0.89622641509433965</v>
      </c>
      <c r="Y35" s="8">
        <f t="shared" ca="1" si="11"/>
        <v>0.86363636363636365</v>
      </c>
      <c r="Z35" s="8">
        <f t="shared" ca="1" si="11"/>
        <v>0.94117647058823528</v>
      </c>
      <c r="AA35" s="8">
        <f t="shared" ca="1" si="11"/>
        <v>0.5161290322580645</v>
      </c>
      <c r="AB35" s="8">
        <f t="shared" ca="1" si="11"/>
        <v>0.88888888888888884</v>
      </c>
      <c r="AC35" s="8">
        <f t="shared" ca="1" si="11"/>
        <v>1</v>
      </c>
      <c r="AD35" s="8">
        <f t="shared" ca="1" si="11"/>
        <v>1</v>
      </c>
    </row>
    <row r="36" spans="1:58" x14ac:dyDescent="0.25">
      <c r="A36" s="8" t="s">
        <v>44</v>
      </c>
      <c r="E36" s="8">
        <f ca="1">INDIRECT(_xlfn.CONCAT("AO",E40))</f>
        <v>0.995857497928749</v>
      </c>
      <c r="F36" s="8">
        <f t="shared" ref="F36:AD36" ca="1" si="12">INDIRECT(_xlfn.CONCAT("AO",F40))</f>
        <v>0.99365213711383837</v>
      </c>
      <c r="G36" s="8">
        <f t="shared" ca="1" si="12"/>
        <v>0.98742665549036046</v>
      </c>
      <c r="H36" s="8">
        <f t="shared" ca="1" si="12"/>
        <v>0.99136442141623493</v>
      </c>
      <c r="I36" s="8">
        <f t="shared" ca="1" si="12"/>
        <v>0.99134377576257215</v>
      </c>
      <c r="J36" s="8">
        <f t="shared" ca="1" si="12"/>
        <v>0.99585578118524654</v>
      </c>
      <c r="K36" s="8">
        <f t="shared" ca="1" si="12"/>
        <v>0.99792013311148087</v>
      </c>
      <c r="L36" s="8">
        <f t="shared" ca="1" si="12"/>
        <v>0.99916317991631798</v>
      </c>
      <c r="M36" s="8">
        <f t="shared" ca="1" si="12"/>
        <v>0.98774008990600737</v>
      </c>
      <c r="N36" s="8">
        <f t="shared" ca="1" si="12"/>
        <v>0.97980613893376411</v>
      </c>
      <c r="O36" s="8">
        <f t="shared" ca="1" si="12"/>
        <v>0.96855345911949686</v>
      </c>
      <c r="P36" s="8">
        <f t="shared" ca="1" si="12"/>
        <v>0.98972884141331141</v>
      </c>
      <c r="Q36" s="8">
        <f t="shared" ca="1" si="12"/>
        <v>0.99792444997924445</v>
      </c>
      <c r="R36" s="8">
        <f t="shared" ca="1" si="12"/>
        <v>1</v>
      </c>
      <c r="S36" s="8">
        <f t="shared" ca="1" si="12"/>
        <v>1</v>
      </c>
      <c r="T36" s="8">
        <f t="shared" ca="1" si="12"/>
        <v>0.99790444258172672</v>
      </c>
      <c r="U36" s="8">
        <f t="shared" ca="1" si="12"/>
        <v>0.97994384275972723</v>
      </c>
      <c r="V36" s="8">
        <f t="shared" ca="1" si="12"/>
        <v>0.97047244094488194</v>
      </c>
      <c r="W36" s="8">
        <f t="shared" ca="1" si="12"/>
        <v>0.98772504091653024</v>
      </c>
      <c r="X36" s="8">
        <f t="shared" ca="1" si="12"/>
        <v>0.99791579824927057</v>
      </c>
      <c r="Y36" s="8">
        <f t="shared" ca="1" si="12"/>
        <v>0.9979123173277662</v>
      </c>
      <c r="Z36" s="8">
        <f t="shared" ca="1" si="12"/>
        <v>0.99178644763860369</v>
      </c>
      <c r="AA36" s="8">
        <f t="shared" ca="1" si="12"/>
        <v>0.9915433403805497</v>
      </c>
      <c r="AB36" s="8">
        <f t="shared" ca="1" si="12"/>
        <v>0.99176954732510292</v>
      </c>
      <c r="AC36" s="8">
        <f t="shared" ca="1" si="12"/>
        <v>0.99180327868852458</v>
      </c>
      <c r="AD36" s="8">
        <f t="shared" ca="1" si="12"/>
        <v>0.99180327868852458</v>
      </c>
    </row>
    <row r="37" spans="1:58" x14ac:dyDescent="0.25">
      <c r="A37" s="8" t="s">
        <v>42</v>
      </c>
      <c r="E37" s="8">
        <f ca="1">INDIRECT(_xlfn.CONCAT("AP",E40))</f>
        <v>0.99362549800796818</v>
      </c>
      <c r="F37" s="8">
        <f t="shared" ref="F37:AD37" ca="1" si="13">INDIRECT(_xlfn.CONCAT("AP",F40))</f>
        <v>0.96739562624254472</v>
      </c>
      <c r="G37" s="8">
        <f t="shared" ca="1" si="13"/>
        <v>0.95889328063241108</v>
      </c>
      <c r="H37" s="8">
        <f t="shared" ca="1" si="13"/>
        <v>0.94285714285714284</v>
      </c>
      <c r="I37" s="8">
        <f t="shared" ca="1" si="13"/>
        <v>0.98532328441094807</v>
      </c>
      <c r="J37" s="8">
        <f t="shared" ca="1" si="13"/>
        <v>0.99322709163346612</v>
      </c>
      <c r="K37" s="8">
        <f t="shared" ca="1" si="13"/>
        <v>0.99560878243512974</v>
      </c>
      <c r="L37" s="8">
        <f t="shared" ca="1" si="13"/>
        <v>0.99360511590727418</v>
      </c>
      <c r="M37" s="8">
        <f t="shared" ca="1" si="13"/>
        <v>0.98300395256916995</v>
      </c>
      <c r="N37" s="8">
        <f t="shared" ca="1" si="13"/>
        <v>0.97098039215686271</v>
      </c>
      <c r="O37" s="8">
        <f t="shared" ca="1" si="13"/>
        <v>0.96279069767441861</v>
      </c>
      <c r="P37" s="8">
        <f t="shared" ca="1" si="13"/>
        <v>0.98376237623762375</v>
      </c>
      <c r="Q37" s="8">
        <f t="shared" ca="1" si="13"/>
        <v>0.99760479041916172</v>
      </c>
      <c r="R37" s="8">
        <f t="shared" ca="1" si="13"/>
        <v>0.99760000000000004</v>
      </c>
      <c r="S37" s="8">
        <f t="shared" ca="1" si="13"/>
        <v>0.996</v>
      </c>
      <c r="T37" s="8">
        <f t="shared" ca="1" si="13"/>
        <v>0.9884231536926148</v>
      </c>
      <c r="U37" s="8">
        <f t="shared" ca="1" si="13"/>
        <v>0.97764705882352942</v>
      </c>
      <c r="V37" s="8">
        <f t="shared" ca="1" si="13"/>
        <v>0.96699029126213587</v>
      </c>
      <c r="W37" s="8">
        <f t="shared" ca="1" si="13"/>
        <v>0.98181818181818181</v>
      </c>
      <c r="X37" s="8">
        <f t="shared" ca="1" si="13"/>
        <v>0.99361277445109786</v>
      </c>
      <c r="Y37" s="8">
        <f t="shared" ca="1" si="13"/>
        <v>0.99201596806387227</v>
      </c>
      <c r="Z37" s="8">
        <f t="shared" ca="1" si="13"/>
        <v>0.99007936507936511</v>
      </c>
      <c r="AA37" s="8">
        <f t="shared" ca="1" si="13"/>
        <v>0.96230158730158732</v>
      </c>
      <c r="AB37" s="8">
        <f t="shared" ca="1" si="13"/>
        <v>0.98809523809523814</v>
      </c>
      <c r="AC37" s="8">
        <f t="shared" ca="1" si="13"/>
        <v>0.99206349206349209</v>
      </c>
      <c r="AD37" s="8">
        <f t="shared" ca="1" si="13"/>
        <v>0.99206349206349209</v>
      </c>
    </row>
    <row r="38" spans="1:58" x14ac:dyDescent="0.25">
      <c r="A38" s="8" t="s">
        <v>59</v>
      </c>
      <c r="E38" s="8">
        <f ca="1">INDIRECT(_xlfn.CONCAT("AQ",E40))</f>
        <v>0.94875518672199166</v>
      </c>
      <c r="F38" s="8">
        <f t="shared" ref="F38:AD38" ca="1" si="14">INDIRECT(_xlfn.CONCAT("AQ",F40))</f>
        <v>0.91112836438923395</v>
      </c>
      <c r="G38" s="8">
        <f t="shared" ca="1" si="14"/>
        <v>0.83477366255144037</v>
      </c>
      <c r="H38" s="8">
        <f t="shared" ca="1" si="14"/>
        <v>0.87438016528925622</v>
      </c>
      <c r="I38" s="8">
        <f t="shared" ca="1" si="14"/>
        <v>0.891695580338703</v>
      </c>
      <c r="J38" s="8">
        <f t="shared" ca="1" si="14"/>
        <v>0.94854771784232361</v>
      </c>
      <c r="K38" s="8">
        <f t="shared" ca="1" si="14"/>
        <v>0.97375259875259879</v>
      </c>
      <c r="L38" s="8">
        <f t="shared" ca="1" si="14"/>
        <v>0.98708576186511232</v>
      </c>
      <c r="M38" s="8">
        <f t="shared" ca="1" si="14"/>
        <v>0.84732510288065843</v>
      </c>
      <c r="N38" s="8">
        <f t="shared" ca="1" si="14"/>
        <v>0.74510204081632647</v>
      </c>
      <c r="O38" s="8">
        <f t="shared" ca="1" si="14"/>
        <v>0.59677419354838712</v>
      </c>
      <c r="P38" s="8">
        <f t="shared" ca="1" si="14"/>
        <v>0.87170103092783502</v>
      </c>
      <c r="Q38" s="8">
        <f t="shared" ca="1" si="14"/>
        <v>0.9747920997920998</v>
      </c>
      <c r="R38" s="8">
        <f t="shared" ca="1" si="14"/>
        <v>0.99875000000000003</v>
      </c>
      <c r="S38" s="8">
        <f t="shared" ca="1" si="14"/>
        <v>0.99791666666666667</v>
      </c>
      <c r="T38" s="8">
        <f t="shared" ca="1" si="14"/>
        <v>0.97001039501039499</v>
      </c>
      <c r="U38" s="8">
        <f t="shared" ca="1" si="14"/>
        <v>0.74857142857142855</v>
      </c>
      <c r="V38" s="8">
        <f t="shared" ca="1" si="14"/>
        <v>0.62297979797979797</v>
      </c>
      <c r="W38" s="8">
        <f t="shared" ca="1" si="14"/>
        <v>0.84670781893004121</v>
      </c>
      <c r="X38" s="8">
        <f t="shared" ca="1" si="14"/>
        <v>0.97271309771309777</v>
      </c>
      <c r="Y38" s="8">
        <f t="shared" ca="1" si="14"/>
        <v>0.97188149688149683</v>
      </c>
      <c r="Z38" s="8">
        <f t="shared" ca="1" si="14"/>
        <v>0.89896694214876027</v>
      </c>
      <c r="AA38" s="8">
        <f t="shared" ca="1" si="14"/>
        <v>0.884504132231405</v>
      </c>
      <c r="AB38" s="8">
        <f t="shared" ca="1" si="14"/>
        <v>0.89793388429752063</v>
      </c>
      <c r="AC38" s="8">
        <f t="shared" ca="1" si="14"/>
        <v>0.9</v>
      </c>
      <c r="AD38" s="8">
        <f t="shared" ca="1" si="14"/>
        <v>0.9</v>
      </c>
    </row>
    <row r="39" spans="1:58" x14ac:dyDescent="0.25">
      <c r="A39" s="8" t="s">
        <v>45</v>
      </c>
      <c r="E39" s="8">
        <f ca="1">INDIRECT(_xlfn.CONCAT("AR",E40))</f>
        <v>0.91836734693877542</v>
      </c>
      <c r="F39" s="8">
        <f t="shared" ref="F39:AD39" ca="1" si="15">INDIRECT(_xlfn.CONCAT("AR",F40))</f>
        <v>0.67460317460317454</v>
      </c>
      <c r="G39" s="8">
        <f t="shared" ca="1" si="15"/>
        <v>0.57377049180327866</v>
      </c>
      <c r="H39" s="8">
        <f t="shared" ca="1" si="15"/>
        <v>0.52631578947368418</v>
      </c>
      <c r="I39" s="8">
        <f t="shared" ca="1" si="15"/>
        <v>0.81025641025641026</v>
      </c>
      <c r="J39" s="8">
        <f t="shared" ca="1" si="15"/>
        <v>0.91370558375634514</v>
      </c>
      <c r="K39" s="8">
        <f t="shared" ca="1" si="15"/>
        <v>0.94527363184079605</v>
      </c>
      <c r="L39" s="8">
        <f t="shared" ca="1" si="15"/>
        <v>0.92452830188679236</v>
      </c>
      <c r="M39" s="8">
        <f t="shared" ca="1" si="15"/>
        <v>0.76502732240437155</v>
      </c>
      <c r="N39" s="8">
        <f t="shared" ca="1" si="15"/>
        <v>0.57471264367816088</v>
      </c>
      <c r="O39" s="8">
        <f t="shared" ca="1" si="15"/>
        <v>0.29411764705882354</v>
      </c>
      <c r="P39" s="8">
        <f t="shared" ca="1" si="15"/>
        <v>0.78534031413612559</v>
      </c>
      <c r="Q39" s="8">
        <f t="shared" ca="1" si="15"/>
        <v>0.96938775510204067</v>
      </c>
      <c r="R39" s="8">
        <f t="shared" ca="1" si="15"/>
        <v>0.970873786407767</v>
      </c>
      <c r="S39" s="8">
        <f t="shared" ca="1" si="15"/>
        <v>0.95238095238095233</v>
      </c>
      <c r="T39" s="8">
        <f t="shared" ca="1" si="15"/>
        <v>0.86757990867579926</v>
      </c>
      <c r="U39" s="8">
        <f t="shared" ca="1" si="15"/>
        <v>0.63694267515923564</v>
      </c>
      <c r="V39" s="8">
        <f t="shared" ca="1" si="15"/>
        <v>0.37037037037037035</v>
      </c>
      <c r="W39" s="8">
        <f t="shared" ca="1" si="15"/>
        <v>0.75268817204301064</v>
      </c>
      <c r="X39" s="8">
        <f t="shared" ca="1" si="15"/>
        <v>0.92233009708737879</v>
      </c>
      <c r="Y39" s="8">
        <f t="shared" ca="1" si="15"/>
        <v>0.90476190476190488</v>
      </c>
      <c r="Z39" s="8">
        <f t="shared" ca="1" si="15"/>
        <v>0.86486486486486491</v>
      </c>
      <c r="AA39" s="8">
        <f t="shared" ca="1" si="15"/>
        <v>0.62745098039215685</v>
      </c>
      <c r="AB39" s="8">
        <f t="shared" ca="1" si="15"/>
        <v>0.84210526315789469</v>
      </c>
      <c r="AC39" s="8">
        <f t="shared" ca="1" si="15"/>
        <v>0.88888888888888884</v>
      </c>
      <c r="AD39" s="8">
        <f t="shared" ca="1" si="15"/>
        <v>0.88888888888888884</v>
      </c>
    </row>
    <row r="40" spans="1:58" hidden="1" x14ac:dyDescent="0.25">
      <c r="E40" s="5">
        <v>6</v>
      </c>
      <c r="F40" s="5">
        <v>7</v>
      </c>
      <c r="G40" s="5">
        <v>8</v>
      </c>
      <c r="H40" s="5">
        <v>9</v>
      </c>
      <c r="I40" s="5">
        <v>10</v>
      </c>
      <c r="J40" s="5">
        <v>11</v>
      </c>
      <c r="K40" s="5">
        <v>12</v>
      </c>
      <c r="L40" s="5">
        <v>13</v>
      </c>
      <c r="M40" s="5">
        <v>14</v>
      </c>
      <c r="N40" s="5">
        <v>15</v>
      </c>
      <c r="O40" s="5">
        <v>16</v>
      </c>
      <c r="P40" s="5">
        <v>17</v>
      </c>
      <c r="Q40" s="5">
        <v>18</v>
      </c>
      <c r="R40" s="5">
        <v>19</v>
      </c>
      <c r="S40" s="5">
        <v>20</v>
      </c>
      <c r="T40" s="5">
        <v>21</v>
      </c>
      <c r="U40" s="5">
        <v>22</v>
      </c>
      <c r="V40" s="5">
        <v>23</v>
      </c>
      <c r="W40" s="5">
        <v>24</v>
      </c>
      <c r="X40" s="5">
        <v>25</v>
      </c>
      <c r="Y40" s="5">
        <v>26</v>
      </c>
      <c r="Z40" s="5">
        <v>27</v>
      </c>
      <c r="AA40" s="5">
        <v>28</v>
      </c>
      <c r="AB40" s="5">
        <v>29</v>
      </c>
      <c r="AC40" s="5">
        <v>30</v>
      </c>
      <c r="AD40" s="5">
        <v>31</v>
      </c>
    </row>
    <row r="41" spans="1:58" x14ac:dyDescent="0.25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8" spans="1:58" x14ac:dyDescent="0.25">
      <c r="BF48">
        <f>SUM(AL6:AL31)</f>
        <v>0</v>
      </c>
    </row>
  </sheetData>
  <mergeCells count="4">
    <mergeCell ref="N2:S3"/>
    <mergeCell ref="A15:A19"/>
    <mergeCell ref="E2:F3"/>
    <mergeCell ref="G2:L3"/>
  </mergeCells>
  <conditionalFormatting sqref="F6:AD6 E31:AC31 E30:AB30 AD30 E29:AA29 AC29:AD29 E28:Z28 AB28:AD28 E27:Y27 AA27:AD27 E26:X26 Z26:AD26 E25:W25 Y25:AD25 E24:V24 X24:AD24 E23:U23 W23:AD23 E22:T22 V22:AD22 E21:S21 U21:AD21 E20:R20 T20:AD20 E19:Q19 S19:AD19 E18:P18 R18:AD18 E17:O17 Q17:AD17 E16:N16 P16:AD16 E15:M15 O15:AD15 E14:L14 N14:AD14 E13:K13 M13:AD13 E12:J12 L12:AD12 E11:I11 K11:AD11 E10:H10 J10:AD10 E9:G9 I9:AD9 E8:F8 H8:AD8 E7 G7:AD7">
    <cfRule type="cellIs" dxfId="3" priority="25" operator="between">
      <formula>41</formula>
      <formula>100</formula>
    </cfRule>
    <cfRule type="cellIs" dxfId="2" priority="26" operator="between">
      <formula>21</formula>
      <formula>40</formula>
    </cfRule>
    <cfRule type="cellIs" dxfId="1" priority="27" operator="between">
      <formula>6</formula>
      <formula>20</formula>
    </cfRule>
    <cfRule type="cellIs" dxfId="0" priority="28" operator="between">
      <formula>1</formula>
      <formula>5</formula>
    </cfRule>
  </conditionalFormatting>
  <conditionalFormatting sqref="E34:AD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:AD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AD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AD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AD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:AD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:AM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:AN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6:AO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:AQ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:A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B16" sqref="B16"/>
    </sheetView>
  </sheetViews>
  <sheetFormatPr defaultRowHeight="15" x14ac:dyDescent="0.25"/>
  <cols>
    <col min="1" max="3" width="22.5703125" customWidth="1"/>
    <col min="4" max="4" width="22.85546875" customWidth="1"/>
    <col min="5" max="5" width="24.28515625" customWidth="1"/>
    <col min="6" max="6" width="24.7109375" customWidth="1"/>
    <col min="7" max="7" width="21.85546875" customWidth="1"/>
  </cols>
  <sheetData>
    <row r="1" spans="1:7" x14ac:dyDescent="0.25">
      <c r="A1" t="s">
        <v>60</v>
      </c>
      <c r="B1" t="s">
        <v>76</v>
      </c>
      <c r="C1" t="s">
        <v>61</v>
      </c>
      <c r="D1" t="s">
        <v>62</v>
      </c>
      <c r="E1" t="s">
        <v>63</v>
      </c>
      <c r="F1" t="s">
        <v>72</v>
      </c>
      <c r="G1" t="s">
        <v>77</v>
      </c>
    </row>
    <row r="2" spans="1:7" x14ac:dyDescent="0.25">
      <c r="A2" s="20" t="s">
        <v>81</v>
      </c>
      <c r="B2" s="20" t="s">
        <v>0</v>
      </c>
      <c r="C2" s="21" t="s">
        <v>67</v>
      </c>
      <c r="D2" s="20" t="s">
        <v>64</v>
      </c>
      <c r="E2" s="21" t="s">
        <v>16</v>
      </c>
      <c r="F2" s="20" t="s">
        <v>73</v>
      </c>
      <c r="G2" s="21" t="s">
        <v>78</v>
      </c>
    </row>
    <row r="3" spans="1:7" x14ac:dyDescent="0.25">
      <c r="A3" s="20" t="s">
        <v>7</v>
      </c>
      <c r="B3" s="20" t="s">
        <v>1</v>
      </c>
      <c r="C3" s="21" t="s">
        <v>68</v>
      </c>
      <c r="D3" s="20" t="s">
        <v>65</v>
      </c>
      <c r="E3" s="21" t="s">
        <v>66</v>
      </c>
      <c r="F3" s="20" t="s">
        <v>74</v>
      </c>
      <c r="G3" s="21" t="s">
        <v>79</v>
      </c>
    </row>
    <row r="4" spans="1:7" x14ac:dyDescent="0.25">
      <c r="A4" s="20" t="s">
        <v>8</v>
      </c>
      <c r="B4" s="20" t="s">
        <v>2</v>
      </c>
      <c r="C4" s="21" t="s">
        <v>69</v>
      </c>
    </row>
    <row r="5" spans="1:7" x14ac:dyDescent="0.25">
      <c r="A5" s="20" t="s">
        <v>9</v>
      </c>
      <c r="B5" s="20" t="s">
        <v>3</v>
      </c>
      <c r="C5" s="21" t="s">
        <v>70</v>
      </c>
    </row>
    <row r="6" spans="1:7" x14ac:dyDescent="0.25">
      <c r="A6" s="20" t="s">
        <v>80</v>
      </c>
      <c r="B6" s="20"/>
      <c r="C6" s="21" t="s">
        <v>71</v>
      </c>
    </row>
    <row r="11" spans="1:7" x14ac:dyDescent="0.25">
      <c r="A11" s="20" t="s">
        <v>137</v>
      </c>
    </row>
    <row r="12" spans="1:7" x14ac:dyDescent="0.25">
      <c r="A12" s="2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Run1</vt:lpstr>
      <vt:lpstr>Run Schedule</vt:lpstr>
      <vt:lpstr>Info</vt:lpstr>
      <vt:lpstr>Config</vt:lpstr>
      <vt:lpstr>Example Results Matrix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Quinn</dc:creator>
  <cp:lastModifiedBy>Matt</cp:lastModifiedBy>
  <dcterms:created xsi:type="dcterms:W3CDTF">2019-03-04T12:12:05Z</dcterms:created>
  <dcterms:modified xsi:type="dcterms:W3CDTF">2019-06-30T20:14:56Z</dcterms:modified>
</cp:coreProperties>
</file>