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1" i="1" l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<sst xmlns="http://schemas.openxmlformats.org/spreadsheetml/2006/main" count="2559" uniqueCount="861">
  <si>
    <t>Name1</t>
  </si>
  <si>
    <t>Email</t>
  </si>
  <si>
    <t>Mobile1</t>
  </si>
  <si>
    <t>Amount</t>
  </si>
  <si>
    <t>CVV</t>
  </si>
  <si>
    <t>Month</t>
  </si>
  <si>
    <t>Year</t>
  </si>
  <si>
    <t>ipin</t>
  </si>
  <si>
    <t>VISHAL</t>
  </si>
  <si>
    <t>ank9821@gmail.com</t>
  </si>
  <si>
    <t>Card_No</t>
  </si>
  <si>
    <t>oQ0jS1eS2</t>
  </si>
  <si>
    <t>uU1bL6hW7</t>
  </si>
  <si>
    <t>gL3tQ6eA6</t>
  </si>
  <si>
    <t>rY4pW8eK2</t>
  </si>
  <si>
    <t>qU8iE5kU7</t>
  </si>
  <si>
    <t>bQ1fT4kV7</t>
  </si>
  <si>
    <t>yE5lH3eI6</t>
  </si>
  <si>
    <t>pF5hU2jN8</t>
  </si>
  <si>
    <t>dQ3pR7jQ7</t>
  </si>
  <si>
    <t>lO7gK4jS6</t>
  </si>
  <si>
    <t>tB3tH0rI5</t>
  </si>
  <si>
    <t>cF0rW1lB3</t>
  </si>
  <si>
    <t>vN4iH7tP8</t>
  </si>
  <si>
    <t>gR2gR0yV7</t>
  </si>
  <si>
    <t>tQ5gI1lU3</t>
  </si>
  <si>
    <t>mN4gR0cD4</t>
  </si>
  <si>
    <t>kG3gD5yL7</t>
  </si>
  <si>
    <t>pX2uB2dF7</t>
  </si>
  <si>
    <t>oF3yN0wY5</t>
  </si>
  <si>
    <t>eR4qV6gL8</t>
  </si>
  <si>
    <t>mU4jY7hP1</t>
  </si>
  <si>
    <t>vU6nR5rE1</t>
  </si>
  <si>
    <t>sF7yK2dP5</t>
  </si>
  <si>
    <t>mM2eW8cE3</t>
  </si>
  <si>
    <t>kC3nH5iA4</t>
  </si>
  <si>
    <t>sD4kQ5bE2</t>
  </si>
  <si>
    <t>yN7lB8fF0</t>
  </si>
  <si>
    <t>kJ0bQ5gX5</t>
  </si>
  <si>
    <t>fU8tA5hP7</t>
  </si>
  <si>
    <t>yJ8tC6wM4</t>
  </si>
  <si>
    <t>wQ2pB2bX1</t>
  </si>
  <si>
    <t>nG2mG0aX4</t>
  </si>
  <si>
    <t>rS5kR2yB7</t>
  </si>
  <si>
    <t>cJ5aC0kW7</t>
  </si>
  <si>
    <t>aL8eO1qF1</t>
  </si>
  <si>
    <t>pD0hN2bX2</t>
  </si>
  <si>
    <t>mM3oR1yU2</t>
  </si>
  <si>
    <t>lY1xX4sG1</t>
  </si>
  <si>
    <t>qU7wT6sR0</t>
  </si>
  <si>
    <t>sU1iS2wY0</t>
  </si>
  <si>
    <t>yW5mY8jN7</t>
  </si>
  <si>
    <t>cC1oX6kC0</t>
  </si>
  <si>
    <t>wP2wU4xS1</t>
  </si>
  <si>
    <t>tB4fL5oP1</t>
  </si>
  <si>
    <t>sX5gB2bI3</t>
  </si>
  <si>
    <t>sC8mN3mH7</t>
  </si>
  <si>
    <t>sP5dY3nE5</t>
  </si>
  <si>
    <t>rW6sM1cA2</t>
  </si>
  <si>
    <t>qI6jD7eX1</t>
  </si>
  <si>
    <t>eE0lW6cG6</t>
  </si>
  <si>
    <t>uL0vT7xP3</t>
  </si>
  <si>
    <t>yE2nC6aL4</t>
  </si>
  <si>
    <t>mR1wX6hQ4</t>
  </si>
  <si>
    <t>qM3eD0fT5</t>
  </si>
  <si>
    <t>tD3nP7yN7</t>
  </si>
  <si>
    <t>tW3bB0tH7</t>
  </si>
  <si>
    <t>aY0pI0vX8</t>
  </si>
  <si>
    <t>yL2wO1uA0</t>
  </si>
  <si>
    <t>tE5rS2iO4</t>
  </si>
  <si>
    <t>kJ8iI0xH4</t>
  </si>
  <si>
    <t>xU5xY3kU5</t>
  </si>
  <si>
    <t>xN2cH3pN8</t>
  </si>
  <si>
    <t>dK8uR3yR7</t>
  </si>
  <si>
    <t>wF1uW4cK8</t>
  </si>
  <si>
    <t>bH5nH8aY8</t>
  </si>
  <si>
    <t>dB3vP0iM1</t>
  </si>
  <si>
    <t>nN1fY4rH6</t>
  </si>
  <si>
    <t>oG4gN8lE7</t>
  </si>
  <si>
    <t>fO8gY1yJ1</t>
  </si>
  <si>
    <t>lJ2yN3hA1</t>
  </si>
  <si>
    <t>dM5hO2yA5</t>
  </si>
  <si>
    <t>lE3yM4hR7</t>
  </si>
  <si>
    <t>pR8sS0eI4</t>
  </si>
  <si>
    <t>fS5iG7sE0</t>
  </si>
  <si>
    <t>aK8aV6vV7</t>
  </si>
  <si>
    <t>jL8qG0xF0</t>
  </si>
  <si>
    <t>nP5bR8iY0</t>
  </si>
  <si>
    <t>gD2vP1lA2</t>
  </si>
  <si>
    <t>mT1lG2gJ6</t>
  </si>
  <si>
    <t>uB0rL8fJ7</t>
  </si>
  <si>
    <t>eG0kP5aF1</t>
  </si>
  <si>
    <t>fD7wM1hT7</t>
  </si>
  <si>
    <t>oM2dY0tJ8</t>
  </si>
  <si>
    <t>iH5pC8aQ7</t>
  </si>
  <si>
    <t>tJ6uP3rU0</t>
  </si>
  <si>
    <t>kL4yV2vJ4</t>
  </si>
  <si>
    <t>rN5sE6lO7</t>
  </si>
  <si>
    <t>dW2gD1tL5</t>
  </si>
  <si>
    <t>bO4cK3aF8</t>
  </si>
  <si>
    <t>wX6iL2bG6</t>
  </si>
  <si>
    <t>sD7gS1aE8</t>
  </si>
  <si>
    <t>sK0cB2cQ4</t>
  </si>
  <si>
    <t>bM8fQ5lS0</t>
  </si>
  <si>
    <t>wM4sI2eJ6</t>
  </si>
  <si>
    <t>mT7uW2uU8</t>
  </si>
  <si>
    <t>yH3mN7hS5</t>
  </si>
  <si>
    <t>pE0qT8qV5</t>
  </si>
  <si>
    <t>vH3lF0xN6</t>
  </si>
  <si>
    <t>sQ0hO2eO0</t>
  </si>
  <si>
    <t>dV5wW0lF7</t>
  </si>
  <si>
    <t>dU8wC1hO8</t>
  </si>
  <si>
    <t>vV3yJ3fD8</t>
  </si>
  <si>
    <t>rD4dP8fH7</t>
  </si>
  <si>
    <t>mQ5dL1wC1</t>
  </si>
  <si>
    <t>fE3qK0jJ6</t>
  </si>
  <si>
    <t>aO0pV8oG4</t>
  </si>
  <si>
    <t>cR3sS1wA6</t>
  </si>
  <si>
    <t>xT7fO3cL0</t>
  </si>
  <si>
    <t>wF8rC1gM4</t>
  </si>
  <si>
    <t>fJ5iT0gU8</t>
  </si>
  <si>
    <t>sF2vL4aW8</t>
  </si>
  <si>
    <t>wT3qQ6yH7</t>
  </si>
  <si>
    <t>wT3yJ1sV5</t>
  </si>
  <si>
    <t>hC1fK3gI1</t>
  </si>
  <si>
    <t>oK2hR7wJ1</t>
  </si>
  <si>
    <t>mM6pO7hT2</t>
  </si>
  <si>
    <t>lF4uY6qC8</t>
  </si>
  <si>
    <t>jP1yU1wX5</t>
  </si>
  <si>
    <t>bC7uW1mB5</t>
  </si>
  <si>
    <t>gA7hS4eG2</t>
  </si>
  <si>
    <t>dX7dG7eV4</t>
  </si>
  <si>
    <t>wG1yU8xE0</t>
  </si>
  <si>
    <t>xV3eI5kC4</t>
  </si>
  <si>
    <t>xH0fW5nU1</t>
  </si>
  <si>
    <t>tH5sA6rI0</t>
  </si>
  <si>
    <t>mW6gT4bH3</t>
  </si>
  <si>
    <t>uS0qY3vQ1</t>
  </si>
  <si>
    <t>sM4lY5qM1</t>
  </si>
  <si>
    <t>sJ4fJ2uX1</t>
  </si>
  <si>
    <t>lB8pL1eR0</t>
  </si>
  <si>
    <t>tS2gM1sQ5</t>
  </si>
  <si>
    <t>oA4jF3kK7</t>
  </si>
  <si>
    <t>vN6pB8tT0</t>
  </si>
  <si>
    <t>bW1sA2fJ0</t>
  </si>
  <si>
    <t>qE1xR0pK2</t>
  </si>
  <si>
    <t>sO1nI1hF0</t>
  </si>
  <si>
    <t>fA5pD2qR1</t>
  </si>
  <si>
    <t>uL4hN3bX0</t>
  </si>
  <si>
    <t>lW1tM5sA2</t>
  </si>
  <si>
    <t>jH2yC0eT3</t>
  </si>
  <si>
    <t>xH8vH0fK3</t>
  </si>
  <si>
    <t>hW2mW3dG0</t>
  </si>
  <si>
    <t>tP2bR3fV5</t>
  </si>
  <si>
    <t>oH7hD3vG6</t>
  </si>
  <si>
    <t>lF1xK6kU8</t>
  </si>
  <si>
    <t>pT3wK6nA1</t>
  </si>
  <si>
    <t>bU4iW7uG8</t>
  </si>
  <si>
    <t>tK3fB5iB8</t>
  </si>
  <si>
    <t>mA6iC7tI7</t>
  </si>
  <si>
    <t>aE3kO1kM4</t>
  </si>
  <si>
    <t>pY3wB6iU2</t>
  </si>
  <si>
    <t>wV6fG5eR4</t>
  </si>
  <si>
    <t>wE6cH0dT8</t>
  </si>
  <si>
    <t>pN8qU6gV0</t>
  </si>
  <si>
    <t>qJ7gR3dL3</t>
  </si>
  <si>
    <t>rE8oT0hC0</t>
  </si>
  <si>
    <t>iD2hB4wE0</t>
  </si>
  <si>
    <t>iO3fT2dJ8</t>
  </si>
  <si>
    <t>bV7eN1eH2</t>
  </si>
  <si>
    <t>tX1gV5mO0</t>
  </si>
  <si>
    <t>rV4jE7vP2</t>
  </si>
  <si>
    <t>bE1rX5jV1</t>
  </si>
  <si>
    <t>iG8qU4tG7</t>
  </si>
  <si>
    <t>jB2fN4hD7</t>
  </si>
  <si>
    <t>jS0tE5wR7</t>
  </si>
  <si>
    <t>tS1qK7cB3</t>
  </si>
  <si>
    <t>bQ7mH4fX2</t>
  </si>
  <si>
    <t>lX5xG6rM5</t>
  </si>
  <si>
    <t>cC3aQ6vG7</t>
  </si>
  <si>
    <t>lL0jA3nB2</t>
  </si>
  <si>
    <t>gT2eW5tS5</t>
  </si>
  <si>
    <t>fG4vH1rD6</t>
  </si>
  <si>
    <t>jH4aB7bW0</t>
  </si>
  <si>
    <t>rR2uW6pY3</t>
  </si>
  <si>
    <t>iJ5sD0cS3</t>
  </si>
  <si>
    <t>uD4vK3jC1</t>
  </si>
  <si>
    <t>nD5eC2wE6</t>
  </si>
  <si>
    <t>pD5cM6eE7</t>
  </si>
  <si>
    <t>bL7mD0wA5</t>
  </si>
  <si>
    <t>yF8fI8mE2</t>
  </si>
  <si>
    <t>bX4bW4wS1</t>
  </si>
  <si>
    <t>wG1vU8jU0</t>
  </si>
  <si>
    <t>bA0nN6wQ6</t>
  </si>
  <si>
    <t>aK7tD6qC8</t>
  </si>
  <si>
    <t>hM3lO3dF2</t>
  </si>
  <si>
    <t>iB6oP2gY3</t>
  </si>
  <si>
    <t>iE3iM4aM4</t>
  </si>
  <si>
    <t>qP5eX4aP6</t>
  </si>
  <si>
    <t>eV4sQ7nT3</t>
  </si>
  <si>
    <t>tJ8sO0kD8</t>
  </si>
  <si>
    <t>sA7tW7dX8</t>
  </si>
  <si>
    <t>sB6uR8fL1</t>
  </si>
  <si>
    <t>cD1rV5oC8</t>
  </si>
  <si>
    <t>fN3yR2vG4</t>
  </si>
  <si>
    <t>dK5nG6vI6</t>
  </si>
  <si>
    <t>wE2eS1fK1</t>
  </si>
  <si>
    <t>mT1xG5rW2</t>
  </si>
  <si>
    <t>pK5tE8oJ7</t>
  </si>
  <si>
    <t>aH2jX4fT2</t>
  </si>
  <si>
    <t>nY3oY5fS3</t>
  </si>
  <si>
    <t>lN3eL3nB7</t>
  </si>
  <si>
    <t>iX6iB1rC6</t>
  </si>
  <si>
    <t>eX8sJ0xH1</t>
  </si>
  <si>
    <t>fH0qK5lR6</t>
  </si>
  <si>
    <t>hX8oC7cT1</t>
  </si>
  <si>
    <t>oC1kT0pS4</t>
  </si>
  <si>
    <t>hU6nW0qW0</t>
  </si>
  <si>
    <t>cY5jV3rF2</t>
  </si>
  <si>
    <t>hO1qY5mE6</t>
  </si>
  <si>
    <t>bT1nI4oQ1</t>
  </si>
  <si>
    <t>cC5dK7nD6</t>
  </si>
  <si>
    <t>cD5uF3gF3</t>
  </si>
  <si>
    <t>rD3xL7dR2</t>
  </si>
  <si>
    <t>cG7gB7oF5</t>
  </si>
  <si>
    <t>bD4nF6wS6</t>
  </si>
  <si>
    <t>xM3kC7cI0</t>
  </si>
  <si>
    <t>vM7uF6mF3</t>
  </si>
  <si>
    <t>xS7lH5oO7</t>
  </si>
  <si>
    <t>pA0oJ1rA5</t>
  </si>
  <si>
    <t>eQ8lT6tJ7</t>
  </si>
  <si>
    <t>sV7aS0xV8</t>
  </si>
  <si>
    <t>aK3yP0oE3</t>
  </si>
  <si>
    <t>qR2jQ1dF8</t>
  </si>
  <si>
    <t>kJ2dL3yI0</t>
  </si>
  <si>
    <t>cQ6tF0uL7</t>
  </si>
  <si>
    <t>cM8aW0cJ1</t>
  </si>
  <si>
    <t>kY0sN4pD0</t>
  </si>
  <si>
    <t>vV4pS8wN0</t>
  </si>
  <si>
    <t>sV2dH1dL7</t>
  </si>
  <si>
    <t>uE3aF6dP5</t>
  </si>
  <si>
    <t>fL8nS3sD1</t>
  </si>
  <si>
    <t>eX7uA0fV0</t>
  </si>
  <si>
    <t>bJ8eN0yD3</t>
  </si>
  <si>
    <t>tJ7yK0uQ8</t>
  </si>
  <si>
    <t>cY1gX8xP5</t>
  </si>
  <si>
    <t>kU2kG2oY4</t>
  </si>
  <si>
    <t>lN3fG2jH8</t>
  </si>
  <si>
    <t>dD8hE4hJ2</t>
  </si>
  <si>
    <t>wS8sP3wM3</t>
  </si>
  <si>
    <t>aB3bI6uT3</t>
  </si>
  <si>
    <t>yK8nL6rY7</t>
  </si>
  <si>
    <t>tV6gG7wM8</t>
  </si>
  <si>
    <t>fR5mF2dP3</t>
  </si>
  <si>
    <t>aW2xR2hP2</t>
  </si>
  <si>
    <t>iQ5bF6jR8</t>
  </si>
  <si>
    <t>fI6kK2uL0</t>
  </si>
  <si>
    <t>gM3nB2vJ4</t>
  </si>
  <si>
    <t>wH2kA3rC2</t>
  </si>
  <si>
    <t>fW1qE0vJ7</t>
  </si>
  <si>
    <t>fJ7lC2aL8</t>
  </si>
  <si>
    <t>tD8sS2bP8</t>
  </si>
  <si>
    <t>oP0kX4cC4</t>
  </si>
  <si>
    <t>vM5gD7cN0</t>
  </si>
  <si>
    <t>hJ5oE5wT0</t>
  </si>
  <si>
    <t>jD0tI2tI1</t>
  </si>
  <si>
    <t>cD8sU1hK1</t>
  </si>
  <si>
    <t>tI5oK1gF5</t>
  </si>
  <si>
    <t>rA1tX4yX8</t>
  </si>
  <si>
    <t>jP2pI2kG8</t>
  </si>
  <si>
    <t>hB4bR8qX8</t>
  </si>
  <si>
    <t>gO8hV1oY0</t>
  </si>
  <si>
    <t>sE8eC4fK7</t>
  </si>
  <si>
    <t>xM8qQ8dM6</t>
  </si>
  <si>
    <t>uM4gU5vG1</t>
  </si>
  <si>
    <t>gY7qT8sD4</t>
  </si>
  <si>
    <t>pV0uQ8xJ2</t>
  </si>
  <si>
    <t>oT7pF6vY8</t>
  </si>
  <si>
    <t>cK7tC7aX3</t>
  </si>
  <si>
    <t>rA3hT0mF1</t>
  </si>
  <si>
    <t>bG7hI0vQ6</t>
  </si>
  <si>
    <t>qN4yF0aU5</t>
  </si>
  <si>
    <t>nF7rM3yB6</t>
  </si>
  <si>
    <t>xA5yT8eL3</t>
  </si>
  <si>
    <t>rB8gN8vY5</t>
  </si>
  <si>
    <t>mC5qV2aS2</t>
  </si>
  <si>
    <t>kC4fL5lL4</t>
  </si>
  <si>
    <t>wL7wB1hE3</t>
  </si>
  <si>
    <t>hE4uY1bV1</t>
  </si>
  <si>
    <t>cC3oP2lQ7</t>
  </si>
  <si>
    <t>aH5iL5pR7</t>
  </si>
  <si>
    <t>hN8rA7dS6</t>
  </si>
  <si>
    <t>fL0iY1iX7</t>
  </si>
  <si>
    <t>iQ2gS0gL5</t>
  </si>
  <si>
    <t>uB7aJ2yH7</t>
  </si>
  <si>
    <t>rS5gM1iY7</t>
  </si>
  <si>
    <t>qS5oE8rH2</t>
  </si>
  <si>
    <t>qC4jG3qB0</t>
  </si>
  <si>
    <t>jX2qE5xA8</t>
  </si>
  <si>
    <t>jX5rN7mU8</t>
  </si>
  <si>
    <t>fL4sF1dW2</t>
  </si>
  <si>
    <t>qW3hL0bT5</t>
  </si>
  <si>
    <t>xT6kV7cY5</t>
  </si>
  <si>
    <t>lT6kM5kQ7</t>
  </si>
  <si>
    <t>rU5gS4bQ2</t>
  </si>
  <si>
    <t>xP6wR1tE8</t>
  </si>
  <si>
    <t>iL5tC0yQ7</t>
  </si>
  <si>
    <t>eF0fH4iH5</t>
  </si>
  <si>
    <t>rC2kC1iP1</t>
  </si>
  <si>
    <t>cD1vA0uN0</t>
  </si>
  <si>
    <t>aW0bW3tF2</t>
  </si>
  <si>
    <t>kO4dO3cA3</t>
  </si>
  <si>
    <t>pP2wA5qN3</t>
  </si>
  <si>
    <t>nX5eS8hF2</t>
  </si>
  <si>
    <t>lC4tX5fC5</t>
  </si>
  <si>
    <t>xB3fJ6gO4</t>
  </si>
  <si>
    <t>xM0rG0sM4</t>
  </si>
  <si>
    <t>tA3nI7jQ4</t>
  </si>
  <si>
    <t>fP6yK1kH5</t>
  </si>
  <si>
    <t>lI6aG5bJ3</t>
  </si>
  <si>
    <t>dU3xJ2sL0</t>
  </si>
  <si>
    <t>tX6mT4nD2</t>
  </si>
  <si>
    <t>wT0sD7kA6</t>
  </si>
  <si>
    <t>dM5gF3oB3</t>
  </si>
  <si>
    <t>uC5wD0iD6</t>
  </si>
  <si>
    <t>iP3uN5fV3</t>
  </si>
  <si>
    <t>vK4yH7rC1</t>
  </si>
  <si>
    <t>eY2rH5xT6</t>
  </si>
  <si>
    <t>jN0tG0xA0</t>
  </si>
  <si>
    <t>cI2oS8pG0</t>
  </si>
  <si>
    <t>wQ1eE0kU5</t>
  </si>
  <si>
    <t>mQ3mJ2aF7</t>
  </si>
  <si>
    <t>fY6wS1eT0</t>
  </si>
  <si>
    <t>iF2jN7oA7</t>
  </si>
  <si>
    <t>pO8eJ1tO0</t>
  </si>
  <si>
    <t>tC0wQ6tH8</t>
  </si>
  <si>
    <t>iR8nA6eL8</t>
  </si>
  <si>
    <t>hB1bR2yC1</t>
  </si>
  <si>
    <t>fN0tJ4hF8</t>
  </si>
  <si>
    <t>aI1wI2bO3</t>
  </si>
  <si>
    <t>lJ6fT1oX0</t>
  </si>
  <si>
    <t>tC8oE0uE6</t>
  </si>
  <si>
    <t>dH5dH0iN7</t>
  </si>
  <si>
    <t>aF8rP3nM2</t>
  </si>
  <si>
    <t>oX6pF2yH8</t>
  </si>
  <si>
    <t>bJ5xV1hV7</t>
  </si>
  <si>
    <t>bR3gB6qN2</t>
  </si>
  <si>
    <t>hN3kA4iI1</t>
  </si>
  <si>
    <t>aG1dF3iQ1</t>
  </si>
  <si>
    <t>jU3aL1uI8</t>
  </si>
  <si>
    <t>fQ2uD4xX2</t>
  </si>
  <si>
    <t>wP7rE4kV6</t>
  </si>
  <si>
    <t>iG4lM6lH8</t>
  </si>
  <si>
    <t>cW2dL8nH1</t>
  </si>
  <si>
    <t>xQ5wX3rU1</t>
  </si>
  <si>
    <t>fE1pT6vJ4</t>
  </si>
  <si>
    <t>wJ7jK2fN0</t>
  </si>
  <si>
    <t>yU6nL4mP2</t>
  </si>
  <si>
    <t>yY0dU3xS7</t>
  </si>
  <si>
    <t>uI2pA1eN7</t>
  </si>
  <si>
    <t>qI2cK8pU4</t>
  </si>
  <si>
    <t>kL3mL3qG2</t>
  </si>
  <si>
    <t>eJ3nJ2iH4</t>
  </si>
  <si>
    <t>jH2dI2tX3</t>
  </si>
  <si>
    <t>eF1fT6pN1</t>
  </si>
  <si>
    <t>xJ3hP7pA8</t>
  </si>
  <si>
    <t>hP0uU2fK0</t>
  </si>
  <si>
    <t>nQ2xJ2qA5</t>
  </si>
  <si>
    <t>qT3pO3dL3</t>
  </si>
  <si>
    <t>xD7jF4xA4</t>
  </si>
  <si>
    <t>cH3lD1vV6</t>
  </si>
  <si>
    <t>dK4lB7jT1</t>
  </si>
  <si>
    <t>cG4jC1nD2</t>
  </si>
  <si>
    <t>dA0kU7qA0</t>
  </si>
  <si>
    <t>xU6qJ3rL0</t>
  </si>
  <si>
    <t>jW3uN5kR8</t>
  </si>
  <si>
    <t>bW2pH0uT4</t>
  </si>
  <si>
    <t>aN3lV6qY2</t>
  </si>
  <si>
    <t>oC4uC0rC7</t>
  </si>
  <si>
    <t>fS5tP7eD3</t>
  </si>
  <si>
    <t>pU3sM2iI3</t>
  </si>
  <si>
    <t>cL8nG6uS8</t>
  </si>
  <si>
    <t>oF0gK2mD5</t>
  </si>
  <si>
    <t>uB1wN3kT1</t>
  </si>
  <si>
    <t>sT6gN4eR7</t>
  </si>
  <si>
    <t>nA1fC6bP0</t>
  </si>
  <si>
    <t>xP7kQ8kU2</t>
  </si>
  <si>
    <t>oD0bT7pT4</t>
  </si>
  <si>
    <t>eT4dV7oR0</t>
  </si>
  <si>
    <t>gM4kB6mA5</t>
  </si>
  <si>
    <t>lU2mP2eX1</t>
  </si>
  <si>
    <t>dK7tL8hE7</t>
  </si>
  <si>
    <t>qB6nY8mL5</t>
  </si>
  <si>
    <t>mU5mH5nY1</t>
  </si>
  <si>
    <t>tR3wY5cP8</t>
  </si>
  <si>
    <t>tS4gC4kD2</t>
  </si>
  <si>
    <t>uO1cY0mY0</t>
  </si>
  <si>
    <t>eB5fQ7vX1</t>
  </si>
  <si>
    <t>mH7aD2qJ2</t>
  </si>
  <si>
    <t>eK5gR3qE7</t>
  </si>
  <si>
    <t>yY3pO1wD0</t>
  </si>
  <si>
    <t>aR3aI1qX4</t>
  </si>
  <si>
    <t>oE7cW8dX7</t>
  </si>
  <si>
    <t>nA5vO5oG5</t>
  </si>
  <si>
    <t>oQ4bE8fY4</t>
  </si>
  <si>
    <t>cV4tD1gK3</t>
  </si>
  <si>
    <t>qR7rA7qG8</t>
  </si>
  <si>
    <t>gF4eS7nH4</t>
  </si>
  <si>
    <t>sV2fJ2hF6</t>
  </si>
  <si>
    <t>oO8gG0qH4</t>
  </si>
  <si>
    <t>wQ5cP0xO0</t>
  </si>
  <si>
    <t>kK4nU3gV4</t>
  </si>
  <si>
    <t>oQ8bK7cA1</t>
  </si>
  <si>
    <t>oP5wC2hO6</t>
  </si>
  <si>
    <t>gQ8wB5yT6</t>
  </si>
  <si>
    <t>iN7tR5hD5</t>
  </si>
  <si>
    <t>xP6tR6vK4</t>
  </si>
  <si>
    <t>eD5dW5jC1</t>
  </si>
  <si>
    <t>nH6lC4vS2</t>
  </si>
  <si>
    <t>uP4tC6yI7</t>
  </si>
  <si>
    <t>sJ3lC6hA7</t>
  </si>
  <si>
    <t>lP7hS0aH0</t>
  </si>
  <si>
    <t>rX8mD1tH5</t>
  </si>
  <si>
    <t>pD3iJ3aG6</t>
  </si>
  <si>
    <t>yN1rJ7gY5</t>
  </si>
  <si>
    <t>eI6qH2rP4</t>
  </si>
  <si>
    <t>qJ2hR0qN7</t>
  </si>
  <si>
    <t>oE4fO3mC5</t>
  </si>
  <si>
    <t>uB8sJ4tT5</t>
  </si>
  <si>
    <t>sA1jI8nA5</t>
  </si>
  <si>
    <t>rQ8wM6wA7</t>
  </si>
  <si>
    <t>dT4tW1uW0</t>
  </si>
  <si>
    <t>qQ5yL0fP3</t>
  </si>
  <si>
    <t>uV8uU2bA2</t>
  </si>
  <si>
    <t>sX3rL6wL0</t>
  </si>
  <si>
    <t>aK7sD0xO1</t>
  </si>
  <si>
    <t>vB8bG0iO7</t>
  </si>
  <si>
    <t>lL4vG8kX3</t>
  </si>
  <si>
    <t>uU4sP3sH0</t>
  </si>
  <si>
    <t>nG1jL1kN5</t>
  </si>
  <si>
    <t>dH5xR8oB6</t>
  </si>
  <si>
    <t>oR6bC4uA0</t>
  </si>
  <si>
    <t>eF2dY5xK0</t>
  </si>
  <si>
    <t>bP6aQ0kI5</t>
  </si>
  <si>
    <t>oG2oR7tG4</t>
  </si>
  <si>
    <t>nR6eY3nQ3</t>
  </si>
  <si>
    <t>jN4wN3bB1</t>
  </si>
  <si>
    <t>xR3kP8uO5</t>
  </si>
  <si>
    <t>jE6pM4aA4</t>
  </si>
  <si>
    <t>qO5aH4eO6</t>
  </si>
  <si>
    <t>gW2mO6uK8</t>
  </si>
  <si>
    <t>sM3sQ7qJ0</t>
  </si>
  <si>
    <t>nG2cQ0gX4</t>
  </si>
  <si>
    <t>lC3jN2vA0</t>
  </si>
  <si>
    <t>aE5uF0gY6</t>
  </si>
  <si>
    <t>bS3rQ0hN5</t>
  </si>
  <si>
    <t>aB0jH3hE2</t>
  </si>
  <si>
    <t>tD3sE8iR5</t>
  </si>
  <si>
    <t>jK6rP3tX0</t>
  </si>
  <si>
    <t>lH8aF7hH0</t>
  </si>
  <si>
    <t>iX5kX3rY6</t>
  </si>
  <si>
    <t>xP1rP3xC7</t>
  </si>
  <si>
    <t>rK3gA6hP4</t>
  </si>
  <si>
    <t>oA0qQ1kE4</t>
  </si>
  <si>
    <t>qS8bV5yA7</t>
  </si>
  <si>
    <t>nU1nV7yT2</t>
  </si>
  <si>
    <t>bH1pR8uR2</t>
  </si>
  <si>
    <t>fH5xG2kL6</t>
  </si>
  <si>
    <t>sX5mR3oH4</t>
  </si>
  <si>
    <t>gL6uM6oI2</t>
  </si>
  <si>
    <t>uX3uF3jN8</t>
  </si>
  <si>
    <t>pE3yD7eF5</t>
  </si>
  <si>
    <t>dA2gS7qA1</t>
  </si>
  <si>
    <t>bI5oR0eM1</t>
  </si>
  <si>
    <t>eF6xE5sJ8</t>
  </si>
  <si>
    <t>pL1gQ2yX4</t>
  </si>
  <si>
    <t>qV7xF4eQ2</t>
  </si>
  <si>
    <t>jW5nM5sY5</t>
  </si>
  <si>
    <t>dJ4nD7uL5</t>
  </si>
  <si>
    <t>gJ5qL2iS5</t>
  </si>
  <si>
    <t>wA8lF6tM4</t>
  </si>
  <si>
    <t>eB2uD3pE1</t>
  </si>
  <si>
    <t>dE3lD4hB6</t>
  </si>
  <si>
    <t>vR5bE3wV2</t>
  </si>
  <si>
    <t>iI1aE0hY7</t>
  </si>
  <si>
    <t>iX4uV7wC2</t>
  </si>
  <si>
    <t>mW6jC3jI8</t>
  </si>
  <si>
    <t>aK8pF7eO2</t>
  </si>
  <si>
    <t>cO3cN8rG6</t>
  </si>
  <si>
    <t>yS1tG0xO5</t>
  </si>
  <si>
    <t>iO0wC6sX5</t>
  </si>
  <si>
    <t>eK4cM3uY6</t>
  </si>
  <si>
    <t>kH4pA1uJ1</t>
  </si>
  <si>
    <t>kN4iB0yI4</t>
  </si>
  <si>
    <t>wU1xU4iK6</t>
  </si>
  <si>
    <t>oV2jQ1mX6</t>
  </si>
  <si>
    <t>rV0nU4yP4</t>
  </si>
  <si>
    <t>bF2uJ2tE5</t>
  </si>
  <si>
    <t>eU0nW1kH7</t>
  </si>
  <si>
    <t>nJ3kG7oV7</t>
  </si>
  <si>
    <t>gP2iP0oV1</t>
  </si>
  <si>
    <t>wK7rL3rE2</t>
  </si>
  <si>
    <t>sT0xJ8hU0</t>
  </si>
  <si>
    <t>sP1eG8fU3</t>
  </si>
  <si>
    <t>dG0nO3dA6</t>
  </si>
  <si>
    <t>cY7xK2xL8</t>
  </si>
  <si>
    <t>tC8oN5cT8</t>
  </si>
  <si>
    <t>aW7dV1rS8</t>
  </si>
  <si>
    <t>uG6wK2tF6</t>
  </si>
  <si>
    <t>eR4yO4hP3</t>
  </si>
  <si>
    <t>nP8qD4hU6</t>
  </si>
  <si>
    <t>mV0kH0fH3</t>
  </si>
  <si>
    <t>iK6pI2eM4</t>
  </si>
  <si>
    <t>iA3uK7oL6</t>
  </si>
  <si>
    <t>sX3qV7sG1</t>
  </si>
  <si>
    <t>eG5fF6rD8</t>
  </si>
  <si>
    <t>aX0tE8kX8</t>
  </si>
  <si>
    <t>qM3sR6uR1</t>
  </si>
  <si>
    <t>iI2iS2eD4</t>
  </si>
  <si>
    <t>fA3pQ7dI8</t>
  </si>
  <si>
    <t>aG4oM3vN2</t>
  </si>
  <si>
    <t>eN8pM8qH8</t>
  </si>
  <si>
    <t>eG6dQ8lQ2</t>
  </si>
  <si>
    <t>qM2bI0lB4</t>
  </si>
  <si>
    <t>iN5gN3pG1</t>
  </si>
  <si>
    <t>vT6jS5dW7</t>
  </si>
  <si>
    <t>pY4xL4iK5</t>
  </si>
  <si>
    <t>nX5wW5cY1</t>
  </si>
  <si>
    <t>jQ3yL5eQ6</t>
  </si>
  <si>
    <t>mQ5uG7vW3</t>
  </si>
  <si>
    <t>tW3eO3bS0</t>
  </si>
  <si>
    <t>aR2sL3nP3</t>
  </si>
  <si>
    <t>hK7aU2qU4</t>
  </si>
  <si>
    <t>rU8pC3vX1</t>
  </si>
  <si>
    <t>dV2mI5qE2</t>
  </si>
  <si>
    <t>kH8nD3dY7</t>
  </si>
  <si>
    <t>aS6eI6sG7</t>
  </si>
  <si>
    <t>jN5sJ5oY6</t>
  </si>
  <si>
    <t>sR3vV8kP4</t>
  </si>
  <si>
    <t>gI4lY1sY5</t>
  </si>
  <si>
    <t>qM6eY5kJ5</t>
  </si>
  <si>
    <t>lK7yT5uT0</t>
  </si>
  <si>
    <t>rM4dD7gQ2</t>
  </si>
  <si>
    <t>wS3cU7sG8</t>
  </si>
  <si>
    <t>uE2kR6vG8</t>
  </si>
  <si>
    <t>wY4tA6bY3</t>
  </si>
  <si>
    <t>rK1qT0jS1</t>
  </si>
  <si>
    <t>nY6mC7rU8</t>
  </si>
  <si>
    <t>cK1dN5fI5</t>
  </si>
  <si>
    <t>xG3gF6fB8</t>
  </si>
  <si>
    <t>jE1kT2yK2</t>
  </si>
  <si>
    <t>mE4gR0uG3</t>
  </si>
  <si>
    <t>lW3qN4eJ6</t>
  </si>
  <si>
    <t>uU2wM0uF5</t>
  </si>
  <si>
    <t>dB3gS7lC2</t>
  </si>
  <si>
    <t>iR6tA8tV0</t>
  </si>
  <si>
    <t>dB0xA0rY4</t>
  </si>
  <si>
    <t>oL3iI7qA2</t>
  </si>
  <si>
    <t>jA5dM0aS6</t>
  </si>
  <si>
    <t>hU7kT3gK1</t>
  </si>
  <si>
    <t>vB7gB2yD6</t>
  </si>
  <si>
    <t>vF5jV1iR6</t>
  </si>
  <si>
    <t>mR2mL7nC3</t>
  </si>
  <si>
    <t>oL2jW2dL5</t>
  </si>
  <si>
    <t>eL0xX4lR3</t>
  </si>
  <si>
    <t>pU3nK2bD2</t>
  </si>
  <si>
    <t>rY5lS6xK5</t>
  </si>
  <si>
    <t>wX1bN5dS4</t>
  </si>
  <si>
    <t>aJ0vA6lU5</t>
  </si>
  <si>
    <t>fC2sI8aC2</t>
  </si>
  <si>
    <t>iY1jD6dL8</t>
  </si>
  <si>
    <t>nX0iM5wU0</t>
  </si>
  <si>
    <t>nU5pJ0yJ3</t>
  </si>
  <si>
    <t>gT1vK4oC1</t>
  </si>
  <si>
    <t>wU2dV0fO2</t>
  </si>
  <si>
    <t>wA0vW2tK6</t>
  </si>
  <si>
    <t>dV2dP4kP6</t>
  </si>
  <si>
    <t>wR0eA4oA6</t>
  </si>
  <si>
    <t>bX0lN0wF1</t>
  </si>
  <si>
    <t>kF6oN2aP7</t>
  </si>
  <si>
    <t>xT7lW0oN5</t>
  </si>
  <si>
    <t>lJ5gF7vQ7</t>
  </si>
  <si>
    <t>aO0nG7gV8</t>
  </si>
  <si>
    <t>lU6rB6yG7</t>
  </si>
  <si>
    <t>cJ5rC5cL5</t>
  </si>
  <si>
    <t>hG3fR0kQ8</t>
  </si>
  <si>
    <t>kW4qS1lO0</t>
  </si>
  <si>
    <t>iA7yL3tR4</t>
  </si>
  <si>
    <t>hE6gU2qF0</t>
  </si>
  <si>
    <t>qP4mH7fE0</t>
  </si>
  <si>
    <t>jQ8uH7dY7</t>
  </si>
  <si>
    <t>aS5pJ3aJ8</t>
  </si>
  <si>
    <t>wH1dL2fJ0</t>
  </si>
  <si>
    <t>sD7hJ1eQ1</t>
  </si>
  <si>
    <t>qB2cF1tG3</t>
  </si>
  <si>
    <t>aU3rO6lI3</t>
  </si>
  <si>
    <t>qW5gD4pY3</t>
  </si>
  <si>
    <t>vM3kP8jK6</t>
  </si>
  <si>
    <t>eM7hY8cV0</t>
  </si>
  <si>
    <t>xW6gF1aR8</t>
  </si>
  <si>
    <t>kB7uK2yQ4</t>
  </si>
  <si>
    <t>lG7cR6cM8</t>
  </si>
  <si>
    <t>cV3vX5kD4</t>
  </si>
  <si>
    <t>uN6iL1vA1</t>
  </si>
  <si>
    <t>bW0uD4pG2</t>
  </si>
  <si>
    <t>cJ0rU1rI2</t>
  </si>
  <si>
    <t>hB6wG1wW7</t>
  </si>
  <si>
    <t>yJ3bF5aG3</t>
  </si>
  <si>
    <t>uR6fH2lQ4</t>
  </si>
  <si>
    <t>gJ6pX2tA6</t>
  </si>
  <si>
    <t>dX4tR7gS8</t>
  </si>
  <si>
    <t>lJ0aA6sF8</t>
  </si>
  <si>
    <t>bN0kT0qR5</t>
  </si>
  <si>
    <t>oX6dO7aT6</t>
  </si>
  <si>
    <t>cN1lP7lP4</t>
  </si>
  <si>
    <t>fR5uV8lJ4</t>
  </si>
  <si>
    <t>bR0nH1gR5</t>
  </si>
  <si>
    <t>tW8gR2mG2</t>
  </si>
  <si>
    <t>gI7bO1iH4</t>
  </si>
  <si>
    <t>cP3dF0dX6</t>
  </si>
  <si>
    <t>cI2hN3rJ3</t>
  </si>
  <si>
    <t>hR5nQ4pI8</t>
  </si>
  <si>
    <t>dB8cU3tJ2</t>
  </si>
  <si>
    <t>mV0lB7wG4</t>
  </si>
  <si>
    <t>hG1rR0kW7</t>
  </si>
  <si>
    <t>eS6rM0fW1</t>
  </si>
  <si>
    <t>pD4aN2aS1</t>
  </si>
  <si>
    <t>qB3wG7sR7</t>
  </si>
  <si>
    <t>oX6fO3bN3</t>
  </si>
  <si>
    <t>lO8fV0hF7</t>
  </si>
  <si>
    <t>kU3fI4mN0</t>
  </si>
  <si>
    <t>iJ7dX1cU0</t>
  </si>
  <si>
    <t>sI4sC5sK1</t>
  </si>
  <si>
    <t>yX1gJ7tV3</t>
  </si>
  <si>
    <t>jR5cC4qJ5</t>
  </si>
  <si>
    <t>wU0bL5wU7</t>
  </si>
  <si>
    <t>hT2xP8uA6</t>
  </si>
  <si>
    <t>kN8pE1bW6</t>
  </si>
  <si>
    <t>aT4aJ8sS5</t>
  </si>
  <si>
    <t>xR4wP7pC0</t>
  </si>
  <si>
    <t>jF4hD0gM8</t>
  </si>
  <si>
    <t>pI6xG1bI7</t>
  </si>
  <si>
    <t>pA5fH4cM4</t>
  </si>
  <si>
    <t>eB8lW6mX4</t>
  </si>
  <si>
    <t>sV6yL8sA7</t>
  </si>
  <si>
    <t>pW7xK5aF7</t>
  </si>
  <si>
    <t>cM6vO3uQ5</t>
  </si>
  <si>
    <t>tG1hK1dW6</t>
  </si>
  <si>
    <t>nM7jS7oY8</t>
  </si>
  <si>
    <t>rH8tS7uB0</t>
  </si>
  <si>
    <t>vY7sK0qK0</t>
  </si>
  <si>
    <t>xQ0gY1eV8</t>
  </si>
  <si>
    <t>gX2cK3hA4</t>
  </si>
  <si>
    <t>aB6sI7wH7</t>
  </si>
  <si>
    <t>gG7oR0gW0</t>
  </si>
  <si>
    <t>oG0oC6tK8</t>
  </si>
  <si>
    <t>jV2sB3tG8</t>
  </si>
  <si>
    <t>mT3uK3eT6</t>
  </si>
  <si>
    <t>eA2kE3bM0</t>
  </si>
  <si>
    <t>xL3xX8xV1</t>
  </si>
  <si>
    <t>pX7cN1vV7</t>
  </si>
  <si>
    <t>tR3xX7wD4</t>
  </si>
  <si>
    <t>vY7gK7mP0</t>
  </si>
  <si>
    <t>sK4rU0lC1</t>
  </si>
  <si>
    <t>bN6cO4wI8</t>
  </si>
  <si>
    <t>uD5iJ5qA6</t>
  </si>
  <si>
    <t>rM7sI8nO1</t>
  </si>
  <si>
    <t>lL7kS3hI7</t>
  </si>
  <si>
    <t>vI1cF1cN0</t>
  </si>
  <si>
    <t>pN7aW7oS2</t>
  </si>
  <si>
    <t>bN8rD0rF8</t>
  </si>
  <si>
    <t>iB2kY7cS0</t>
  </si>
  <si>
    <t>aS1bX1oY0</t>
  </si>
  <si>
    <t>jS2vF3uL6</t>
  </si>
  <si>
    <t>rM1eD2jK7</t>
  </si>
  <si>
    <t>jJ2lS0jI2</t>
  </si>
  <si>
    <t>kL3cI3iD0</t>
  </si>
  <si>
    <t>jF2hV6kK6</t>
  </si>
  <si>
    <t>mB6lE1mM1</t>
  </si>
  <si>
    <t>uN3fE7oU0</t>
  </si>
  <si>
    <t>kQ2kO8eF1</t>
  </si>
  <si>
    <t>qH5hQ8mY3</t>
  </si>
  <si>
    <t>oT2bL4mO0</t>
  </si>
  <si>
    <t>rC4tN3jD2</t>
  </si>
  <si>
    <t>mY1lY2yV3</t>
  </si>
  <si>
    <t>mR0iL7wD5</t>
  </si>
  <si>
    <t>fD2mE4yH7</t>
  </si>
  <si>
    <t>rB5vM8kE0</t>
  </si>
  <si>
    <t>rY7jH2iH3</t>
  </si>
  <si>
    <t>aI2fT0rP2</t>
  </si>
  <si>
    <t>bG4mR2lL6</t>
  </si>
  <si>
    <t>oE2wM2wT8</t>
  </si>
  <si>
    <t>yV6lK7fG5</t>
  </si>
  <si>
    <t>vS0kD4sL6</t>
  </si>
  <si>
    <t>jB4eL3dV1</t>
  </si>
  <si>
    <t>hH8bM2wH8</t>
  </si>
  <si>
    <t>sF0sJ2oD2</t>
  </si>
  <si>
    <t>fF2aL5aA1</t>
  </si>
  <si>
    <t>iT6cV5fL2</t>
  </si>
  <si>
    <t>xB7tU4bW2</t>
  </si>
  <si>
    <t>aU3lO1bU7</t>
  </si>
  <si>
    <t>pB3kX6uH4</t>
  </si>
  <si>
    <t>lE1eG2kB4</t>
  </si>
  <si>
    <t>jO1qG8sJ7</t>
  </si>
  <si>
    <t>sC7rB7fN3</t>
  </si>
  <si>
    <t>mH6qV7sP5</t>
  </si>
  <si>
    <t>bB1oO3lB2</t>
  </si>
  <si>
    <t>mX7mC7oB6</t>
  </si>
  <si>
    <t>iX5xN3yN2</t>
  </si>
  <si>
    <t>fW1cS0yJ7</t>
  </si>
  <si>
    <t>lH0lY1gL3</t>
  </si>
  <si>
    <t>tX0eO4jI4</t>
  </si>
  <si>
    <t>cX5yU2xP8</t>
  </si>
  <si>
    <t>yN5yK7bU1</t>
  </si>
  <si>
    <t>gW1oQ6dP8</t>
  </si>
  <si>
    <t>jO5aN8oP7</t>
  </si>
  <si>
    <t>eG6iU4fY4</t>
  </si>
  <si>
    <t>tH4oB3bH6</t>
  </si>
  <si>
    <t>dQ6oG3tL7</t>
  </si>
  <si>
    <t>iR4kT4yM6</t>
  </si>
  <si>
    <t>lT5bB0rN4</t>
  </si>
  <si>
    <t>wE6tQ2eH0</t>
  </si>
  <si>
    <t>oM5qB4jS2</t>
  </si>
  <si>
    <t>uP5dA2wW1</t>
  </si>
  <si>
    <t>aT5iP6oB1</t>
  </si>
  <si>
    <t>hN7eS4uL7</t>
  </si>
  <si>
    <t>tJ1mQ0wA4</t>
  </si>
  <si>
    <t>dA0aG2gP3</t>
  </si>
  <si>
    <t>wN3oT6jH0</t>
  </si>
  <si>
    <t>dW3aC3oG2</t>
  </si>
  <si>
    <t>tJ2gR6vL4</t>
  </si>
  <si>
    <t>lI7nL7cW4</t>
  </si>
  <si>
    <t>wC8jQ0vV3</t>
  </si>
  <si>
    <t>tD8hJ7pB5</t>
  </si>
  <si>
    <t>oM7eT5oG4</t>
  </si>
  <si>
    <t>sR5qC2qC3</t>
  </si>
  <si>
    <t>oW2aI4vA3</t>
  </si>
  <si>
    <t>xW3uX1lY5</t>
  </si>
  <si>
    <t>xB4uD7pB8</t>
  </si>
  <si>
    <t>kC3iM8eL2</t>
  </si>
  <si>
    <t>uC7kS3tH2</t>
  </si>
  <si>
    <t>tW1bV1mH0</t>
  </si>
  <si>
    <t>pA6pM8sA8</t>
  </si>
  <si>
    <t>dG3rJ8aN3</t>
  </si>
  <si>
    <t>fM5pS4sP4</t>
  </si>
  <si>
    <t>jG0lQ7cG6</t>
  </si>
  <si>
    <t>dW5fU5hS6</t>
  </si>
  <si>
    <t>qG4eT1gQ4</t>
  </si>
  <si>
    <t>sO7wO3rQ8</t>
  </si>
  <si>
    <t>nY0eC8eM2</t>
  </si>
  <si>
    <t>dX0dV5oM6</t>
  </si>
  <si>
    <t>xS3tW3xO8</t>
  </si>
  <si>
    <t>pN3yI6kE8</t>
  </si>
  <si>
    <t>dW5cH6qK8</t>
  </si>
  <si>
    <t>wM0rH2kI5</t>
  </si>
  <si>
    <t>hJ3qD1nP8</t>
  </si>
  <si>
    <t>aQ0oJ7tS3</t>
  </si>
  <si>
    <t>dV3qR6gC8</t>
  </si>
  <si>
    <t>wR0lX3fT5</t>
  </si>
  <si>
    <t>oO8uM7vA0</t>
  </si>
  <si>
    <t>vA3yY4eN2</t>
  </si>
  <si>
    <t>uC2gC1tX8</t>
  </si>
  <si>
    <t>aW2xW1gY4</t>
  </si>
  <si>
    <t>oV7pV2gI6</t>
  </si>
  <si>
    <t>wA5aC3tG1</t>
  </si>
  <si>
    <t>cP2mO0lI4</t>
  </si>
  <si>
    <t>hE6wR7lP5</t>
  </si>
  <si>
    <t>iF1gL7yG2</t>
  </si>
  <si>
    <t>oO3pD2vP5</t>
  </si>
  <si>
    <t>hK0kN4dG5</t>
  </si>
  <si>
    <t>pG3fR2kP1</t>
  </si>
  <si>
    <t>yO3cO2kM2</t>
  </si>
  <si>
    <t>cR5pD2mQ4</t>
  </si>
  <si>
    <t>pG5eW3uK2</t>
  </si>
  <si>
    <t>aM7sO7rT4</t>
  </si>
  <si>
    <t>aJ7uB2cY8</t>
  </si>
  <si>
    <t>nD2fX2mW1</t>
  </si>
  <si>
    <t>yF7nK4tX6</t>
  </si>
  <si>
    <t>tT5gX0cD4</t>
  </si>
  <si>
    <t>eM5sK8rR3</t>
  </si>
  <si>
    <t>xU1gQ5jD5</t>
  </si>
  <si>
    <t>jY2gE2wQ6</t>
  </si>
  <si>
    <t>dN7dM4pV2</t>
  </si>
  <si>
    <t>uU7lE3nY8</t>
  </si>
  <si>
    <t>qB7wQ1jK1</t>
  </si>
  <si>
    <t>vG3lL5lI6</t>
  </si>
  <si>
    <t>pV4tY5xP4</t>
  </si>
  <si>
    <t>vO7xW4tG4</t>
  </si>
  <si>
    <t>iS1jN3bS3</t>
  </si>
  <si>
    <t>tX5dF0mF0</t>
  </si>
  <si>
    <t>iX5gN0cJ6</t>
  </si>
  <si>
    <t>fB6hB7cE3</t>
  </si>
  <si>
    <t>bV6dF7bC7</t>
  </si>
  <si>
    <t>pM3jD8wO8</t>
  </si>
  <si>
    <t>pR2iL4lV8</t>
  </si>
  <si>
    <t>xJ2xD6xJ0</t>
  </si>
  <si>
    <t>qP1bB3aX2</t>
  </si>
  <si>
    <t>qW8rI0bF7</t>
  </si>
  <si>
    <t>hN2iJ0wK5</t>
  </si>
  <si>
    <t>pH8qY3oJ8</t>
  </si>
  <si>
    <t>mO4eW5lX6</t>
  </si>
  <si>
    <t>mO4vT3lI6</t>
  </si>
  <si>
    <t>kU6vK0lR0</t>
  </si>
  <si>
    <t>vG1jC3eM2</t>
  </si>
  <si>
    <t>nP4sC7hS3</t>
  </si>
  <si>
    <t>tU7kR7hE4</t>
  </si>
  <si>
    <t>aI4tA0bE6</t>
  </si>
  <si>
    <t>rR2sB0lE4</t>
  </si>
  <si>
    <t>rS3kN5nC3</t>
  </si>
  <si>
    <t>iT8pB7bD5</t>
  </si>
  <si>
    <t>xI1wV5wU8</t>
  </si>
  <si>
    <t>uL2uC1vC8</t>
  </si>
  <si>
    <t>vD7rF5xK2</t>
  </si>
  <si>
    <t>bE6jQ2pL0</t>
  </si>
  <si>
    <t>jF2iA8jT6</t>
  </si>
  <si>
    <t>eQ5cC6jP8</t>
  </si>
  <si>
    <t>nH8cY3kA3</t>
  </si>
  <si>
    <t>aD0fW6gD7</t>
  </si>
  <si>
    <t>eW2iR3cS7</t>
  </si>
  <si>
    <t>mE6gF5iP4</t>
  </si>
  <si>
    <t>lO5rC6gY6</t>
  </si>
  <si>
    <t>nC3gD2nJ3</t>
  </si>
  <si>
    <t>bL6gD1qL7</t>
  </si>
  <si>
    <t>dR2cG4fA1</t>
  </si>
  <si>
    <t>vA4pL1dH2</t>
  </si>
  <si>
    <t>gF1wC0dU7</t>
  </si>
  <si>
    <t>eF1pD2dH5</t>
  </si>
  <si>
    <t>gD8uX3nV7</t>
  </si>
  <si>
    <t>wC4kF3vV4</t>
  </si>
  <si>
    <t>nY1nG5kL2</t>
  </si>
  <si>
    <t>gJ4wI2bI4</t>
  </si>
  <si>
    <t>qW3kI1sJ0</t>
  </si>
  <si>
    <t>tX2wL8xF8</t>
  </si>
  <si>
    <t>dR4bL1tG5</t>
  </si>
  <si>
    <t>xV2xJ5iR1</t>
  </si>
  <si>
    <t>oP3mL4hF3</t>
  </si>
  <si>
    <t>oM2vH6fF2</t>
  </si>
  <si>
    <t>uU6wM0bS3</t>
  </si>
  <si>
    <t>wL0qB1uV0</t>
  </si>
  <si>
    <t>uF7cD2wJ8</t>
  </si>
  <si>
    <t>qU6fI1hU1</t>
  </si>
  <si>
    <t>mO1fX4rA6</t>
  </si>
  <si>
    <t>nY0eL5pG6</t>
  </si>
  <si>
    <t>mW7uI4aS2</t>
  </si>
  <si>
    <t>pN2uF1nH4</t>
  </si>
  <si>
    <t>cF3aI7fN5</t>
  </si>
  <si>
    <t>gW2xM1gH8</t>
  </si>
  <si>
    <t>sU3mN0cH7</t>
  </si>
  <si>
    <t>wL6pG0cJ6</t>
  </si>
  <si>
    <t>mP0bO5uH0</t>
  </si>
  <si>
    <t>pJ5fC2lU8</t>
  </si>
  <si>
    <t>jA3mC7oI5</t>
  </si>
  <si>
    <t>fO2eE1dD0</t>
  </si>
  <si>
    <t>jP8tE6vJ8</t>
  </si>
  <si>
    <t>tE6vO7jO8</t>
  </si>
  <si>
    <t>wC2iI3fN0</t>
  </si>
  <si>
    <t>iR1lA8pG1</t>
  </si>
  <si>
    <t>kR6wF6sV7</t>
  </si>
  <si>
    <t>dI5nU1cL1</t>
  </si>
  <si>
    <t>rS2xY1lW7</t>
  </si>
  <si>
    <t>iA1sP5uL0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</si>
</sst>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1"/>
  <sheetViews>
    <sheetView tabSelected="1" workbookViewId="0">
      <selection activeCell="E2" sqref="E2"/>
    </sheetView>
  </sheetViews>
  <sheetFormatPr defaultRowHeight="15" x14ac:dyDescent="0.25"/>
  <cols>
    <col min="3" max="3" width="11" bestFit="1" customWidth="1"/>
    <col min="5" max="5" width="17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 t="s">
        <v>9</v>
      </c>
      <c r="C2">
        <v>8770411511</v>
      </c>
      <c r="D2">
        <v>10000</v>
      </c>
      <c r="E2" t="str">
        <f>"6079310046202327"</f>
        <v>6079310046202327</v>
      </c>
      <c r="F2" t="str">
        <f>"217"</f>
        <v>217</v>
      </c>
      <c r="G2">
        <v>1</v>
      </c>
      <c r="H2">
        <v>2023</v>
      </c>
      <c r="I2" t="s">
        <v>11</v>
      </c>
    </row>
    <row r="3" spans="1:9" x14ac:dyDescent="0.25">
      <c r="A3" t="s">
        <v>8</v>
      </c>
      <c r="B3" t="s">
        <v>9</v>
      </c>
      <c r="C3">
        <v>8770411511</v>
      </c>
      <c r="D3">
        <v>10000</v>
      </c>
      <c r="E3" t="str">
        <f>"6079310046202426"</f>
        <v>6079310046202426</v>
      </c>
      <c r="F3" t="str">
        <f>"165"</f>
        <v>165</v>
      </c>
      <c r="G3">
        <v>1</v>
      </c>
      <c r="H3">
        <v>2023</v>
      </c>
      <c r="I3" t="s">
        <v>12</v>
      </c>
    </row>
    <row r="4" spans="1:9" x14ac:dyDescent="0.25">
      <c r="A4" t="s">
        <v>8</v>
      </c>
      <c r="B4" t="s">
        <v>9</v>
      </c>
      <c r="C4">
        <v>8770411511</v>
      </c>
      <c r="D4">
        <v>10000</v>
      </c>
      <c r="E4" t="str">
        <f>"6079310046202442"</f>
        <v>6079310046202442</v>
      </c>
      <c r="F4" t="str">
        <f>"983"</f>
        <v>983</v>
      </c>
      <c r="G4">
        <v>1</v>
      </c>
      <c r="H4">
        <v>2023</v>
      </c>
      <c r="I4" t="s">
        <v>13</v>
      </c>
    </row>
    <row r="5" spans="1:9" x14ac:dyDescent="0.25">
      <c r="A5" t="s">
        <v>8</v>
      </c>
      <c r="B5" t="s">
        <v>9</v>
      </c>
      <c r="C5">
        <v>8770411511</v>
      </c>
      <c r="D5">
        <v>10000</v>
      </c>
      <c r="E5" t="str">
        <f>"6079310046202608"</f>
        <v>6079310046202608</v>
      </c>
      <c r="F5" t="str">
        <f>"820"</f>
        <v>820</v>
      </c>
      <c r="G5">
        <v>1</v>
      </c>
      <c r="H5">
        <v>2023</v>
      </c>
      <c r="I5" t="s">
        <v>14</v>
      </c>
    </row>
    <row r="6" spans="1:9" x14ac:dyDescent="0.25">
      <c r="A6" t="s">
        <v>8</v>
      </c>
      <c r="B6" t="s">
        <v>9</v>
      </c>
      <c r="C6">
        <v>8770411511</v>
      </c>
      <c r="D6">
        <v>10000</v>
      </c>
      <c r="E6" t="str">
        <f>"6079310046202475"</f>
        <v>6079310046202475</v>
      </c>
      <c r="F6" t="str">
        <f>"035"</f>
        <v>035</v>
      </c>
      <c r="G6">
        <v>1</v>
      </c>
      <c r="H6">
        <v>2023</v>
      </c>
      <c r="I6" t="s">
        <v>15</v>
      </c>
    </row>
    <row r="7" spans="1:9" x14ac:dyDescent="0.25">
      <c r="A7" t="s">
        <v>8</v>
      </c>
      <c r="B7" t="s">
        <v>9</v>
      </c>
      <c r="C7">
        <v>8770411511</v>
      </c>
      <c r="D7">
        <v>10000</v>
      </c>
      <c r="E7" t="str">
        <f>"6079310046202616"</f>
        <v>6079310046202616</v>
      </c>
      <c r="F7" t="str">
        <f>"001"</f>
        <v>001</v>
      </c>
      <c r="G7">
        <v>1</v>
      </c>
      <c r="H7">
        <v>2023</v>
      </c>
      <c r="I7" t="s">
        <v>16</v>
      </c>
    </row>
    <row r="8" spans="1:9" x14ac:dyDescent="0.25">
      <c r="A8" t="s">
        <v>8</v>
      </c>
      <c r="B8" t="s">
        <v>9</v>
      </c>
      <c r="C8">
        <v>8770411511</v>
      </c>
      <c r="D8">
        <v>10000</v>
      </c>
      <c r="E8" t="str">
        <f>"6079310046202632"</f>
        <v>6079310046202632</v>
      </c>
      <c r="F8" t="str">
        <f>"291"</f>
        <v>291</v>
      </c>
      <c r="G8">
        <v>1</v>
      </c>
      <c r="H8">
        <v>2023</v>
      </c>
      <c r="I8" t="s">
        <v>17</v>
      </c>
    </row>
    <row r="9" spans="1:9" x14ac:dyDescent="0.25">
      <c r="A9" t="s">
        <v>8</v>
      </c>
      <c r="B9" t="s">
        <v>9</v>
      </c>
      <c r="C9">
        <v>8770411511</v>
      </c>
      <c r="D9">
        <v>10000</v>
      </c>
      <c r="E9" t="str">
        <f>"6079310046202491"</f>
        <v>6079310046202491</v>
      </c>
      <c r="F9" t="str">
        <f>"750"</f>
        <v>750</v>
      </c>
      <c r="G9">
        <v>1</v>
      </c>
      <c r="H9">
        <v>2023</v>
      </c>
      <c r="I9" t="s">
        <v>18</v>
      </c>
    </row>
    <row r="10" spans="1:9" x14ac:dyDescent="0.25">
      <c r="A10" t="s">
        <v>8</v>
      </c>
      <c r="B10" t="s">
        <v>9</v>
      </c>
      <c r="C10">
        <v>8770411511</v>
      </c>
      <c r="D10">
        <v>10000</v>
      </c>
      <c r="E10" t="str">
        <f>"6079310046202558"</f>
        <v>6079310046202558</v>
      </c>
      <c r="F10" t="str">
        <f>"593"</f>
        <v>593</v>
      </c>
      <c r="G10">
        <v>1</v>
      </c>
      <c r="H10">
        <v>2023</v>
      </c>
      <c r="I10" t="s">
        <v>19</v>
      </c>
    </row>
    <row r="11" spans="1:9" x14ac:dyDescent="0.25">
      <c r="A11" t="s">
        <v>8</v>
      </c>
      <c r="B11" t="s">
        <v>9</v>
      </c>
      <c r="C11">
        <v>8770411511</v>
      </c>
      <c r="D11">
        <v>10000</v>
      </c>
      <c r="E11" t="str">
        <f>"6079310046202574"</f>
        <v>6079310046202574</v>
      </c>
      <c r="F11" t="str">
        <f>"997"</f>
        <v>997</v>
      </c>
      <c r="G11">
        <v>1</v>
      </c>
      <c r="H11">
        <v>2023</v>
      </c>
      <c r="I11" t="s">
        <v>20</v>
      </c>
    </row>
    <row r="12" spans="1:9" x14ac:dyDescent="0.25">
      <c r="A12" t="s">
        <v>8</v>
      </c>
      <c r="B12" t="s">
        <v>9</v>
      </c>
      <c r="C12">
        <v>8770411511</v>
      </c>
      <c r="D12">
        <v>10000</v>
      </c>
      <c r="E12" t="str">
        <f>"6079310046202806"</f>
        <v>6079310046202806</v>
      </c>
      <c r="F12" t="str">
        <f>"415"</f>
        <v>415</v>
      </c>
      <c r="G12">
        <v>1</v>
      </c>
      <c r="H12">
        <v>2023</v>
      </c>
      <c r="I12" t="s">
        <v>21</v>
      </c>
    </row>
    <row r="13" spans="1:9" x14ac:dyDescent="0.25">
      <c r="A13" t="s">
        <v>8</v>
      </c>
      <c r="B13" t="s">
        <v>9</v>
      </c>
      <c r="C13">
        <v>8770411511</v>
      </c>
      <c r="D13">
        <v>10000</v>
      </c>
      <c r="E13" t="str">
        <f>"6079310046202848"</f>
        <v>6079310046202848</v>
      </c>
      <c r="F13" t="str">
        <f>"253"</f>
        <v>253</v>
      </c>
      <c r="G13">
        <v>1</v>
      </c>
      <c r="H13">
        <v>2023</v>
      </c>
      <c r="I13" t="s">
        <v>22</v>
      </c>
    </row>
    <row r="14" spans="1:9" x14ac:dyDescent="0.25">
      <c r="A14" t="s">
        <v>8</v>
      </c>
      <c r="B14" t="s">
        <v>9</v>
      </c>
      <c r="C14">
        <v>8770411511</v>
      </c>
      <c r="D14">
        <v>10000</v>
      </c>
      <c r="E14" t="str">
        <f>"6079310046202723"</f>
        <v>6079310046202723</v>
      </c>
      <c r="F14" t="str">
        <f>"062"</f>
        <v>062</v>
      </c>
      <c r="G14">
        <v>1</v>
      </c>
      <c r="H14">
        <v>2023</v>
      </c>
      <c r="I14" t="s">
        <v>23</v>
      </c>
    </row>
    <row r="15" spans="1:9" x14ac:dyDescent="0.25">
      <c r="A15" t="s">
        <v>8</v>
      </c>
      <c r="B15" t="s">
        <v>9</v>
      </c>
      <c r="C15">
        <v>8770411511</v>
      </c>
      <c r="D15">
        <v>10000</v>
      </c>
      <c r="E15" t="str">
        <f>"6079310046202756"</f>
        <v>6079310046202756</v>
      </c>
      <c r="F15" t="str">
        <f>"549"</f>
        <v>549</v>
      </c>
      <c r="G15">
        <v>1</v>
      </c>
      <c r="H15">
        <v>2023</v>
      </c>
      <c r="I15" t="s">
        <v>24</v>
      </c>
    </row>
    <row r="16" spans="1:9" x14ac:dyDescent="0.25">
      <c r="A16" t="s">
        <v>8</v>
      </c>
      <c r="B16" t="s">
        <v>9</v>
      </c>
      <c r="C16">
        <v>8770411511</v>
      </c>
      <c r="D16">
        <v>10000</v>
      </c>
      <c r="E16" t="str">
        <f>"6079310046202772"</f>
        <v>6079310046202772</v>
      </c>
      <c r="F16" t="str">
        <f>"621"</f>
        <v>621</v>
      </c>
      <c r="G16">
        <v>1</v>
      </c>
      <c r="H16">
        <v>2023</v>
      </c>
      <c r="I16" t="s">
        <v>25</v>
      </c>
    </row>
    <row r="17" spans="1:9" x14ac:dyDescent="0.25">
      <c r="A17" t="s">
        <v>8</v>
      </c>
      <c r="B17" t="s">
        <v>9</v>
      </c>
      <c r="C17">
        <v>8770411511</v>
      </c>
      <c r="D17">
        <v>10000</v>
      </c>
      <c r="E17" t="str">
        <f>"6079310046202921"</f>
        <v>6079310046202921</v>
      </c>
      <c r="F17" t="str">
        <f>"314"</f>
        <v>314</v>
      </c>
      <c r="G17">
        <v>1</v>
      </c>
      <c r="H17">
        <v>2023</v>
      </c>
      <c r="I17" t="s">
        <v>26</v>
      </c>
    </row>
    <row r="18" spans="1:9" x14ac:dyDescent="0.25">
      <c r="A18" t="s">
        <v>8</v>
      </c>
      <c r="B18" t="s">
        <v>9</v>
      </c>
      <c r="C18">
        <v>8770411511</v>
      </c>
      <c r="D18">
        <v>10000</v>
      </c>
      <c r="E18" t="str">
        <f>"6079310046202947"</f>
        <v>6079310046202947</v>
      </c>
      <c r="F18" t="str">
        <f>"034"</f>
        <v>034</v>
      </c>
      <c r="G18">
        <v>1</v>
      </c>
      <c r="H18">
        <v>2023</v>
      </c>
      <c r="I18" t="s">
        <v>27</v>
      </c>
    </row>
    <row r="19" spans="1:9" x14ac:dyDescent="0.25">
      <c r="A19" t="s">
        <v>8</v>
      </c>
      <c r="B19" t="s">
        <v>9</v>
      </c>
      <c r="C19">
        <v>8770411511</v>
      </c>
      <c r="D19">
        <v>10000</v>
      </c>
      <c r="E19" t="str">
        <f>"6079310046202939"</f>
        <v>6079310046202939</v>
      </c>
      <c r="F19" t="str">
        <f>"149"</f>
        <v>149</v>
      </c>
      <c r="G19">
        <v>1</v>
      </c>
      <c r="H19">
        <v>2023</v>
      </c>
      <c r="I19" t="s">
        <v>28</v>
      </c>
    </row>
    <row r="20" spans="1:9" x14ac:dyDescent="0.25">
      <c r="A20" t="s">
        <v>8</v>
      </c>
      <c r="B20" t="s">
        <v>9</v>
      </c>
      <c r="C20">
        <v>8770411511</v>
      </c>
      <c r="D20">
        <v>10000</v>
      </c>
      <c r="E20" t="str">
        <f>"6079310046202988"</f>
        <v>6079310046202988</v>
      </c>
      <c r="F20" t="str">
        <f>"970"</f>
        <v>970</v>
      </c>
      <c r="G20">
        <v>1</v>
      </c>
      <c r="H20">
        <v>2023</v>
      </c>
      <c r="I20" t="s">
        <v>29</v>
      </c>
    </row>
    <row r="21" spans="1:9" x14ac:dyDescent="0.25">
      <c r="A21" t="s">
        <v>8</v>
      </c>
      <c r="B21" t="s">
        <v>9</v>
      </c>
      <c r="C21">
        <v>8770411511</v>
      </c>
      <c r="D21">
        <v>10000</v>
      </c>
      <c r="E21" t="str">
        <f>"6079310046203200"</f>
        <v>6079310046203200</v>
      </c>
      <c r="F21" t="str">
        <f>"903"</f>
        <v>903</v>
      </c>
      <c r="G21">
        <v>1</v>
      </c>
      <c r="H21">
        <v>2023</v>
      </c>
      <c r="I21" t="s">
        <v>30</v>
      </c>
    </row>
    <row r="22" spans="1:9" x14ac:dyDescent="0.25">
      <c r="A22" t="s">
        <v>8</v>
      </c>
      <c r="B22" t="s">
        <v>9</v>
      </c>
      <c r="C22">
        <v>8770411511</v>
      </c>
      <c r="D22">
        <v>10000</v>
      </c>
      <c r="E22" t="str">
        <f>"6079310046203044"</f>
        <v>6079310046203044</v>
      </c>
      <c r="F22" t="str">
        <f>"333"</f>
        <v>333</v>
      </c>
      <c r="G22">
        <v>1</v>
      </c>
      <c r="H22">
        <v>2023</v>
      </c>
      <c r="I22" t="s">
        <v>31</v>
      </c>
    </row>
    <row r="23" spans="1:9" x14ac:dyDescent="0.25">
      <c r="A23" t="s">
        <v>8</v>
      </c>
      <c r="B23" t="s">
        <v>9</v>
      </c>
      <c r="C23">
        <v>8770411511</v>
      </c>
      <c r="D23">
        <v>10000</v>
      </c>
      <c r="E23" t="str">
        <f>"6079310046203077"</f>
        <v>6079310046203077</v>
      </c>
      <c r="F23" t="str">
        <f>"893"</f>
        <v>893</v>
      </c>
      <c r="G23">
        <v>1</v>
      </c>
      <c r="H23">
        <v>2023</v>
      </c>
      <c r="I23" t="s">
        <v>32</v>
      </c>
    </row>
    <row r="24" spans="1:9" x14ac:dyDescent="0.25">
      <c r="A24" t="s">
        <v>8</v>
      </c>
      <c r="B24" t="s">
        <v>9</v>
      </c>
      <c r="C24">
        <v>8770411511</v>
      </c>
      <c r="D24">
        <v>10000</v>
      </c>
      <c r="E24" t="str">
        <f>"6079310046203085"</f>
        <v>6079310046203085</v>
      </c>
      <c r="F24" t="str">
        <f>"984"</f>
        <v>984</v>
      </c>
      <c r="G24">
        <v>1</v>
      </c>
      <c r="H24">
        <v>2023</v>
      </c>
      <c r="I24" t="s">
        <v>33</v>
      </c>
    </row>
    <row r="25" spans="1:9" x14ac:dyDescent="0.25">
      <c r="A25" t="s">
        <v>8</v>
      </c>
      <c r="B25" t="s">
        <v>9</v>
      </c>
      <c r="C25">
        <v>8770411511</v>
      </c>
      <c r="D25">
        <v>10000</v>
      </c>
      <c r="E25" t="str">
        <f>"6079310046203309"</f>
        <v>6079310046203309</v>
      </c>
      <c r="F25" t="str">
        <f>"814"</f>
        <v>814</v>
      </c>
      <c r="G25">
        <v>1</v>
      </c>
      <c r="H25">
        <v>2023</v>
      </c>
      <c r="I25" t="s">
        <v>34</v>
      </c>
    </row>
    <row r="26" spans="1:9" x14ac:dyDescent="0.25">
      <c r="A26" t="s">
        <v>8</v>
      </c>
      <c r="B26" t="s">
        <v>9</v>
      </c>
      <c r="C26">
        <v>8770411511</v>
      </c>
      <c r="D26">
        <v>10000</v>
      </c>
      <c r="E26" t="str">
        <f>"6079310046203291"</f>
        <v>6079310046203291</v>
      </c>
      <c r="F26" t="str">
        <f>"862"</f>
        <v>862</v>
      </c>
      <c r="G26">
        <v>1</v>
      </c>
      <c r="H26">
        <v>2023</v>
      </c>
      <c r="I26" t="s">
        <v>35</v>
      </c>
    </row>
    <row r="27" spans="1:9" x14ac:dyDescent="0.25">
      <c r="A27" t="s">
        <v>8</v>
      </c>
      <c r="B27" t="s">
        <v>9</v>
      </c>
      <c r="C27">
        <v>8770411511</v>
      </c>
      <c r="D27">
        <v>10000</v>
      </c>
      <c r="E27" t="str">
        <f>"6079310046203135"</f>
        <v>6079310046203135</v>
      </c>
      <c r="F27" t="str">
        <f>"938"</f>
        <v>938</v>
      </c>
      <c r="G27">
        <v>1</v>
      </c>
      <c r="H27">
        <v>2023</v>
      </c>
      <c r="I27" t="s">
        <v>36</v>
      </c>
    </row>
    <row r="28" spans="1:9" x14ac:dyDescent="0.25">
      <c r="A28" t="s">
        <v>8</v>
      </c>
      <c r="B28" t="s">
        <v>9</v>
      </c>
      <c r="C28">
        <v>8770411511</v>
      </c>
      <c r="D28">
        <v>10000</v>
      </c>
      <c r="E28" t="str">
        <f>"6079310046203184"</f>
        <v>6079310046203184</v>
      </c>
      <c r="F28" t="str">
        <f>"319"</f>
        <v>319</v>
      </c>
      <c r="G28">
        <v>1</v>
      </c>
      <c r="H28">
        <v>2023</v>
      </c>
      <c r="I28" t="s">
        <v>37</v>
      </c>
    </row>
    <row r="29" spans="1:9" x14ac:dyDescent="0.25">
      <c r="A29" t="s">
        <v>8</v>
      </c>
      <c r="B29" t="s">
        <v>9</v>
      </c>
      <c r="C29">
        <v>8770411511</v>
      </c>
      <c r="D29">
        <v>10000</v>
      </c>
      <c r="E29" t="str">
        <f>"6079310046203168"</f>
        <v>6079310046203168</v>
      </c>
      <c r="F29" t="str">
        <f>"777"</f>
        <v>777</v>
      </c>
      <c r="G29">
        <v>1</v>
      </c>
      <c r="H29">
        <v>2023</v>
      </c>
      <c r="I29" t="s">
        <v>38</v>
      </c>
    </row>
    <row r="30" spans="1:9" x14ac:dyDescent="0.25">
      <c r="A30" t="s">
        <v>8</v>
      </c>
      <c r="B30" t="s">
        <v>9</v>
      </c>
      <c r="C30">
        <v>8770411511</v>
      </c>
      <c r="D30">
        <v>10000</v>
      </c>
      <c r="E30" t="str">
        <f>"6079310046203192"</f>
        <v>6079310046203192</v>
      </c>
      <c r="F30" t="str">
        <f>"897"</f>
        <v>897</v>
      </c>
      <c r="G30">
        <v>1</v>
      </c>
      <c r="H30">
        <v>2023</v>
      </c>
      <c r="I30" t="s">
        <v>39</v>
      </c>
    </row>
    <row r="31" spans="1:9" x14ac:dyDescent="0.25">
      <c r="A31" t="s">
        <v>8</v>
      </c>
      <c r="B31" t="s">
        <v>9</v>
      </c>
      <c r="C31">
        <v>8770411511</v>
      </c>
      <c r="D31">
        <v>10000</v>
      </c>
      <c r="E31" t="str">
        <f>"6079310046203358"</f>
        <v>6079310046203358</v>
      </c>
      <c r="F31" t="str">
        <f>"581"</f>
        <v>581</v>
      </c>
      <c r="G31">
        <v>1</v>
      </c>
      <c r="H31">
        <v>2023</v>
      </c>
      <c r="I31" t="s">
        <v>40</v>
      </c>
    </row>
    <row r="32" spans="1:9" x14ac:dyDescent="0.25">
      <c r="A32" t="s">
        <v>8</v>
      </c>
      <c r="B32" t="s">
        <v>9</v>
      </c>
      <c r="C32">
        <v>8770411511</v>
      </c>
      <c r="D32">
        <v>10000</v>
      </c>
      <c r="E32" t="str">
        <f>"6079310046203481"</f>
        <v>6079310046203481</v>
      </c>
      <c r="F32" t="str">
        <f>"080"</f>
        <v>080</v>
      </c>
      <c r="G32">
        <v>1</v>
      </c>
      <c r="H32">
        <v>2023</v>
      </c>
      <c r="I32" t="s">
        <v>41</v>
      </c>
    </row>
    <row r="33" spans="1:9" x14ac:dyDescent="0.25">
      <c r="A33" t="s">
        <v>8</v>
      </c>
      <c r="B33" t="s">
        <v>9</v>
      </c>
      <c r="C33">
        <v>8770411511</v>
      </c>
      <c r="D33">
        <v>10000</v>
      </c>
      <c r="E33" t="str">
        <f>"6079310046203606"</f>
        <v>6079310046203606</v>
      </c>
      <c r="F33" t="str">
        <f>"114"</f>
        <v>114</v>
      </c>
      <c r="G33">
        <v>1</v>
      </c>
      <c r="H33">
        <v>2023</v>
      </c>
      <c r="I33" t="s">
        <v>42</v>
      </c>
    </row>
    <row r="34" spans="1:9" x14ac:dyDescent="0.25">
      <c r="A34" t="s">
        <v>8</v>
      </c>
      <c r="B34" t="s">
        <v>9</v>
      </c>
      <c r="C34">
        <v>8770411511</v>
      </c>
      <c r="D34">
        <v>10000</v>
      </c>
      <c r="E34" t="str">
        <f>"6079310046203630"</f>
        <v>6079310046203630</v>
      </c>
      <c r="F34" t="str">
        <f>"355"</f>
        <v>355</v>
      </c>
      <c r="G34">
        <v>1</v>
      </c>
      <c r="H34">
        <v>2023</v>
      </c>
      <c r="I34" t="s">
        <v>43</v>
      </c>
    </row>
    <row r="35" spans="1:9" x14ac:dyDescent="0.25">
      <c r="A35" t="s">
        <v>8</v>
      </c>
      <c r="B35" t="s">
        <v>9</v>
      </c>
      <c r="C35">
        <v>8770411511</v>
      </c>
      <c r="D35">
        <v>10000</v>
      </c>
      <c r="E35" t="str">
        <f>"6079310046203499"</f>
        <v>6079310046203499</v>
      </c>
      <c r="F35" t="str">
        <f>"516"</f>
        <v>516</v>
      </c>
      <c r="G35">
        <v>1</v>
      </c>
      <c r="H35">
        <v>2023</v>
      </c>
      <c r="I35" t="s">
        <v>44</v>
      </c>
    </row>
    <row r="36" spans="1:9" x14ac:dyDescent="0.25">
      <c r="A36" t="s">
        <v>8</v>
      </c>
      <c r="B36" t="s">
        <v>9</v>
      </c>
      <c r="C36">
        <v>8770411511</v>
      </c>
      <c r="D36">
        <v>10000</v>
      </c>
      <c r="E36" t="str">
        <f>"6079310046203556"</f>
        <v>6079310046203556</v>
      </c>
      <c r="F36" t="str">
        <f>"485"</f>
        <v>485</v>
      </c>
      <c r="G36">
        <v>1</v>
      </c>
      <c r="H36">
        <v>2023</v>
      </c>
      <c r="I36" t="s">
        <v>45</v>
      </c>
    </row>
    <row r="37" spans="1:9" x14ac:dyDescent="0.25">
      <c r="A37" t="s">
        <v>8</v>
      </c>
      <c r="B37" t="s">
        <v>9</v>
      </c>
      <c r="C37">
        <v>8770411511</v>
      </c>
      <c r="D37">
        <v>10000</v>
      </c>
      <c r="E37" t="str">
        <f>"6079310046203549"</f>
        <v>6079310046203549</v>
      </c>
      <c r="F37" t="str">
        <f>"371"</f>
        <v>371</v>
      </c>
      <c r="G37">
        <v>1</v>
      </c>
      <c r="H37">
        <v>2023</v>
      </c>
      <c r="I37" t="s">
        <v>46</v>
      </c>
    </row>
    <row r="38" spans="1:9" x14ac:dyDescent="0.25">
      <c r="A38" t="s">
        <v>8</v>
      </c>
      <c r="B38" t="s">
        <v>9</v>
      </c>
      <c r="C38">
        <v>8770411511</v>
      </c>
      <c r="D38">
        <v>10000</v>
      </c>
      <c r="E38" t="str">
        <f>"6079310046203820"</f>
        <v>6079310046203820</v>
      </c>
      <c r="F38" t="str">
        <f>"595"</f>
        <v>595</v>
      </c>
      <c r="G38">
        <v>1</v>
      </c>
      <c r="H38">
        <v>2023</v>
      </c>
      <c r="I38" t="s">
        <v>47</v>
      </c>
    </row>
    <row r="39" spans="1:9" x14ac:dyDescent="0.25">
      <c r="A39" t="s">
        <v>8</v>
      </c>
      <c r="B39" t="s">
        <v>9</v>
      </c>
      <c r="C39">
        <v>8770411511</v>
      </c>
      <c r="D39">
        <v>10000</v>
      </c>
      <c r="E39" t="str">
        <f>"6079310046203705"</f>
        <v>6079310046203705</v>
      </c>
      <c r="F39" t="str">
        <f>"617"</f>
        <v>617</v>
      </c>
      <c r="G39">
        <v>1</v>
      </c>
      <c r="H39">
        <v>2023</v>
      </c>
      <c r="I39" t="s">
        <v>48</v>
      </c>
    </row>
    <row r="40" spans="1:9" x14ac:dyDescent="0.25">
      <c r="A40" t="s">
        <v>8</v>
      </c>
      <c r="B40" t="s">
        <v>9</v>
      </c>
      <c r="C40">
        <v>8770411511</v>
      </c>
      <c r="D40">
        <v>10000</v>
      </c>
      <c r="E40" t="str">
        <f>"6079310046203853"</f>
        <v>6079310046203853</v>
      </c>
      <c r="F40" t="str">
        <f>"962"</f>
        <v>962</v>
      </c>
      <c r="G40">
        <v>1</v>
      </c>
      <c r="H40">
        <v>2023</v>
      </c>
      <c r="I40" t="s">
        <v>49</v>
      </c>
    </row>
    <row r="41" spans="1:9" x14ac:dyDescent="0.25">
      <c r="A41" t="s">
        <v>8</v>
      </c>
      <c r="B41" t="s">
        <v>9</v>
      </c>
      <c r="C41">
        <v>8770411511</v>
      </c>
      <c r="D41">
        <v>10000</v>
      </c>
      <c r="E41" t="str">
        <f>"6079310046203838"</f>
        <v>6079310046203838</v>
      </c>
      <c r="F41" t="str">
        <f>"873"</f>
        <v>873</v>
      </c>
      <c r="G41">
        <v>1</v>
      </c>
      <c r="H41">
        <v>2023</v>
      </c>
      <c r="I41" t="s">
        <v>50</v>
      </c>
    </row>
    <row r="42" spans="1:9" x14ac:dyDescent="0.25">
      <c r="A42" t="s">
        <v>8</v>
      </c>
      <c r="B42" t="s">
        <v>9</v>
      </c>
      <c r="C42">
        <v>8770411511</v>
      </c>
      <c r="D42">
        <v>10000</v>
      </c>
      <c r="E42" t="str">
        <f>"6079310046203895"</f>
        <v>6079310046203895</v>
      </c>
      <c r="F42" t="str">
        <f>"637"</f>
        <v>637</v>
      </c>
      <c r="G42">
        <v>1</v>
      </c>
      <c r="H42">
        <v>2023</v>
      </c>
      <c r="I42" t="s">
        <v>51</v>
      </c>
    </row>
    <row r="43" spans="1:9" x14ac:dyDescent="0.25">
      <c r="A43" t="s">
        <v>8</v>
      </c>
      <c r="B43" t="s">
        <v>9</v>
      </c>
      <c r="C43">
        <v>8770411511</v>
      </c>
      <c r="D43">
        <v>10000</v>
      </c>
      <c r="E43" t="str">
        <f>"6079310046203754"</f>
        <v>6079310046203754</v>
      </c>
      <c r="F43" t="str">
        <f>"487"</f>
        <v>487</v>
      </c>
      <c r="G43">
        <v>1</v>
      </c>
      <c r="H43">
        <v>2023</v>
      </c>
      <c r="I43" t="s">
        <v>52</v>
      </c>
    </row>
    <row r="44" spans="1:9" x14ac:dyDescent="0.25">
      <c r="A44" t="s">
        <v>8</v>
      </c>
      <c r="B44" t="s">
        <v>9</v>
      </c>
      <c r="C44">
        <v>8770411511</v>
      </c>
      <c r="D44">
        <v>10000</v>
      </c>
      <c r="E44" t="str">
        <f>"6079310046203770"</f>
        <v>6079310046203770</v>
      </c>
      <c r="F44" t="str">
        <f>"315"</f>
        <v>315</v>
      </c>
      <c r="G44">
        <v>1</v>
      </c>
      <c r="H44">
        <v>2023</v>
      </c>
      <c r="I44" t="s">
        <v>53</v>
      </c>
    </row>
    <row r="45" spans="1:9" x14ac:dyDescent="0.25">
      <c r="A45" t="s">
        <v>8</v>
      </c>
      <c r="B45" t="s">
        <v>9</v>
      </c>
      <c r="C45">
        <v>8770411511</v>
      </c>
      <c r="D45">
        <v>10000</v>
      </c>
      <c r="E45" t="str">
        <f>"6079310046203952"</f>
        <v>6079310046203952</v>
      </c>
      <c r="F45" t="str">
        <f>"327"</f>
        <v>327</v>
      </c>
      <c r="G45">
        <v>1</v>
      </c>
      <c r="H45">
        <v>2023</v>
      </c>
      <c r="I45" t="s">
        <v>54</v>
      </c>
    </row>
    <row r="46" spans="1:9" x14ac:dyDescent="0.25">
      <c r="A46" t="s">
        <v>8</v>
      </c>
      <c r="B46" t="s">
        <v>9</v>
      </c>
      <c r="C46">
        <v>8770411511</v>
      </c>
      <c r="D46">
        <v>10000</v>
      </c>
      <c r="E46" t="str">
        <f>"6079310046203994"</f>
        <v>6079310046203994</v>
      </c>
      <c r="F46" t="str">
        <f>"484"</f>
        <v>484</v>
      </c>
      <c r="G46">
        <v>1</v>
      </c>
      <c r="H46">
        <v>2023</v>
      </c>
      <c r="I46" t="s">
        <v>55</v>
      </c>
    </row>
    <row r="47" spans="1:9" x14ac:dyDescent="0.25">
      <c r="A47" t="s">
        <v>8</v>
      </c>
      <c r="B47" t="s">
        <v>9</v>
      </c>
      <c r="C47">
        <v>8770411511</v>
      </c>
      <c r="D47">
        <v>10000</v>
      </c>
      <c r="E47" t="str">
        <f>"6079310046203986"</f>
        <v>6079310046203986</v>
      </c>
      <c r="F47" t="str">
        <f>"259"</f>
        <v>259</v>
      </c>
      <c r="G47">
        <v>1</v>
      </c>
      <c r="H47">
        <v>2023</v>
      </c>
      <c r="I47" t="s">
        <v>56</v>
      </c>
    </row>
    <row r="48" spans="1:9" x14ac:dyDescent="0.25">
      <c r="A48" t="s">
        <v>8</v>
      </c>
      <c r="B48" t="s">
        <v>9</v>
      </c>
      <c r="C48">
        <v>8770411511</v>
      </c>
      <c r="D48">
        <v>10000</v>
      </c>
      <c r="E48" t="str">
        <f>"6079310046204034"</f>
        <v>6079310046204034</v>
      </c>
      <c r="F48" t="str">
        <f>"191"</f>
        <v>191</v>
      </c>
      <c r="G48">
        <v>1</v>
      </c>
      <c r="H48">
        <v>2023</v>
      </c>
      <c r="I48" t="s">
        <v>57</v>
      </c>
    </row>
    <row r="49" spans="1:9" x14ac:dyDescent="0.25">
      <c r="A49" t="s">
        <v>8</v>
      </c>
      <c r="B49" t="s">
        <v>9</v>
      </c>
      <c r="C49">
        <v>8770411511</v>
      </c>
      <c r="D49">
        <v>10000</v>
      </c>
      <c r="E49" t="str">
        <f>"6079310046204257"</f>
        <v>6079310046204257</v>
      </c>
      <c r="F49" t="str">
        <f>"221"</f>
        <v>221</v>
      </c>
      <c r="G49">
        <v>1</v>
      </c>
      <c r="H49">
        <v>2023</v>
      </c>
      <c r="I49" t="s">
        <v>58</v>
      </c>
    </row>
    <row r="50" spans="1:9" x14ac:dyDescent="0.25">
      <c r="A50" t="s">
        <v>8</v>
      </c>
      <c r="B50" t="s">
        <v>9</v>
      </c>
      <c r="C50">
        <v>8770411511</v>
      </c>
      <c r="D50">
        <v>10000</v>
      </c>
      <c r="E50" t="str">
        <f>"6079310046204281"</f>
        <v>6079310046204281</v>
      </c>
      <c r="F50" t="str">
        <f>"984"</f>
        <v>984</v>
      </c>
      <c r="G50">
        <v>1</v>
      </c>
      <c r="H50">
        <v>2023</v>
      </c>
      <c r="I50" t="s">
        <v>59</v>
      </c>
    </row>
    <row r="51" spans="1:9" x14ac:dyDescent="0.25">
      <c r="A51" t="s">
        <v>8</v>
      </c>
      <c r="B51" t="s">
        <v>9</v>
      </c>
      <c r="C51">
        <v>8770411511</v>
      </c>
      <c r="D51">
        <v>10000</v>
      </c>
      <c r="E51" t="str">
        <f>"6079310046204299"</f>
        <v>6079310046204299</v>
      </c>
      <c r="F51" t="str">
        <f>"601"</f>
        <v>601</v>
      </c>
      <c r="G51">
        <v>1</v>
      </c>
      <c r="H51">
        <v>2023</v>
      </c>
      <c r="I51" t="s">
        <v>60</v>
      </c>
    </row>
    <row r="52" spans="1:9" x14ac:dyDescent="0.25">
      <c r="A52" t="s">
        <v>8</v>
      </c>
      <c r="B52" t="s">
        <v>9</v>
      </c>
      <c r="C52">
        <v>8770411511</v>
      </c>
      <c r="D52">
        <v>10000</v>
      </c>
      <c r="E52" t="str">
        <f>"6079310046204133"</f>
        <v>6079310046204133</v>
      </c>
      <c r="F52" t="str">
        <f>"444"</f>
        <v>444</v>
      </c>
      <c r="G52">
        <v>1</v>
      </c>
      <c r="H52">
        <v>2023</v>
      </c>
      <c r="I52" t="s">
        <v>61</v>
      </c>
    </row>
    <row r="53" spans="1:9" x14ac:dyDescent="0.25">
      <c r="A53" t="s">
        <v>8</v>
      </c>
      <c r="B53" t="s">
        <v>9</v>
      </c>
      <c r="C53">
        <v>8770411511</v>
      </c>
      <c r="D53">
        <v>10000</v>
      </c>
      <c r="E53" t="str">
        <f>"6079310046204141"</f>
        <v>6079310046204141</v>
      </c>
      <c r="F53" t="str">
        <f>"978"</f>
        <v>978</v>
      </c>
      <c r="G53">
        <v>1</v>
      </c>
      <c r="H53">
        <v>2023</v>
      </c>
      <c r="I53" t="s">
        <v>62</v>
      </c>
    </row>
    <row r="54" spans="1:9" x14ac:dyDescent="0.25">
      <c r="A54" t="s">
        <v>8</v>
      </c>
      <c r="B54" t="s">
        <v>9</v>
      </c>
      <c r="C54">
        <v>8770411511</v>
      </c>
      <c r="D54">
        <v>10000</v>
      </c>
      <c r="E54" t="str">
        <f>"6079310046204083"</f>
        <v>6079310046204083</v>
      </c>
      <c r="F54" t="str">
        <f>"352"</f>
        <v>352</v>
      </c>
      <c r="G54">
        <v>1</v>
      </c>
      <c r="H54">
        <v>2023</v>
      </c>
      <c r="I54" t="s">
        <v>63</v>
      </c>
    </row>
    <row r="55" spans="1:9" x14ac:dyDescent="0.25">
      <c r="A55" t="s">
        <v>8</v>
      </c>
      <c r="B55" t="s">
        <v>9</v>
      </c>
      <c r="C55">
        <v>8770411511</v>
      </c>
      <c r="D55">
        <v>10000</v>
      </c>
      <c r="E55" t="str">
        <f>"6079310046204117"</f>
        <v>6079310046204117</v>
      </c>
      <c r="F55" t="str">
        <f>"918"</f>
        <v>918</v>
      </c>
      <c r="G55">
        <v>1</v>
      </c>
      <c r="H55">
        <v>2023</v>
      </c>
      <c r="I55" t="s">
        <v>64</v>
      </c>
    </row>
    <row r="56" spans="1:9" x14ac:dyDescent="0.25">
      <c r="A56" t="s">
        <v>8</v>
      </c>
      <c r="B56" t="s">
        <v>9</v>
      </c>
      <c r="C56">
        <v>8770411511</v>
      </c>
      <c r="D56">
        <v>10000</v>
      </c>
      <c r="E56" t="str">
        <f>"6079310046204398"</f>
        <v>6079310046204398</v>
      </c>
      <c r="F56" t="str">
        <f>"458"</f>
        <v>458</v>
      </c>
      <c r="G56">
        <v>1</v>
      </c>
      <c r="H56">
        <v>2023</v>
      </c>
      <c r="I56" t="s">
        <v>65</v>
      </c>
    </row>
    <row r="57" spans="1:9" x14ac:dyDescent="0.25">
      <c r="A57" t="s">
        <v>8</v>
      </c>
      <c r="B57" t="s">
        <v>9</v>
      </c>
      <c r="C57">
        <v>8770411511</v>
      </c>
      <c r="D57">
        <v>10000</v>
      </c>
      <c r="E57" t="str">
        <f>"6079310046204422"</f>
        <v>6079310046204422</v>
      </c>
      <c r="F57" t="str">
        <f>"789"</f>
        <v>789</v>
      </c>
      <c r="G57">
        <v>1</v>
      </c>
      <c r="H57">
        <v>2023</v>
      </c>
      <c r="I57" t="s">
        <v>66</v>
      </c>
    </row>
    <row r="58" spans="1:9" x14ac:dyDescent="0.25">
      <c r="A58" t="s">
        <v>8</v>
      </c>
      <c r="B58" t="s">
        <v>9</v>
      </c>
      <c r="C58">
        <v>8770411511</v>
      </c>
      <c r="D58">
        <v>10000</v>
      </c>
      <c r="E58" t="str">
        <f>"6079310046204471"</f>
        <v>6079310046204471</v>
      </c>
      <c r="F58" t="str">
        <f>"618"</f>
        <v>618</v>
      </c>
      <c r="G58">
        <v>1</v>
      </c>
      <c r="H58">
        <v>2023</v>
      </c>
      <c r="I58" t="s">
        <v>67</v>
      </c>
    </row>
    <row r="59" spans="1:9" x14ac:dyDescent="0.25">
      <c r="A59" t="s">
        <v>8</v>
      </c>
      <c r="B59" t="s">
        <v>9</v>
      </c>
      <c r="C59">
        <v>8770411511</v>
      </c>
      <c r="D59">
        <v>10000</v>
      </c>
      <c r="E59" t="str">
        <f>"6079310046204661"</f>
        <v>6079310046204661</v>
      </c>
      <c r="F59" t="str">
        <f>"240"</f>
        <v>240</v>
      </c>
      <c r="G59">
        <v>1</v>
      </c>
      <c r="H59">
        <v>2023</v>
      </c>
      <c r="I59" t="s">
        <v>68</v>
      </c>
    </row>
    <row r="60" spans="1:9" x14ac:dyDescent="0.25">
      <c r="A60" t="s">
        <v>8</v>
      </c>
      <c r="B60" t="s">
        <v>9</v>
      </c>
      <c r="C60">
        <v>8770411511</v>
      </c>
      <c r="D60">
        <v>10000</v>
      </c>
      <c r="E60" t="str">
        <f>"6079310046204653"</f>
        <v>6079310046204653</v>
      </c>
      <c r="F60" t="str">
        <f>"003"</f>
        <v>003</v>
      </c>
      <c r="G60">
        <v>1</v>
      </c>
      <c r="H60">
        <v>2023</v>
      </c>
      <c r="I60" t="s">
        <v>69</v>
      </c>
    </row>
    <row r="61" spans="1:9" x14ac:dyDescent="0.25">
      <c r="A61" t="s">
        <v>8</v>
      </c>
      <c r="B61" t="s">
        <v>9</v>
      </c>
      <c r="C61">
        <v>8770411511</v>
      </c>
      <c r="D61">
        <v>10000</v>
      </c>
      <c r="E61" t="str">
        <f>"6079310046204695"</f>
        <v>6079310046204695</v>
      </c>
      <c r="F61" t="str">
        <f>"206"</f>
        <v>206</v>
      </c>
      <c r="G61">
        <v>1</v>
      </c>
      <c r="H61">
        <v>2023</v>
      </c>
      <c r="I61" t="s">
        <v>70</v>
      </c>
    </row>
    <row r="62" spans="1:9" x14ac:dyDescent="0.25">
      <c r="A62" t="s">
        <v>8</v>
      </c>
      <c r="B62" t="s">
        <v>9</v>
      </c>
      <c r="C62">
        <v>8770411511</v>
      </c>
      <c r="D62">
        <v>10000</v>
      </c>
      <c r="E62" t="str">
        <f>"6079310046204687"</f>
        <v>6079310046204687</v>
      </c>
      <c r="F62" t="str">
        <f>"855"</f>
        <v>855</v>
      </c>
      <c r="G62">
        <v>1</v>
      </c>
      <c r="H62">
        <v>2023</v>
      </c>
      <c r="I62" t="s">
        <v>71</v>
      </c>
    </row>
    <row r="63" spans="1:9" x14ac:dyDescent="0.25">
      <c r="A63" t="s">
        <v>8</v>
      </c>
      <c r="B63" t="s">
        <v>9</v>
      </c>
      <c r="C63">
        <v>8770411511</v>
      </c>
      <c r="D63">
        <v>10000</v>
      </c>
      <c r="E63" t="str">
        <f>"6079310046204547"</f>
        <v>6079310046204547</v>
      </c>
      <c r="F63" t="str">
        <f>"565"</f>
        <v>565</v>
      </c>
      <c r="G63">
        <v>1</v>
      </c>
      <c r="H63">
        <v>2023</v>
      </c>
      <c r="I63" t="s">
        <v>72</v>
      </c>
    </row>
    <row r="64" spans="1:9" x14ac:dyDescent="0.25">
      <c r="A64" t="s">
        <v>8</v>
      </c>
      <c r="B64" t="s">
        <v>9</v>
      </c>
      <c r="C64">
        <v>8770411511</v>
      </c>
      <c r="D64">
        <v>10000</v>
      </c>
      <c r="E64" t="str">
        <f>"6079310046204562"</f>
        <v>6079310046204562</v>
      </c>
      <c r="F64" t="str">
        <f>"436"</f>
        <v>436</v>
      </c>
      <c r="G64">
        <v>1</v>
      </c>
      <c r="H64">
        <v>2023</v>
      </c>
      <c r="I64" t="s">
        <v>73</v>
      </c>
    </row>
    <row r="65" spans="1:9" x14ac:dyDescent="0.25">
      <c r="A65" t="s">
        <v>8</v>
      </c>
      <c r="B65" t="s">
        <v>9</v>
      </c>
      <c r="C65">
        <v>8770411511</v>
      </c>
      <c r="D65">
        <v>10000</v>
      </c>
      <c r="E65" t="str">
        <f>"6079310046204786"</f>
        <v>6079310046204786</v>
      </c>
      <c r="F65" t="str">
        <f>"713"</f>
        <v>713</v>
      </c>
      <c r="G65">
        <v>1</v>
      </c>
      <c r="H65">
        <v>2023</v>
      </c>
      <c r="I65" t="s">
        <v>74</v>
      </c>
    </row>
    <row r="66" spans="1:9" x14ac:dyDescent="0.25">
      <c r="A66" t="s">
        <v>8</v>
      </c>
      <c r="B66" t="s">
        <v>9</v>
      </c>
      <c r="C66">
        <v>8770411511</v>
      </c>
      <c r="D66">
        <v>10000</v>
      </c>
      <c r="E66" t="str">
        <f>"6079310046205007"</f>
        <v>6079310046205007</v>
      </c>
      <c r="F66" t="str">
        <f>"469"</f>
        <v>469</v>
      </c>
      <c r="G66">
        <v>1</v>
      </c>
      <c r="H66">
        <v>2023</v>
      </c>
      <c r="I66" t="s">
        <v>75</v>
      </c>
    </row>
    <row r="67" spans="1:9" x14ac:dyDescent="0.25">
      <c r="A67" t="s">
        <v>8</v>
      </c>
      <c r="B67" t="s">
        <v>9</v>
      </c>
      <c r="C67">
        <v>8770411511</v>
      </c>
      <c r="D67">
        <v>10000</v>
      </c>
      <c r="E67" t="str">
        <f>"6079310046205015"</f>
        <v>6079310046205015</v>
      </c>
      <c r="F67" t="str">
        <f>"940"</f>
        <v>940</v>
      </c>
      <c r="G67">
        <v>1</v>
      </c>
      <c r="H67">
        <v>2023</v>
      </c>
      <c r="I67" t="s">
        <v>76</v>
      </c>
    </row>
    <row r="68" spans="1:9" x14ac:dyDescent="0.25">
      <c r="A68" t="s">
        <v>8</v>
      </c>
      <c r="B68" t="s">
        <v>9</v>
      </c>
      <c r="C68">
        <v>8770411511</v>
      </c>
      <c r="D68">
        <v>10000</v>
      </c>
      <c r="E68" t="str">
        <f>"6079310046204794"</f>
        <v>6079310046204794</v>
      </c>
      <c r="F68" t="str">
        <f>"867"</f>
        <v>867</v>
      </c>
      <c r="G68">
        <v>1</v>
      </c>
      <c r="H68">
        <v>2023</v>
      </c>
      <c r="I68" t="s">
        <v>77</v>
      </c>
    </row>
    <row r="69" spans="1:9" x14ac:dyDescent="0.25">
      <c r="A69" t="s">
        <v>8</v>
      </c>
      <c r="B69" t="s">
        <v>9</v>
      </c>
      <c r="C69">
        <v>8770411511</v>
      </c>
      <c r="D69">
        <v>10000</v>
      </c>
      <c r="E69" t="str">
        <f>"6079310046204810"</f>
        <v>6079310046204810</v>
      </c>
      <c r="F69" t="str">
        <f>"487"</f>
        <v>487</v>
      </c>
      <c r="G69">
        <v>1</v>
      </c>
      <c r="H69">
        <v>2023</v>
      </c>
      <c r="I69" t="s">
        <v>78</v>
      </c>
    </row>
    <row r="70" spans="1:9" x14ac:dyDescent="0.25">
      <c r="A70" t="s">
        <v>8</v>
      </c>
      <c r="B70" t="s">
        <v>9</v>
      </c>
      <c r="C70">
        <v>8770411511</v>
      </c>
      <c r="D70">
        <v>10000</v>
      </c>
      <c r="E70" t="str">
        <f>"6079310046204893"</f>
        <v>6079310046204893</v>
      </c>
      <c r="F70" t="str">
        <f>"484"</f>
        <v>484</v>
      </c>
      <c r="G70">
        <v>1</v>
      </c>
      <c r="H70">
        <v>2023</v>
      </c>
      <c r="I70" t="s">
        <v>79</v>
      </c>
    </row>
    <row r="71" spans="1:9" x14ac:dyDescent="0.25">
      <c r="A71" t="s">
        <v>8</v>
      </c>
      <c r="B71" t="s">
        <v>9</v>
      </c>
      <c r="C71">
        <v>8770411511</v>
      </c>
      <c r="D71">
        <v>10000</v>
      </c>
      <c r="E71" t="str">
        <f>"6079310046204943"</f>
        <v>6079310046204943</v>
      </c>
      <c r="F71" t="str">
        <f>"443"</f>
        <v>443</v>
      </c>
      <c r="G71">
        <v>1</v>
      </c>
      <c r="H71">
        <v>2023</v>
      </c>
      <c r="I71" t="s">
        <v>80</v>
      </c>
    </row>
    <row r="72" spans="1:9" x14ac:dyDescent="0.25">
      <c r="A72" t="s">
        <v>8</v>
      </c>
      <c r="B72" t="s">
        <v>9</v>
      </c>
      <c r="C72">
        <v>8770411511</v>
      </c>
      <c r="D72">
        <v>10000</v>
      </c>
      <c r="E72" t="str">
        <f>"6079310046205114"</f>
        <v>6079310046205114</v>
      </c>
      <c r="F72" t="str">
        <f>"470"</f>
        <v>470</v>
      </c>
      <c r="G72">
        <v>1</v>
      </c>
      <c r="H72">
        <v>2023</v>
      </c>
      <c r="I72" t="s">
        <v>81</v>
      </c>
    </row>
    <row r="73" spans="1:9" x14ac:dyDescent="0.25">
      <c r="A73" t="s">
        <v>8</v>
      </c>
      <c r="B73" t="s">
        <v>9</v>
      </c>
      <c r="C73">
        <v>8770411511</v>
      </c>
      <c r="D73">
        <v>10000</v>
      </c>
      <c r="E73" t="str">
        <f>"6079310046204968"</f>
        <v>6079310046204968</v>
      </c>
      <c r="F73" t="str">
        <f>"643"</f>
        <v>643</v>
      </c>
      <c r="G73">
        <v>1</v>
      </c>
      <c r="H73">
        <v>2023</v>
      </c>
      <c r="I73" t="s">
        <v>82</v>
      </c>
    </row>
    <row r="74" spans="1:9" x14ac:dyDescent="0.25">
      <c r="A74" t="s">
        <v>8</v>
      </c>
      <c r="B74" t="s">
        <v>9</v>
      </c>
      <c r="C74">
        <v>8770411511</v>
      </c>
      <c r="D74">
        <v>10000</v>
      </c>
      <c r="E74" t="str">
        <f>"6079310046205130"</f>
        <v>6079310046205130</v>
      </c>
      <c r="F74" t="str">
        <f>"688"</f>
        <v>688</v>
      </c>
      <c r="G74">
        <v>1</v>
      </c>
      <c r="H74">
        <v>2023</v>
      </c>
      <c r="I74" t="s">
        <v>83</v>
      </c>
    </row>
    <row r="75" spans="1:9" x14ac:dyDescent="0.25">
      <c r="A75" t="s">
        <v>8</v>
      </c>
      <c r="B75" t="s">
        <v>9</v>
      </c>
      <c r="C75">
        <v>8770411511</v>
      </c>
      <c r="D75">
        <v>10000</v>
      </c>
      <c r="E75" t="str">
        <f>"6079310046205148"</f>
        <v>6079310046205148</v>
      </c>
      <c r="F75" t="str">
        <f>"106"</f>
        <v>106</v>
      </c>
      <c r="G75">
        <v>1</v>
      </c>
      <c r="H75">
        <v>2023</v>
      </c>
      <c r="I75" t="s">
        <v>84</v>
      </c>
    </row>
    <row r="76" spans="1:9" x14ac:dyDescent="0.25">
      <c r="A76" t="s">
        <v>8</v>
      </c>
      <c r="B76" t="s">
        <v>9</v>
      </c>
      <c r="C76">
        <v>8770411511</v>
      </c>
      <c r="D76">
        <v>10000</v>
      </c>
      <c r="E76" t="str">
        <f>"6079310046205155"</f>
        <v>6079310046205155</v>
      </c>
      <c r="F76" t="str">
        <f>"250"</f>
        <v>250</v>
      </c>
      <c r="G76">
        <v>1</v>
      </c>
      <c r="H76">
        <v>2023</v>
      </c>
      <c r="I76" t="s">
        <v>85</v>
      </c>
    </row>
    <row r="77" spans="1:9" x14ac:dyDescent="0.25">
      <c r="A77" t="s">
        <v>8</v>
      </c>
      <c r="B77" t="s">
        <v>9</v>
      </c>
      <c r="C77">
        <v>8770411511</v>
      </c>
      <c r="D77">
        <v>10000</v>
      </c>
      <c r="E77" t="str">
        <f>"6079310046205445"</f>
        <v>6079310046205445</v>
      </c>
      <c r="F77" t="str">
        <f>"019"</f>
        <v>019</v>
      </c>
      <c r="G77">
        <v>1</v>
      </c>
      <c r="H77">
        <v>2023</v>
      </c>
      <c r="I77" t="s">
        <v>86</v>
      </c>
    </row>
    <row r="78" spans="1:9" x14ac:dyDescent="0.25">
      <c r="A78" t="s">
        <v>8</v>
      </c>
      <c r="B78" t="s">
        <v>9</v>
      </c>
      <c r="C78">
        <v>8770411511</v>
      </c>
      <c r="D78">
        <v>10000</v>
      </c>
      <c r="E78" t="str">
        <f>"6079310046205437"</f>
        <v>6079310046205437</v>
      </c>
      <c r="F78" t="str">
        <f>"877"</f>
        <v>877</v>
      </c>
      <c r="G78">
        <v>1</v>
      </c>
      <c r="H78">
        <v>2023</v>
      </c>
      <c r="I78" t="s">
        <v>87</v>
      </c>
    </row>
    <row r="79" spans="1:9" x14ac:dyDescent="0.25">
      <c r="A79" t="s">
        <v>8</v>
      </c>
      <c r="B79" t="s">
        <v>9</v>
      </c>
      <c r="C79">
        <v>8770411511</v>
      </c>
      <c r="D79">
        <v>10000</v>
      </c>
      <c r="E79" t="str">
        <f>"6079310046205502"</f>
        <v>6079310046205502</v>
      </c>
      <c r="F79" t="str">
        <f>"360"</f>
        <v>360</v>
      </c>
      <c r="G79">
        <v>1</v>
      </c>
      <c r="H79">
        <v>2023</v>
      </c>
      <c r="I79" t="s">
        <v>88</v>
      </c>
    </row>
    <row r="80" spans="1:9" x14ac:dyDescent="0.25">
      <c r="A80" t="s">
        <v>8</v>
      </c>
      <c r="B80" t="s">
        <v>9</v>
      </c>
      <c r="C80">
        <v>8770411511</v>
      </c>
      <c r="D80">
        <v>10000</v>
      </c>
      <c r="E80" t="str">
        <f>"6079310046205254"</f>
        <v>6079310046205254</v>
      </c>
      <c r="F80" t="str">
        <f>"141"</f>
        <v>141</v>
      </c>
      <c r="G80">
        <v>1</v>
      </c>
      <c r="H80">
        <v>2023</v>
      </c>
      <c r="I80" t="s">
        <v>89</v>
      </c>
    </row>
    <row r="81" spans="1:9" x14ac:dyDescent="0.25">
      <c r="A81" t="s">
        <v>8</v>
      </c>
      <c r="B81" t="s">
        <v>9</v>
      </c>
      <c r="C81">
        <v>8770411511</v>
      </c>
      <c r="D81">
        <v>10000</v>
      </c>
      <c r="E81" t="str">
        <f>"6079310046205320"</f>
        <v>6079310046205320</v>
      </c>
      <c r="F81" t="str">
        <f>"215"</f>
        <v>215</v>
      </c>
      <c r="G81">
        <v>1</v>
      </c>
      <c r="H81">
        <v>2023</v>
      </c>
      <c r="I81" t="s">
        <v>90</v>
      </c>
    </row>
    <row r="82" spans="1:9" x14ac:dyDescent="0.25">
      <c r="A82" t="s">
        <v>8</v>
      </c>
      <c r="B82" t="s">
        <v>9</v>
      </c>
      <c r="C82">
        <v>8770411511</v>
      </c>
      <c r="D82">
        <v>10000</v>
      </c>
      <c r="E82" t="str">
        <f>"6079310046205288"</f>
        <v>6079310046205288</v>
      </c>
      <c r="F82" t="str">
        <f>"602"</f>
        <v>602</v>
      </c>
      <c r="G82">
        <v>1</v>
      </c>
      <c r="H82">
        <v>2023</v>
      </c>
      <c r="I82" t="s">
        <v>91</v>
      </c>
    </row>
    <row r="83" spans="1:9" x14ac:dyDescent="0.25">
      <c r="A83" t="s">
        <v>8</v>
      </c>
      <c r="B83" t="s">
        <v>9</v>
      </c>
      <c r="C83">
        <v>8770411511</v>
      </c>
      <c r="D83">
        <v>10000</v>
      </c>
      <c r="E83" t="str">
        <f>"6079310046205338"</f>
        <v>6079310046205338</v>
      </c>
      <c r="F83" t="str">
        <f>"360"</f>
        <v>360</v>
      </c>
      <c r="G83">
        <v>1</v>
      </c>
      <c r="H83">
        <v>2023</v>
      </c>
      <c r="I83" t="s">
        <v>92</v>
      </c>
    </row>
    <row r="84" spans="1:9" x14ac:dyDescent="0.25">
      <c r="A84" t="s">
        <v>8</v>
      </c>
      <c r="B84" t="s">
        <v>9</v>
      </c>
      <c r="C84">
        <v>8770411511</v>
      </c>
      <c r="D84">
        <v>10000</v>
      </c>
      <c r="E84" t="str">
        <f>"6079310046205569"</f>
        <v>6079310046205569</v>
      </c>
      <c r="F84" t="str">
        <f>"109"</f>
        <v>109</v>
      </c>
      <c r="G84">
        <v>1</v>
      </c>
      <c r="H84">
        <v>2023</v>
      </c>
      <c r="I84" t="s">
        <v>93</v>
      </c>
    </row>
    <row r="85" spans="1:9" x14ac:dyDescent="0.25">
      <c r="A85" t="s">
        <v>8</v>
      </c>
      <c r="B85" t="s">
        <v>9</v>
      </c>
      <c r="C85">
        <v>8770411511</v>
      </c>
      <c r="D85">
        <v>10000</v>
      </c>
      <c r="E85" t="str">
        <f>"6079310046205593"</f>
        <v>6079310046205593</v>
      </c>
      <c r="F85" t="str">
        <f>"248"</f>
        <v>248</v>
      </c>
      <c r="G85">
        <v>1</v>
      </c>
      <c r="H85">
        <v>2023</v>
      </c>
      <c r="I85" t="s">
        <v>94</v>
      </c>
    </row>
    <row r="86" spans="1:9" x14ac:dyDescent="0.25">
      <c r="A86" t="s">
        <v>8</v>
      </c>
      <c r="B86" t="s">
        <v>9</v>
      </c>
      <c r="C86">
        <v>8770411511</v>
      </c>
      <c r="D86">
        <v>10000</v>
      </c>
      <c r="E86" t="str">
        <f>"6079310046205619"</f>
        <v>6079310046205619</v>
      </c>
      <c r="F86" t="str">
        <f>"365"</f>
        <v>365</v>
      </c>
      <c r="G86">
        <v>1</v>
      </c>
      <c r="H86">
        <v>2023</v>
      </c>
      <c r="I86" t="s">
        <v>95</v>
      </c>
    </row>
    <row r="87" spans="1:9" x14ac:dyDescent="0.25">
      <c r="A87" t="s">
        <v>8</v>
      </c>
      <c r="B87" t="s">
        <v>9</v>
      </c>
      <c r="C87">
        <v>8770411511</v>
      </c>
      <c r="D87">
        <v>10000</v>
      </c>
      <c r="E87" t="str">
        <f>"6079310046205379"</f>
        <v>6079310046205379</v>
      </c>
      <c r="F87" t="str">
        <f>"042"</f>
        <v>042</v>
      </c>
      <c r="G87">
        <v>1</v>
      </c>
      <c r="H87">
        <v>2023</v>
      </c>
      <c r="I87" t="s">
        <v>96</v>
      </c>
    </row>
    <row r="88" spans="1:9" x14ac:dyDescent="0.25">
      <c r="A88" t="s">
        <v>8</v>
      </c>
      <c r="B88" t="s">
        <v>9</v>
      </c>
      <c r="C88">
        <v>8770411511</v>
      </c>
      <c r="D88">
        <v>10000</v>
      </c>
      <c r="E88" t="str">
        <f>"6079310046205817"</f>
        <v>6079310046205817</v>
      </c>
      <c r="F88" t="str">
        <f>"202"</f>
        <v>202</v>
      </c>
      <c r="G88">
        <v>1</v>
      </c>
      <c r="H88">
        <v>2023</v>
      </c>
      <c r="I88" t="s">
        <v>97</v>
      </c>
    </row>
    <row r="89" spans="1:9" x14ac:dyDescent="0.25">
      <c r="A89" t="s">
        <v>8</v>
      </c>
      <c r="B89" t="s">
        <v>9</v>
      </c>
      <c r="C89">
        <v>8770411511</v>
      </c>
      <c r="D89">
        <v>10000</v>
      </c>
      <c r="E89" t="str">
        <f>"6079310046205825"</f>
        <v>6079310046205825</v>
      </c>
      <c r="F89" t="str">
        <f>"846"</f>
        <v>846</v>
      </c>
      <c r="G89">
        <v>1</v>
      </c>
      <c r="H89">
        <v>2023</v>
      </c>
      <c r="I89" t="s">
        <v>98</v>
      </c>
    </row>
    <row r="90" spans="1:9" x14ac:dyDescent="0.25">
      <c r="A90" t="s">
        <v>8</v>
      </c>
      <c r="B90" t="s">
        <v>9</v>
      </c>
      <c r="C90">
        <v>8770411511</v>
      </c>
      <c r="D90">
        <v>10000</v>
      </c>
      <c r="E90" t="str">
        <f>"6079310046205890"</f>
        <v>6079310046205890</v>
      </c>
      <c r="F90" t="str">
        <f>"985"</f>
        <v>985</v>
      </c>
      <c r="G90">
        <v>1</v>
      </c>
      <c r="H90">
        <v>2023</v>
      </c>
      <c r="I90" t="s">
        <v>99</v>
      </c>
    </row>
    <row r="91" spans="1:9" x14ac:dyDescent="0.25">
      <c r="A91" t="s">
        <v>8</v>
      </c>
      <c r="B91" t="s">
        <v>9</v>
      </c>
      <c r="C91">
        <v>8770411511</v>
      </c>
      <c r="D91">
        <v>10000</v>
      </c>
      <c r="E91" t="str">
        <f>"6079310046205767"</f>
        <v>6079310046205767</v>
      </c>
      <c r="F91" t="str">
        <f>"125"</f>
        <v>125</v>
      </c>
      <c r="G91">
        <v>1</v>
      </c>
      <c r="H91">
        <v>2023</v>
      </c>
      <c r="I91" t="s">
        <v>100</v>
      </c>
    </row>
    <row r="92" spans="1:9" x14ac:dyDescent="0.25">
      <c r="A92" t="s">
        <v>8</v>
      </c>
      <c r="B92" t="s">
        <v>9</v>
      </c>
      <c r="C92">
        <v>8770411511</v>
      </c>
      <c r="D92">
        <v>10000</v>
      </c>
      <c r="E92" t="str">
        <f>"6079310046205791"</f>
        <v>6079310046205791</v>
      </c>
      <c r="F92" t="str">
        <f>"142"</f>
        <v>142</v>
      </c>
      <c r="G92">
        <v>1</v>
      </c>
      <c r="H92">
        <v>2023</v>
      </c>
      <c r="I92" t="s">
        <v>101</v>
      </c>
    </row>
    <row r="93" spans="1:9" x14ac:dyDescent="0.25">
      <c r="A93" t="s">
        <v>8</v>
      </c>
      <c r="B93" t="s">
        <v>9</v>
      </c>
      <c r="C93">
        <v>8770411511</v>
      </c>
      <c r="D93">
        <v>10000</v>
      </c>
      <c r="E93" t="str">
        <f>"6079310046205742"</f>
        <v>6079310046205742</v>
      </c>
      <c r="F93" t="str">
        <f>"701"</f>
        <v>701</v>
      </c>
      <c r="G93">
        <v>1</v>
      </c>
      <c r="H93">
        <v>2023</v>
      </c>
      <c r="I93" t="s">
        <v>102</v>
      </c>
    </row>
    <row r="94" spans="1:9" x14ac:dyDescent="0.25">
      <c r="A94" t="s">
        <v>8</v>
      </c>
      <c r="B94" t="s">
        <v>9</v>
      </c>
      <c r="C94">
        <v>8770411511</v>
      </c>
      <c r="D94">
        <v>10000</v>
      </c>
      <c r="E94" t="str">
        <f>"6079310046205932"</f>
        <v>6079310046205932</v>
      </c>
      <c r="F94" t="str">
        <f>"093"</f>
        <v>093</v>
      </c>
      <c r="G94">
        <v>1</v>
      </c>
      <c r="H94">
        <v>2023</v>
      </c>
      <c r="I94" t="s">
        <v>103</v>
      </c>
    </row>
    <row r="95" spans="1:9" x14ac:dyDescent="0.25">
      <c r="A95" t="s">
        <v>8</v>
      </c>
      <c r="B95" t="s">
        <v>9</v>
      </c>
      <c r="C95">
        <v>8770411511</v>
      </c>
      <c r="D95">
        <v>10000</v>
      </c>
      <c r="E95" t="str">
        <f>"6079310046205916"</f>
        <v>6079310046205916</v>
      </c>
      <c r="F95" t="str">
        <f>"094"</f>
        <v>094</v>
      </c>
      <c r="G95">
        <v>1</v>
      </c>
      <c r="H95">
        <v>2023</v>
      </c>
      <c r="I95" t="s">
        <v>104</v>
      </c>
    </row>
    <row r="96" spans="1:9" x14ac:dyDescent="0.25">
      <c r="A96" t="s">
        <v>8</v>
      </c>
      <c r="B96" t="s">
        <v>9</v>
      </c>
      <c r="C96">
        <v>8770411511</v>
      </c>
      <c r="D96">
        <v>10000</v>
      </c>
      <c r="E96" t="str">
        <f>"6079310046206013"</f>
        <v>6079310046206013</v>
      </c>
      <c r="F96" t="str">
        <f>"325"</f>
        <v>325</v>
      </c>
      <c r="G96">
        <v>1</v>
      </c>
      <c r="H96">
        <v>2023</v>
      </c>
      <c r="I96" t="s">
        <v>105</v>
      </c>
    </row>
    <row r="97" spans="1:9" x14ac:dyDescent="0.25">
      <c r="A97" t="s">
        <v>8</v>
      </c>
      <c r="B97" t="s">
        <v>9</v>
      </c>
      <c r="C97">
        <v>8770411511</v>
      </c>
      <c r="D97">
        <v>10000</v>
      </c>
      <c r="E97" t="str">
        <f>"6079310046206039"</f>
        <v>6079310046206039</v>
      </c>
      <c r="F97" t="str">
        <f>"091"</f>
        <v>091</v>
      </c>
      <c r="G97">
        <v>1</v>
      </c>
      <c r="H97">
        <v>2023</v>
      </c>
      <c r="I97" t="s">
        <v>106</v>
      </c>
    </row>
    <row r="98" spans="1:9" x14ac:dyDescent="0.25">
      <c r="A98" t="s">
        <v>8</v>
      </c>
      <c r="B98" t="s">
        <v>9</v>
      </c>
      <c r="C98">
        <v>8770411511</v>
      </c>
      <c r="D98">
        <v>10000</v>
      </c>
      <c r="E98" t="str">
        <f>"6079310046206286"</f>
        <v>6079310046206286</v>
      </c>
      <c r="F98" t="str">
        <f>"831"</f>
        <v>831</v>
      </c>
      <c r="G98">
        <v>1</v>
      </c>
      <c r="H98">
        <v>2023</v>
      </c>
      <c r="I98" t="s">
        <v>107</v>
      </c>
    </row>
    <row r="99" spans="1:9" x14ac:dyDescent="0.25">
      <c r="A99" t="s">
        <v>8</v>
      </c>
      <c r="B99" t="s">
        <v>9</v>
      </c>
      <c r="C99">
        <v>8770411511</v>
      </c>
      <c r="D99">
        <v>10000</v>
      </c>
      <c r="E99" t="str">
        <f>"6079310046206328"</f>
        <v>6079310046206328</v>
      </c>
      <c r="F99" t="str">
        <f>"573"</f>
        <v>573</v>
      </c>
      <c r="G99">
        <v>1</v>
      </c>
      <c r="H99">
        <v>2023</v>
      </c>
      <c r="I99" t="s">
        <v>108</v>
      </c>
    </row>
    <row r="100" spans="1:9" x14ac:dyDescent="0.25">
      <c r="A100" t="s">
        <v>8</v>
      </c>
      <c r="B100" t="s">
        <v>9</v>
      </c>
      <c r="C100">
        <v>8770411511</v>
      </c>
      <c r="D100">
        <v>10000</v>
      </c>
      <c r="E100" t="str">
        <f>"6079310046206302"</f>
        <v>6079310046206302</v>
      </c>
      <c r="F100" t="str">
        <f>"400"</f>
        <v>400</v>
      </c>
      <c r="G100">
        <v>1</v>
      </c>
      <c r="H100">
        <v>2023</v>
      </c>
      <c r="I100" t="s">
        <v>109</v>
      </c>
    </row>
    <row r="101" spans="1:9" x14ac:dyDescent="0.25">
      <c r="A101" t="s">
        <v>8</v>
      </c>
      <c r="B101" t="s">
        <v>9</v>
      </c>
      <c r="C101">
        <v>8770411511</v>
      </c>
      <c r="D101">
        <v>10000</v>
      </c>
      <c r="E101" t="str">
        <f>"6079310046206138"</f>
        <v>6079310046206138</v>
      </c>
      <c r="F101" t="str">
        <f>"664"</f>
        <v>664</v>
      </c>
      <c r="G101">
        <v>1</v>
      </c>
      <c r="H101">
        <v>2023</v>
      </c>
      <c r="I101" t="s">
        <v>110</v>
      </c>
    </row>
    <row r="102" spans="1:9" x14ac:dyDescent="0.25">
      <c r="A102" t="s">
        <v>8</v>
      </c>
      <c r="B102" t="s">
        <v>9</v>
      </c>
      <c r="C102">
        <v>8770411511</v>
      </c>
      <c r="D102">
        <v>10000</v>
      </c>
      <c r="E102" t="str">
        <f>"6079310046206179"</f>
        <v>6079310046206179</v>
      </c>
      <c r="F102" t="str">
        <f>"842"</f>
        <v>842</v>
      </c>
      <c r="G102">
        <v>1</v>
      </c>
      <c r="H102">
        <v>2023</v>
      </c>
      <c r="I102" t="s">
        <v>111</v>
      </c>
    </row>
    <row r="103" spans="1:9" x14ac:dyDescent="0.25">
      <c r="A103" t="s">
        <v>8</v>
      </c>
      <c r="B103" t="s">
        <v>9</v>
      </c>
      <c r="C103">
        <v>8770411511</v>
      </c>
      <c r="D103">
        <v>10000</v>
      </c>
      <c r="E103" t="str">
        <f>"6079310046206088"</f>
        <v>6079310046206088</v>
      </c>
      <c r="F103" t="str">
        <f>"366"</f>
        <v>366</v>
      </c>
      <c r="G103">
        <v>1</v>
      </c>
      <c r="H103">
        <v>2023</v>
      </c>
      <c r="I103" t="s">
        <v>112</v>
      </c>
    </row>
    <row r="104" spans="1:9" x14ac:dyDescent="0.25">
      <c r="A104" t="s">
        <v>8</v>
      </c>
      <c r="B104" t="s">
        <v>9</v>
      </c>
      <c r="C104">
        <v>8770411511</v>
      </c>
      <c r="D104">
        <v>10000</v>
      </c>
      <c r="E104" t="str">
        <f>"6079310046206153"</f>
        <v>6079310046206153</v>
      </c>
      <c r="F104" t="str">
        <f>"999"</f>
        <v>999</v>
      </c>
      <c r="G104">
        <v>1</v>
      </c>
      <c r="H104">
        <v>2023</v>
      </c>
      <c r="I104" t="s">
        <v>113</v>
      </c>
    </row>
    <row r="105" spans="1:9" x14ac:dyDescent="0.25">
      <c r="A105" t="s">
        <v>8</v>
      </c>
      <c r="B105" t="s">
        <v>9</v>
      </c>
      <c r="C105">
        <v>8770411511</v>
      </c>
      <c r="D105">
        <v>10000</v>
      </c>
      <c r="E105" t="str">
        <f>"6079310046206377"</f>
        <v>6079310046206377</v>
      </c>
      <c r="F105" t="str">
        <f>"091"</f>
        <v>091</v>
      </c>
      <c r="G105">
        <v>1</v>
      </c>
      <c r="H105">
        <v>2023</v>
      </c>
      <c r="I105" t="s">
        <v>114</v>
      </c>
    </row>
    <row r="106" spans="1:9" x14ac:dyDescent="0.25">
      <c r="A106" t="s">
        <v>8</v>
      </c>
      <c r="B106" t="s">
        <v>9</v>
      </c>
      <c r="C106">
        <v>8770411511</v>
      </c>
      <c r="D106">
        <v>10000</v>
      </c>
      <c r="E106" t="str">
        <f>"6079310046206435"</f>
        <v>6079310046206435</v>
      </c>
      <c r="F106" t="str">
        <f>"408"</f>
        <v>408</v>
      </c>
      <c r="G106">
        <v>1</v>
      </c>
      <c r="H106">
        <v>2023</v>
      </c>
      <c r="I106" t="s">
        <v>115</v>
      </c>
    </row>
    <row r="107" spans="1:9" x14ac:dyDescent="0.25">
      <c r="A107" t="s">
        <v>8</v>
      </c>
      <c r="B107" t="s">
        <v>9</v>
      </c>
      <c r="C107">
        <v>8770411511</v>
      </c>
      <c r="D107">
        <v>10000</v>
      </c>
      <c r="E107" t="str">
        <f>"6079310046206468"</f>
        <v>6079310046206468</v>
      </c>
      <c r="F107" t="str">
        <f>"066"</f>
        <v>066</v>
      </c>
      <c r="G107">
        <v>1</v>
      </c>
      <c r="H107">
        <v>2023</v>
      </c>
      <c r="I107" t="s">
        <v>116</v>
      </c>
    </row>
    <row r="108" spans="1:9" x14ac:dyDescent="0.25">
      <c r="A108" t="s">
        <v>8</v>
      </c>
      <c r="B108" t="s">
        <v>9</v>
      </c>
      <c r="C108">
        <v>8770411511</v>
      </c>
      <c r="D108">
        <v>10000</v>
      </c>
      <c r="E108" t="str">
        <f>"6079310046206633"</f>
        <v>6079310046206633</v>
      </c>
      <c r="F108" t="str">
        <f>"819"</f>
        <v>819</v>
      </c>
      <c r="G108">
        <v>1</v>
      </c>
      <c r="H108">
        <v>2023</v>
      </c>
      <c r="I108" t="s">
        <v>117</v>
      </c>
    </row>
    <row r="109" spans="1:9" x14ac:dyDescent="0.25">
      <c r="A109" t="s">
        <v>8</v>
      </c>
      <c r="B109" t="s">
        <v>9</v>
      </c>
      <c r="C109">
        <v>8770411511</v>
      </c>
      <c r="D109">
        <v>10000</v>
      </c>
      <c r="E109" t="str">
        <f>"6079310046206641"</f>
        <v>6079310046206641</v>
      </c>
      <c r="F109" t="str">
        <f>"663"</f>
        <v>663</v>
      </c>
      <c r="G109">
        <v>1</v>
      </c>
      <c r="H109">
        <v>2023</v>
      </c>
      <c r="I109" t="s">
        <v>118</v>
      </c>
    </row>
    <row r="110" spans="1:9" x14ac:dyDescent="0.25">
      <c r="A110" t="s">
        <v>8</v>
      </c>
      <c r="B110" t="s">
        <v>9</v>
      </c>
      <c r="C110">
        <v>8770411511</v>
      </c>
      <c r="D110">
        <v>10000</v>
      </c>
      <c r="E110" t="str">
        <f>"6079310046206682"</f>
        <v>6079310046206682</v>
      </c>
      <c r="F110" t="str">
        <f>"023"</f>
        <v>023</v>
      </c>
      <c r="G110">
        <v>1</v>
      </c>
      <c r="H110">
        <v>2023</v>
      </c>
      <c r="I110" t="s">
        <v>119</v>
      </c>
    </row>
    <row r="111" spans="1:9" x14ac:dyDescent="0.25">
      <c r="A111" t="s">
        <v>8</v>
      </c>
      <c r="B111" t="s">
        <v>9</v>
      </c>
      <c r="C111">
        <v>8770411511</v>
      </c>
      <c r="D111">
        <v>10000</v>
      </c>
      <c r="E111" t="str">
        <f>"6079310046206690"</f>
        <v>6079310046206690</v>
      </c>
      <c r="F111" t="str">
        <f>"048"</f>
        <v>048</v>
      </c>
      <c r="G111">
        <v>1</v>
      </c>
      <c r="H111">
        <v>2023</v>
      </c>
      <c r="I111" t="s">
        <v>120</v>
      </c>
    </row>
    <row r="112" spans="1:9" x14ac:dyDescent="0.25">
      <c r="A112" t="s">
        <v>8</v>
      </c>
      <c r="B112" t="s">
        <v>9</v>
      </c>
      <c r="C112">
        <v>8770411511</v>
      </c>
      <c r="D112">
        <v>10000</v>
      </c>
      <c r="E112" t="str">
        <f>"6079310046206526"</f>
        <v>6079310046206526</v>
      </c>
      <c r="F112" t="str">
        <f>"498"</f>
        <v>498</v>
      </c>
      <c r="G112">
        <v>1</v>
      </c>
      <c r="H112">
        <v>2023</v>
      </c>
      <c r="I112" t="s">
        <v>121</v>
      </c>
    </row>
    <row r="113" spans="1:9" x14ac:dyDescent="0.25">
      <c r="A113" t="s">
        <v>8</v>
      </c>
      <c r="B113" t="s">
        <v>9</v>
      </c>
      <c r="C113">
        <v>8770411511</v>
      </c>
      <c r="D113">
        <v>10000</v>
      </c>
      <c r="E113" t="str">
        <f>"6079310046206559"</f>
        <v>6079310046206559</v>
      </c>
      <c r="F113" t="str">
        <f>"396"</f>
        <v>396</v>
      </c>
      <c r="G113">
        <v>1</v>
      </c>
      <c r="H113">
        <v>2023</v>
      </c>
      <c r="I113" t="s">
        <v>122</v>
      </c>
    </row>
    <row r="114" spans="1:9" x14ac:dyDescent="0.25">
      <c r="A114" t="s">
        <v>8</v>
      </c>
      <c r="B114" t="s">
        <v>9</v>
      </c>
      <c r="C114">
        <v>8770411511</v>
      </c>
      <c r="D114">
        <v>10000</v>
      </c>
      <c r="E114" t="str">
        <f>"6079310046206757"</f>
        <v>6079310046206757</v>
      </c>
      <c r="F114" t="str">
        <f>"708"</f>
        <v>708</v>
      </c>
      <c r="G114">
        <v>1</v>
      </c>
      <c r="H114">
        <v>2023</v>
      </c>
      <c r="I114" t="s">
        <v>123</v>
      </c>
    </row>
    <row r="115" spans="1:9" x14ac:dyDescent="0.25">
      <c r="A115" t="s">
        <v>8</v>
      </c>
      <c r="B115" t="s">
        <v>9</v>
      </c>
      <c r="C115">
        <v>8770411511</v>
      </c>
      <c r="D115">
        <v>10000</v>
      </c>
      <c r="E115" t="str">
        <f>"6079310046206807"</f>
        <v>6079310046206807</v>
      </c>
      <c r="F115" t="str">
        <f>"476"</f>
        <v>476</v>
      </c>
      <c r="G115">
        <v>1</v>
      </c>
      <c r="H115">
        <v>2023</v>
      </c>
      <c r="I115" t="s">
        <v>124</v>
      </c>
    </row>
    <row r="116" spans="1:9" x14ac:dyDescent="0.25">
      <c r="A116" t="s">
        <v>8</v>
      </c>
      <c r="B116" t="s">
        <v>9</v>
      </c>
      <c r="C116">
        <v>8770411511</v>
      </c>
      <c r="D116">
        <v>10000</v>
      </c>
      <c r="E116" t="str">
        <f>"6079310046206849"</f>
        <v>6079310046206849</v>
      </c>
      <c r="F116" t="str">
        <f>"020"</f>
        <v>020</v>
      </c>
      <c r="G116">
        <v>1</v>
      </c>
      <c r="H116">
        <v>2023</v>
      </c>
      <c r="I116" t="s">
        <v>125</v>
      </c>
    </row>
    <row r="117" spans="1:9" x14ac:dyDescent="0.25">
      <c r="A117" t="s">
        <v>8</v>
      </c>
      <c r="B117" t="s">
        <v>9</v>
      </c>
      <c r="C117">
        <v>8770411511</v>
      </c>
      <c r="D117">
        <v>10000</v>
      </c>
      <c r="E117" t="str">
        <f>"6079310046206856"</f>
        <v>6079310046206856</v>
      </c>
      <c r="F117" t="str">
        <f>"995"</f>
        <v>995</v>
      </c>
      <c r="G117">
        <v>1</v>
      </c>
      <c r="H117">
        <v>2023</v>
      </c>
      <c r="I117" t="s">
        <v>126</v>
      </c>
    </row>
    <row r="118" spans="1:9" x14ac:dyDescent="0.25">
      <c r="A118" t="s">
        <v>8</v>
      </c>
      <c r="B118" t="s">
        <v>9</v>
      </c>
      <c r="C118">
        <v>8770411511</v>
      </c>
      <c r="D118">
        <v>10000</v>
      </c>
      <c r="E118" t="str">
        <f>"6079310046207003"</f>
        <v>6079310046207003</v>
      </c>
      <c r="F118" t="str">
        <f>"621"</f>
        <v>621</v>
      </c>
      <c r="G118">
        <v>1</v>
      </c>
      <c r="H118">
        <v>2023</v>
      </c>
      <c r="I118" t="s">
        <v>127</v>
      </c>
    </row>
    <row r="119" spans="1:9" x14ac:dyDescent="0.25">
      <c r="A119" t="s">
        <v>8</v>
      </c>
      <c r="B119" t="s">
        <v>9</v>
      </c>
      <c r="C119">
        <v>8770411511</v>
      </c>
      <c r="D119">
        <v>10000</v>
      </c>
      <c r="E119" t="str">
        <f>"6079310046207110"</f>
        <v>6079310046207110</v>
      </c>
      <c r="F119" t="str">
        <f>"278"</f>
        <v>278</v>
      </c>
      <c r="G119">
        <v>1</v>
      </c>
      <c r="H119">
        <v>2023</v>
      </c>
      <c r="I119" t="s">
        <v>128</v>
      </c>
    </row>
    <row r="120" spans="1:9" x14ac:dyDescent="0.25">
      <c r="A120" t="s">
        <v>8</v>
      </c>
      <c r="B120" t="s">
        <v>9</v>
      </c>
      <c r="C120">
        <v>8770411511</v>
      </c>
      <c r="D120">
        <v>10000</v>
      </c>
      <c r="E120" t="str">
        <f>"6079310046207128"</f>
        <v>6079310046207128</v>
      </c>
      <c r="F120" t="str">
        <f>"631"</f>
        <v>631</v>
      </c>
      <c r="G120">
        <v>1</v>
      </c>
      <c r="H120">
        <v>2023</v>
      </c>
      <c r="I120" t="s">
        <v>129</v>
      </c>
    </row>
    <row r="121" spans="1:9" x14ac:dyDescent="0.25">
      <c r="A121" t="s">
        <v>8</v>
      </c>
      <c r="B121" t="s">
        <v>9</v>
      </c>
      <c r="C121">
        <v>8770411511</v>
      </c>
      <c r="D121">
        <v>10000</v>
      </c>
      <c r="E121" t="str">
        <f>"6079310046206864"</f>
        <v>6079310046206864</v>
      </c>
      <c r="F121" t="str">
        <f>"148"</f>
        <v>148</v>
      </c>
      <c r="G121">
        <v>1</v>
      </c>
      <c r="H121">
        <v>2023</v>
      </c>
      <c r="I121" t="s">
        <v>130</v>
      </c>
    </row>
    <row r="122" spans="1:9" x14ac:dyDescent="0.25">
      <c r="A122" t="s">
        <v>8</v>
      </c>
      <c r="B122" t="s">
        <v>9</v>
      </c>
      <c r="C122">
        <v>8770411511</v>
      </c>
      <c r="D122">
        <v>10000</v>
      </c>
      <c r="E122" t="str">
        <f>"6079310046206914"</f>
        <v>6079310046206914</v>
      </c>
      <c r="F122" t="str">
        <f>"555"</f>
        <v>555</v>
      </c>
      <c r="G122">
        <v>1</v>
      </c>
      <c r="H122">
        <v>2023</v>
      </c>
      <c r="I122" t="s">
        <v>131</v>
      </c>
    </row>
    <row r="123" spans="1:9" x14ac:dyDescent="0.25">
      <c r="A123" t="s">
        <v>8</v>
      </c>
      <c r="B123" t="s">
        <v>9</v>
      </c>
      <c r="C123">
        <v>8770411511</v>
      </c>
      <c r="D123">
        <v>10000</v>
      </c>
      <c r="E123" t="str">
        <f>"6079310046206930"</f>
        <v>6079310046206930</v>
      </c>
      <c r="F123" t="str">
        <f>"210"</f>
        <v>210</v>
      </c>
      <c r="G123">
        <v>1</v>
      </c>
      <c r="H123">
        <v>2023</v>
      </c>
      <c r="I123" t="s">
        <v>132</v>
      </c>
    </row>
    <row r="124" spans="1:9" x14ac:dyDescent="0.25">
      <c r="A124" t="s">
        <v>8</v>
      </c>
      <c r="B124" t="s">
        <v>9</v>
      </c>
      <c r="C124">
        <v>8770411511</v>
      </c>
      <c r="D124">
        <v>10000</v>
      </c>
      <c r="E124" t="str">
        <f>"6079310046207219"</f>
        <v>6079310046207219</v>
      </c>
      <c r="F124" t="str">
        <f>"030"</f>
        <v>030</v>
      </c>
      <c r="G124">
        <v>1</v>
      </c>
      <c r="H124">
        <v>2023</v>
      </c>
      <c r="I124" t="s">
        <v>133</v>
      </c>
    </row>
    <row r="125" spans="1:9" x14ac:dyDescent="0.25">
      <c r="A125" t="s">
        <v>8</v>
      </c>
      <c r="B125" t="s">
        <v>9</v>
      </c>
      <c r="C125">
        <v>8770411511</v>
      </c>
      <c r="D125">
        <v>10000</v>
      </c>
      <c r="E125" t="str">
        <f>"6079310046207227"</f>
        <v>6079310046207227</v>
      </c>
      <c r="F125" t="str">
        <f>"433"</f>
        <v>433</v>
      </c>
      <c r="G125">
        <v>1</v>
      </c>
      <c r="H125">
        <v>2023</v>
      </c>
      <c r="I125" t="s">
        <v>134</v>
      </c>
    </row>
    <row r="126" spans="1:9" x14ac:dyDescent="0.25">
      <c r="A126" t="s">
        <v>8</v>
      </c>
      <c r="B126" t="s">
        <v>9</v>
      </c>
      <c r="C126">
        <v>8770411511</v>
      </c>
      <c r="D126">
        <v>10000</v>
      </c>
      <c r="E126" t="str">
        <f>"6079310046207276"</f>
        <v>6079310046207276</v>
      </c>
      <c r="F126" t="str">
        <f>"671"</f>
        <v>671</v>
      </c>
      <c r="G126">
        <v>1</v>
      </c>
      <c r="H126">
        <v>2023</v>
      </c>
      <c r="I126" t="s">
        <v>135</v>
      </c>
    </row>
    <row r="127" spans="1:9" x14ac:dyDescent="0.25">
      <c r="A127" t="s">
        <v>8</v>
      </c>
      <c r="B127" t="s">
        <v>9</v>
      </c>
      <c r="C127">
        <v>8770411511</v>
      </c>
      <c r="D127">
        <v>10000</v>
      </c>
      <c r="E127" t="str">
        <f>"6079310046206997"</f>
        <v>6079310046206997</v>
      </c>
      <c r="F127" t="str">
        <f>"866"</f>
        <v>866</v>
      </c>
      <c r="G127">
        <v>1</v>
      </c>
      <c r="H127">
        <v>2023</v>
      </c>
      <c r="I127" t="s">
        <v>136</v>
      </c>
    </row>
    <row r="128" spans="1:9" x14ac:dyDescent="0.25">
      <c r="A128" t="s">
        <v>8</v>
      </c>
      <c r="B128" t="s">
        <v>9</v>
      </c>
      <c r="C128">
        <v>8770411511</v>
      </c>
      <c r="D128">
        <v>10000</v>
      </c>
      <c r="E128" t="str">
        <f>"6079310046207409"</f>
        <v>6079310046207409</v>
      </c>
      <c r="F128" t="str">
        <f>"705"</f>
        <v>705</v>
      </c>
      <c r="G128">
        <v>1</v>
      </c>
      <c r="H128">
        <v>2023</v>
      </c>
      <c r="I128" t="s">
        <v>137</v>
      </c>
    </row>
    <row r="129" spans="1:9" x14ac:dyDescent="0.25">
      <c r="A129" t="s">
        <v>8</v>
      </c>
      <c r="B129" t="s">
        <v>9</v>
      </c>
      <c r="C129">
        <v>8770411511</v>
      </c>
      <c r="D129">
        <v>10000</v>
      </c>
      <c r="E129" t="str">
        <f>"6079310046207458"</f>
        <v>6079310046207458</v>
      </c>
      <c r="F129" t="str">
        <f>"830"</f>
        <v>830</v>
      </c>
      <c r="G129">
        <v>1</v>
      </c>
      <c r="H129">
        <v>2023</v>
      </c>
      <c r="I129" t="s">
        <v>138</v>
      </c>
    </row>
    <row r="130" spans="1:9" x14ac:dyDescent="0.25">
      <c r="A130" t="s">
        <v>8</v>
      </c>
      <c r="B130" t="s">
        <v>9</v>
      </c>
      <c r="C130">
        <v>8770411511</v>
      </c>
      <c r="D130">
        <v>10000</v>
      </c>
      <c r="E130" t="str">
        <f>"6079310046207474"</f>
        <v>6079310046207474</v>
      </c>
      <c r="F130" t="str">
        <f>"344"</f>
        <v>344</v>
      </c>
      <c r="G130">
        <v>1</v>
      </c>
      <c r="H130">
        <v>2023</v>
      </c>
      <c r="I130" t="s">
        <v>139</v>
      </c>
    </row>
    <row r="131" spans="1:9" x14ac:dyDescent="0.25">
      <c r="A131" t="s">
        <v>8</v>
      </c>
      <c r="B131" t="s">
        <v>9</v>
      </c>
      <c r="C131">
        <v>8770411511</v>
      </c>
      <c r="D131">
        <v>10000</v>
      </c>
      <c r="E131" t="str">
        <f>"6079310046207482"</f>
        <v>6079310046207482</v>
      </c>
      <c r="F131" t="str">
        <f>"524"</f>
        <v>524</v>
      </c>
      <c r="G131">
        <v>1</v>
      </c>
      <c r="H131">
        <v>2023</v>
      </c>
      <c r="I131" t="s">
        <v>140</v>
      </c>
    </row>
    <row r="132" spans="1:9" x14ac:dyDescent="0.25">
      <c r="A132" t="s">
        <v>8</v>
      </c>
      <c r="B132" t="s">
        <v>9</v>
      </c>
      <c r="C132">
        <v>8770411511</v>
      </c>
      <c r="D132">
        <v>10000</v>
      </c>
      <c r="E132" t="str">
        <f>"6079310046207557"</f>
        <v>6079310046207557</v>
      </c>
      <c r="F132" t="str">
        <f>"573"</f>
        <v>573</v>
      </c>
      <c r="G132">
        <v>1</v>
      </c>
      <c r="H132">
        <v>2023</v>
      </c>
      <c r="I132" t="s">
        <v>141</v>
      </c>
    </row>
    <row r="133" spans="1:9" x14ac:dyDescent="0.25">
      <c r="A133" t="s">
        <v>8</v>
      </c>
      <c r="B133" t="s">
        <v>9</v>
      </c>
      <c r="C133">
        <v>8770411511</v>
      </c>
      <c r="D133">
        <v>10000</v>
      </c>
      <c r="E133" t="str">
        <f>"6079310046207565"</f>
        <v>6079310046207565</v>
      </c>
      <c r="F133" t="str">
        <f>"335"</f>
        <v>335</v>
      </c>
      <c r="G133">
        <v>1</v>
      </c>
      <c r="H133">
        <v>2023</v>
      </c>
      <c r="I133" t="s">
        <v>142</v>
      </c>
    </row>
    <row r="134" spans="1:9" x14ac:dyDescent="0.25">
      <c r="A134" t="s">
        <v>8</v>
      </c>
      <c r="B134" t="s">
        <v>9</v>
      </c>
      <c r="C134">
        <v>8770411511</v>
      </c>
      <c r="D134">
        <v>10000</v>
      </c>
      <c r="E134" t="str">
        <f>"6079310046207375"</f>
        <v>6079310046207375</v>
      </c>
      <c r="F134" t="str">
        <f>"813"</f>
        <v>813</v>
      </c>
      <c r="G134">
        <v>1</v>
      </c>
      <c r="H134">
        <v>2023</v>
      </c>
      <c r="I134" t="s">
        <v>143</v>
      </c>
    </row>
    <row r="135" spans="1:9" x14ac:dyDescent="0.25">
      <c r="A135" t="s">
        <v>8</v>
      </c>
      <c r="B135" t="s">
        <v>9</v>
      </c>
      <c r="C135">
        <v>8770411511</v>
      </c>
      <c r="D135">
        <v>10000</v>
      </c>
      <c r="E135" t="str">
        <f>"6079310046207615"</f>
        <v>6079310046207615</v>
      </c>
      <c r="F135" t="str">
        <f>"769"</f>
        <v>769</v>
      </c>
      <c r="G135">
        <v>1</v>
      </c>
      <c r="H135">
        <v>2023</v>
      </c>
      <c r="I135" t="s">
        <v>144</v>
      </c>
    </row>
    <row r="136" spans="1:9" x14ac:dyDescent="0.25">
      <c r="A136" t="s">
        <v>8</v>
      </c>
      <c r="B136" t="s">
        <v>9</v>
      </c>
      <c r="C136">
        <v>8770411511</v>
      </c>
      <c r="D136">
        <v>10000</v>
      </c>
      <c r="E136" t="str">
        <f>"6079310046207649"</f>
        <v>6079310046207649</v>
      </c>
      <c r="F136" t="str">
        <f>"119"</f>
        <v>119</v>
      </c>
      <c r="G136">
        <v>1</v>
      </c>
      <c r="H136">
        <v>2023</v>
      </c>
      <c r="I136" t="s">
        <v>145</v>
      </c>
    </row>
    <row r="137" spans="1:9" x14ac:dyDescent="0.25">
      <c r="A137" t="s">
        <v>8</v>
      </c>
      <c r="B137" t="s">
        <v>9</v>
      </c>
      <c r="C137">
        <v>8770411511</v>
      </c>
      <c r="D137">
        <v>10000</v>
      </c>
      <c r="E137" t="str">
        <f>"6079310046207805"</f>
        <v>6079310046207805</v>
      </c>
      <c r="F137" t="str">
        <f>"791"</f>
        <v>791</v>
      </c>
      <c r="G137">
        <v>1</v>
      </c>
      <c r="H137">
        <v>2023</v>
      </c>
      <c r="I137" t="s">
        <v>146</v>
      </c>
    </row>
    <row r="138" spans="1:9" x14ac:dyDescent="0.25">
      <c r="A138" t="s">
        <v>8</v>
      </c>
      <c r="B138" t="s">
        <v>9</v>
      </c>
      <c r="C138">
        <v>8770411511</v>
      </c>
      <c r="D138">
        <v>10000</v>
      </c>
      <c r="E138" t="str">
        <f>"6079310046207854"</f>
        <v>6079310046207854</v>
      </c>
      <c r="F138" t="str">
        <f>"604"</f>
        <v>604</v>
      </c>
      <c r="G138">
        <v>1</v>
      </c>
      <c r="H138">
        <v>2023</v>
      </c>
      <c r="I138" t="s">
        <v>147</v>
      </c>
    </row>
    <row r="139" spans="1:9" x14ac:dyDescent="0.25">
      <c r="A139" t="s">
        <v>8</v>
      </c>
      <c r="B139" t="s">
        <v>9</v>
      </c>
      <c r="C139">
        <v>8770411511</v>
      </c>
      <c r="D139">
        <v>10000</v>
      </c>
      <c r="E139" t="str">
        <f>"6079310046207870"</f>
        <v>6079310046207870</v>
      </c>
      <c r="F139" t="str">
        <f>"507"</f>
        <v>507</v>
      </c>
      <c r="G139">
        <v>1</v>
      </c>
      <c r="H139">
        <v>2023</v>
      </c>
      <c r="I139" t="s">
        <v>148</v>
      </c>
    </row>
    <row r="140" spans="1:9" x14ac:dyDescent="0.25">
      <c r="A140" t="s">
        <v>8</v>
      </c>
      <c r="B140" t="s">
        <v>9</v>
      </c>
      <c r="C140">
        <v>8770411511</v>
      </c>
      <c r="D140">
        <v>10000</v>
      </c>
      <c r="E140" t="str">
        <f>"6079310046207904"</f>
        <v>6079310046207904</v>
      </c>
      <c r="F140" t="str">
        <f>"954"</f>
        <v>954</v>
      </c>
      <c r="G140">
        <v>1</v>
      </c>
      <c r="H140">
        <v>2023</v>
      </c>
      <c r="I140" t="s">
        <v>149</v>
      </c>
    </row>
    <row r="141" spans="1:9" x14ac:dyDescent="0.25">
      <c r="A141" t="s">
        <v>8</v>
      </c>
      <c r="B141" t="s">
        <v>9</v>
      </c>
      <c r="C141">
        <v>8770411511</v>
      </c>
      <c r="D141">
        <v>10000</v>
      </c>
      <c r="E141" t="str">
        <f>"6079310046207722"</f>
        <v>6079310046207722</v>
      </c>
      <c r="F141" t="str">
        <f>"602"</f>
        <v>602</v>
      </c>
      <c r="G141">
        <v>1</v>
      </c>
      <c r="H141">
        <v>2023</v>
      </c>
      <c r="I141" t="s">
        <v>150</v>
      </c>
    </row>
    <row r="142" spans="1:9" x14ac:dyDescent="0.25">
      <c r="A142" t="s">
        <v>8</v>
      </c>
      <c r="B142" t="s">
        <v>9</v>
      </c>
      <c r="C142">
        <v>8770411511</v>
      </c>
      <c r="D142">
        <v>10000</v>
      </c>
      <c r="E142" t="str">
        <f>"6079310046207730"</f>
        <v>6079310046207730</v>
      </c>
      <c r="F142" t="str">
        <f>"186"</f>
        <v>186</v>
      </c>
      <c r="G142">
        <v>1</v>
      </c>
      <c r="H142">
        <v>2023</v>
      </c>
      <c r="I142" t="s">
        <v>151</v>
      </c>
    </row>
    <row r="143" spans="1:9" x14ac:dyDescent="0.25">
      <c r="A143" t="s">
        <v>8</v>
      </c>
      <c r="B143" t="s">
        <v>9</v>
      </c>
      <c r="C143">
        <v>8770411511</v>
      </c>
      <c r="D143">
        <v>10000</v>
      </c>
      <c r="E143" t="str">
        <f>"6079310046207755"</f>
        <v>6079310046207755</v>
      </c>
      <c r="F143" t="str">
        <f>"483"</f>
        <v>483</v>
      </c>
      <c r="G143">
        <v>1</v>
      </c>
      <c r="H143">
        <v>2023</v>
      </c>
      <c r="I143" t="s">
        <v>152</v>
      </c>
    </row>
    <row r="144" spans="1:9" x14ac:dyDescent="0.25">
      <c r="A144" t="s">
        <v>8</v>
      </c>
      <c r="B144" t="s">
        <v>9</v>
      </c>
      <c r="C144">
        <v>8770411511</v>
      </c>
      <c r="D144">
        <v>10000</v>
      </c>
      <c r="E144" t="str">
        <f>"6079310046208019"</f>
        <v>6079310046208019</v>
      </c>
      <c r="F144" t="str">
        <f>"946"</f>
        <v>946</v>
      </c>
      <c r="G144">
        <v>1</v>
      </c>
      <c r="H144">
        <v>2023</v>
      </c>
      <c r="I144" t="s">
        <v>153</v>
      </c>
    </row>
    <row r="145" spans="1:9" x14ac:dyDescent="0.25">
      <c r="A145" t="s">
        <v>8</v>
      </c>
      <c r="B145" t="s">
        <v>9</v>
      </c>
      <c r="C145">
        <v>8770411511</v>
      </c>
      <c r="D145">
        <v>10000</v>
      </c>
      <c r="E145" t="str">
        <f>"6079310046208027"</f>
        <v>6079310046208027</v>
      </c>
      <c r="F145" t="str">
        <f>"728"</f>
        <v>728</v>
      </c>
      <c r="G145">
        <v>1</v>
      </c>
      <c r="H145">
        <v>2023</v>
      </c>
      <c r="I145" t="s">
        <v>154</v>
      </c>
    </row>
    <row r="146" spans="1:9" x14ac:dyDescent="0.25">
      <c r="A146" t="s">
        <v>8</v>
      </c>
      <c r="B146" t="s">
        <v>9</v>
      </c>
      <c r="C146">
        <v>8770411511</v>
      </c>
      <c r="D146">
        <v>10000</v>
      </c>
      <c r="E146" t="str">
        <f>"6079310046207789"</f>
        <v>6079310046207789</v>
      </c>
      <c r="F146" t="str">
        <f>"153"</f>
        <v>153</v>
      </c>
      <c r="G146">
        <v>1</v>
      </c>
      <c r="H146">
        <v>2023</v>
      </c>
      <c r="I146" t="s">
        <v>155</v>
      </c>
    </row>
    <row r="147" spans="1:9" x14ac:dyDescent="0.25">
      <c r="A147" t="s">
        <v>8</v>
      </c>
      <c r="B147" t="s">
        <v>9</v>
      </c>
      <c r="C147">
        <v>8770411511</v>
      </c>
      <c r="D147">
        <v>10000</v>
      </c>
      <c r="E147" t="str">
        <f>"6079310046207797"</f>
        <v>6079310046207797</v>
      </c>
      <c r="F147" t="str">
        <f>"987"</f>
        <v>987</v>
      </c>
      <c r="G147">
        <v>1</v>
      </c>
      <c r="H147">
        <v>2023</v>
      </c>
      <c r="I147" t="s">
        <v>156</v>
      </c>
    </row>
    <row r="148" spans="1:9" x14ac:dyDescent="0.25">
      <c r="A148" t="s">
        <v>8</v>
      </c>
      <c r="B148" t="s">
        <v>9</v>
      </c>
      <c r="C148">
        <v>8770411511</v>
      </c>
      <c r="D148">
        <v>10000</v>
      </c>
      <c r="E148" t="str">
        <f>"6079310046208274"</f>
        <v>6079310046208274</v>
      </c>
      <c r="F148" t="str">
        <f>"315"</f>
        <v>315</v>
      </c>
      <c r="G148">
        <v>1</v>
      </c>
      <c r="H148">
        <v>2023</v>
      </c>
      <c r="I148" t="s">
        <v>157</v>
      </c>
    </row>
    <row r="149" spans="1:9" x14ac:dyDescent="0.25">
      <c r="A149" t="s">
        <v>8</v>
      </c>
      <c r="B149" t="s">
        <v>9</v>
      </c>
      <c r="C149">
        <v>8770411511</v>
      </c>
      <c r="D149">
        <v>10000</v>
      </c>
      <c r="E149" t="str">
        <f>"6079310046208043"</f>
        <v>6079310046208043</v>
      </c>
      <c r="F149" t="str">
        <f>"759"</f>
        <v>759</v>
      </c>
      <c r="G149">
        <v>1</v>
      </c>
      <c r="H149">
        <v>2023</v>
      </c>
      <c r="I149" t="s">
        <v>158</v>
      </c>
    </row>
    <row r="150" spans="1:9" x14ac:dyDescent="0.25">
      <c r="A150" t="s">
        <v>8</v>
      </c>
      <c r="B150" t="s">
        <v>9</v>
      </c>
      <c r="C150">
        <v>8770411511</v>
      </c>
      <c r="D150">
        <v>10000</v>
      </c>
      <c r="E150" t="str">
        <f>"6079310046208068"</f>
        <v>6079310046208068</v>
      </c>
      <c r="F150" t="str">
        <f>"355"</f>
        <v>355</v>
      </c>
      <c r="G150">
        <v>1</v>
      </c>
      <c r="H150">
        <v>2023</v>
      </c>
      <c r="I150" t="s">
        <v>159</v>
      </c>
    </row>
    <row r="151" spans="1:9" x14ac:dyDescent="0.25">
      <c r="A151" t="s">
        <v>8</v>
      </c>
      <c r="B151" t="s">
        <v>9</v>
      </c>
      <c r="C151">
        <v>8770411511</v>
      </c>
      <c r="D151">
        <v>10000</v>
      </c>
      <c r="E151" t="str">
        <f>"6079310046208142"</f>
        <v>6079310046208142</v>
      </c>
      <c r="F151" t="str">
        <f>"779"</f>
        <v>779</v>
      </c>
      <c r="G151">
        <v>1</v>
      </c>
      <c r="H151">
        <v>2023</v>
      </c>
      <c r="I151" t="s">
        <v>160</v>
      </c>
    </row>
    <row r="152" spans="1:9" x14ac:dyDescent="0.25">
      <c r="A152" t="s">
        <v>8</v>
      </c>
      <c r="B152" t="s">
        <v>9</v>
      </c>
      <c r="C152">
        <v>8770411511</v>
      </c>
      <c r="D152">
        <v>10000</v>
      </c>
      <c r="E152" t="str">
        <f>"6079310046208159"</f>
        <v>6079310046208159</v>
      </c>
      <c r="F152" t="str">
        <f>"559"</f>
        <v>559</v>
      </c>
      <c r="G152">
        <v>1</v>
      </c>
      <c r="H152">
        <v>2023</v>
      </c>
      <c r="I152" t="s">
        <v>161</v>
      </c>
    </row>
    <row r="153" spans="1:9" x14ac:dyDescent="0.25">
      <c r="A153" t="s">
        <v>8</v>
      </c>
      <c r="B153" t="s">
        <v>9</v>
      </c>
      <c r="C153">
        <v>8770411511</v>
      </c>
      <c r="D153">
        <v>10000</v>
      </c>
      <c r="E153" t="str">
        <f>"6079310046208332"</f>
        <v>6079310046208332</v>
      </c>
      <c r="F153" t="str">
        <f>"366"</f>
        <v>366</v>
      </c>
      <c r="G153">
        <v>1</v>
      </c>
      <c r="H153">
        <v>2023</v>
      </c>
      <c r="I153" t="s">
        <v>162</v>
      </c>
    </row>
    <row r="154" spans="1:9" x14ac:dyDescent="0.25">
      <c r="A154" t="s">
        <v>8</v>
      </c>
      <c r="B154" t="s">
        <v>9</v>
      </c>
      <c r="C154">
        <v>8770411511</v>
      </c>
      <c r="D154">
        <v>10000</v>
      </c>
      <c r="E154" t="str">
        <f>"6079310046208316"</f>
        <v>6079310046208316</v>
      </c>
      <c r="F154" t="str">
        <f>"716"</f>
        <v>716</v>
      </c>
      <c r="G154">
        <v>1</v>
      </c>
      <c r="H154">
        <v>2023</v>
      </c>
      <c r="I154" t="s">
        <v>163</v>
      </c>
    </row>
    <row r="155" spans="1:9" x14ac:dyDescent="0.25">
      <c r="A155" t="s">
        <v>8</v>
      </c>
      <c r="B155" t="s">
        <v>9</v>
      </c>
      <c r="C155">
        <v>8770411511</v>
      </c>
      <c r="D155">
        <v>10000</v>
      </c>
      <c r="E155" t="str">
        <f>"6079310046208381"</f>
        <v>6079310046208381</v>
      </c>
      <c r="F155" t="str">
        <f>"358"</f>
        <v>358</v>
      </c>
      <c r="G155">
        <v>1</v>
      </c>
      <c r="H155">
        <v>2023</v>
      </c>
      <c r="I155" t="s">
        <v>164</v>
      </c>
    </row>
    <row r="156" spans="1:9" x14ac:dyDescent="0.25">
      <c r="A156" t="s">
        <v>8</v>
      </c>
      <c r="B156" t="s">
        <v>9</v>
      </c>
      <c r="C156">
        <v>8770411511</v>
      </c>
      <c r="D156">
        <v>10000</v>
      </c>
      <c r="E156" t="str">
        <f>"6079310046208183"</f>
        <v>6079310046208183</v>
      </c>
      <c r="F156" t="str">
        <f>"746"</f>
        <v>746</v>
      </c>
      <c r="G156">
        <v>1</v>
      </c>
      <c r="H156">
        <v>2023</v>
      </c>
      <c r="I156" t="s">
        <v>165</v>
      </c>
    </row>
    <row r="157" spans="1:9" x14ac:dyDescent="0.25">
      <c r="A157" t="s">
        <v>8</v>
      </c>
      <c r="B157" t="s">
        <v>9</v>
      </c>
      <c r="C157">
        <v>8770411511</v>
      </c>
      <c r="D157">
        <v>10000</v>
      </c>
      <c r="E157" t="str">
        <f>"6079310046208639"</f>
        <v>6079310046208639</v>
      </c>
      <c r="F157" t="str">
        <f>"565"</f>
        <v>565</v>
      </c>
      <c r="G157">
        <v>1</v>
      </c>
      <c r="H157">
        <v>2023</v>
      </c>
      <c r="I157" t="s">
        <v>166</v>
      </c>
    </row>
    <row r="158" spans="1:9" x14ac:dyDescent="0.25">
      <c r="A158" t="s">
        <v>8</v>
      </c>
      <c r="B158" t="s">
        <v>9</v>
      </c>
      <c r="C158">
        <v>8770411511</v>
      </c>
      <c r="D158">
        <v>10000</v>
      </c>
      <c r="E158" t="str">
        <f>"6079310046208696"</f>
        <v>6079310046208696</v>
      </c>
      <c r="F158" t="str">
        <f>"966"</f>
        <v>966</v>
      </c>
      <c r="G158">
        <v>1</v>
      </c>
      <c r="H158">
        <v>2023</v>
      </c>
      <c r="I158" t="s">
        <v>167</v>
      </c>
    </row>
    <row r="159" spans="1:9" x14ac:dyDescent="0.25">
      <c r="A159" t="s">
        <v>8</v>
      </c>
      <c r="B159" t="s">
        <v>9</v>
      </c>
      <c r="C159">
        <v>8770411511</v>
      </c>
      <c r="D159">
        <v>10000</v>
      </c>
      <c r="E159" t="str">
        <f>"6079310046208670"</f>
        <v>6079310046208670</v>
      </c>
      <c r="F159" t="str">
        <f>"840"</f>
        <v>840</v>
      </c>
      <c r="G159">
        <v>1</v>
      </c>
      <c r="H159">
        <v>2023</v>
      </c>
      <c r="I159" t="s">
        <v>168</v>
      </c>
    </row>
    <row r="160" spans="1:9" x14ac:dyDescent="0.25">
      <c r="A160" t="s">
        <v>8</v>
      </c>
      <c r="B160" t="s">
        <v>9</v>
      </c>
      <c r="C160">
        <v>8770411511</v>
      </c>
      <c r="D160">
        <v>10000</v>
      </c>
      <c r="E160" t="str">
        <f>"6079310046208472"</f>
        <v>6079310046208472</v>
      </c>
      <c r="F160" t="str">
        <f>"902"</f>
        <v>902</v>
      </c>
      <c r="G160">
        <v>1</v>
      </c>
      <c r="H160">
        <v>2023</v>
      </c>
      <c r="I160" t="s">
        <v>169</v>
      </c>
    </row>
    <row r="161" spans="1:9" x14ac:dyDescent="0.25">
      <c r="A161" t="s">
        <v>8</v>
      </c>
      <c r="B161" t="s">
        <v>9</v>
      </c>
      <c r="C161">
        <v>8770411511</v>
      </c>
      <c r="D161">
        <v>10000</v>
      </c>
      <c r="E161" t="str">
        <f>"6079310046208506"</f>
        <v>6079310046208506</v>
      </c>
      <c r="F161" t="str">
        <f>"656"</f>
        <v>656</v>
      </c>
      <c r="G161">
        <v>1</v>
      </c>
      <c r="H161">
        <v>2023</v>
      </c>
      <c r="I161" t="s">
        <v>170</v>
      </c>
    </row>
    <row r="162" spans="1:9" x14ac:dyDescent="0.25">
      <c r="A162" t="s">
        <v>8</v>
      </c>
      <c r="B162" t="s">
        <v>9</v>
      </c>
      <c r="C162">
        <v>8770411511</v>
      </c>
      <c r="D162">
        <v>10000</v>
      </c>
      <c r="E162" t="str">
        <f>"6079310046208563"</f>
        <v>6079310046208563</v>
      </c>
      <c r="F162" t="str">
        <f>"030"</f>
        <v>030</v>
      </c>
      <c r="G162">
        <v>1</v>
      </c>
      <c r="H162">
        <v>2023</v>
      </c>
      <c r="I162" t="s">
        <v>171</v>
      </c>
    </row>
    <row r="163" spans="1:9" x14ac:dyDescent="0.25">
      <c r="A163" t="s">
        <v>8</v>
      </c>
      <c r="B163" t="s">
        <v>9</v>
      </c>
      <c r="C163">
        <v>8770411511</v>
      </c>
      <c r="D163">
        <v>10000</v>
      </c>
      <c r="E163" t="str">
        <f>"6079310046208753"</f>
        <v>6079310046208753</v>
      </c>
      <c r="F163" t="str">
        <f>"939"</f>
        <v>939</v>
      </c>
      <c r="G163">
        <v>1</v>
      </c>
      <c r="H163">
        <v>2023</v>
      </c>
      <c r="I163" t="s">
        <v>172</v>
      </c>
    </row>
    <row r="164" spans="1:9" x14ac:dyDescent="0.25">
      <c r="A164" t="s">
        <v>8</v>
      </c>
      <c r="B164" t="s">
        <v>9</v>
      </c>
      <c r="C164">
        <v>8770411511</v>
      </c>
      <c r="D164">
        <v>10000</v>
      </c>
      <c r="E164" t="str">
        <f>"6079310046208720"</f>
        <v>6079310046208720</v>
      </c>
      <c r="F164" t="str">
        <f>"079"</f>
        <v>079</v>
      </c>
      <c r="G164">
        <v>1</v>
      </c>
      <c r="H164">
        <v>2023</v>
      </c>
      <c r="I164" t="s">
        <v>173</v>
      </c>
    </row>
    <row r="165" spans="1:9" x14ac:dyDescent="0.25">
      <c r="A165" t="s">
        <v>8</v>
      </c>
      <c r="B165" t="s">
        <v>9</v>
      </c>
      <c r="C165">
        <v>8770411511</v>
      </c>
      <c r="D165">
        <v>10000</v>
      </c>
      <c r="E165" t="str">
        <f>"6079310046208597"</f>
        <v>6079310046208597</v>
      </c>
      <c r="F165" t="str">
        <f>"816"</f>
        <v>816</v>
      </c>
      <c r="G165">
        <v>1</v>
      </c>
      <c r="H165">
        <v>2023</v>
      </c>
      <c r="I165" t="s">
        <v>174</v>
      </c>
    </row>
    <row r="166" spans="1:9" x14ac:dyDescent="0.25">
      <c r="A166" t="s">
        <v>8</v>
      </c>
      <c r="B166" t="s">
        <v>9</v>
      </c>
      <c r="C166">
        <v>8770411511</v>
      </c>
      <c r="D166">
        <v>10000</v>
      </c>
      <c r="E166" t="str">
        <f>"6079310046208829"</f>
        <v>6079310046208829</v>
      </c>
      <c r="F166" t="str">
        <f>"229"</f>
        <v>229</v>
      </c>
      <c r="G166">
        <v>1</v>
      </c>
      <c r="H166">
        <v>2023</v>
      </c>
      <c r="I166" t="s">
        <v>175</v>
      </c>
    </row>
    <row r="167" spans="1:9" x14ac:dyDescent="0.25">
      <c r="A167" t="s">
        <v>8</v>
      </c>
      <c r="B167" t="s">
        <v>9</v>
      </c>
      <c r="C167">
        <v>8770411511</v>
      </c>
      <c r="D167">
        <v>10000</v>
      </c>
      <c r="E167" t="str">
        <f>"6079310046209082"</f>
        <v>6079310046209082</v>
      </c>
      <c r="F167" t="str">
        <f>"980"</f>
        <v>980</v>
      </c>
      <c r="G167">
        <v>1</v>
      </c>
      <c r="H167">
        <v>2023</v>
      </c>
      <c r="I167" t="s">
        <v>176</v>
      </c>
    </row>
    <row r="168" spans="1:9" x14ac:dyDescent="0.25">
      <c r="A168" t="s">
        <v>8</v>
      </c>
      <c r="B168" t="s">
        <v>9</v>
      </c>
      <c r="C168">
        <v>8770411511</v>
      </c>
      <c r="D168">
        <v>10000</v>
      </c>
      <c r="E168" t="str">
        <f>"6079310046208852"</f>
        <v>6079310046208852</v>
      </c>
      <c r="F168" t="str">
        <f>"100"</f>
        <v>100</v>
      </c>
      <c r="G168">
        <v>1</v>
      </c>
      <c r="H168">
        <v>2023</v>
      </c>
      <c r="I168" t="s">
        <v>177</v>
      </c>
    </row>
    <row r="169" spans="1:9" x14ac:dyDescent="0.25">
      <c r="A169" t="s">
        <v>8</v>
      </c>
      <c r="B169" t="s">
        <v>9</v>
      </c>
      <c r="C169">
        <v>8770411511</v>
      </c>
      <c r="D169">
        <v>10000</v>
      </c>
      <c r="E169" t="str">
        <f>"6079310046209090"</f>
        <v>6079310046209090</v>
      </c>
      <c r="F169" t="str">
        <f>"940"</f>
        <v>940</v>
      </c>
      <c r="G169">
        <v>1</v>
      </c>
      <c r="H169">
        <v>2023</v>
      </c>
      <c r="I169" t="s">
        <v>178</v>
      </c>
    </row>
    <row r="170" spans="1:9" x14ac:dyDescent="0.25">
      <c r="A170" t="s">
        <v>8</v>
      </c>
      <c r="B170" t="s">
        <v>9</v>
      </c>
      <c r="C170">
        <v>8770411511</v>
      </c>
      <c r="D170">
        <v>10000</v>
      </c>
      <c r="E170" t="str">
        <f>"6079310046208886"</f>
        <v>6079310046208886</v>
      </c>
      <c r="F170" t="str">
        <f>"228"</f>
        <v>228</v>
      </c>
      <c r="G170">
        <v>1</v>
      </c>
      <c r="H170">
        <v>2023</v>
      </c>
      <c r="I170" t="s">
        <v>179</v>
      </c>
    </row>
    <row r="171" spans="1:9" x14ac:dyDescent="0.25">
      <c r="A171" t="s">
        <v>8</v>
      </c>
      <c r="B171" t="s">
        <v>9</v>
      </c>
      <c r="C171">
        <v>8770411511</v>
      </c>
      <c r="D171">
        <v>10000</v>
      </c>
      <c r="E171" t="str">
        <f>"6079310046208928"</f>
        <v>6079310046208928</v>
      </c>
      <c r="F171" t="str">
        <f>"875"</f>
        <v>875</v>
      </c>
      <c r="G171">
        <v>1</v>
      </c>
      <c r="H171">
        <v>2023</v>
      </c>
      <c r="I171" t="s">
        <v>180</v>
      </c>
    </row>
    <row r="172" spans="1:9" x14ac:dyDescent="0.25">
      <c r="A172" t="s">
        <v>8</v>
      </c>
      <c r="B172" t="s">
        <v>9</v>
      </c>
      <c r="C172">
        <v>8770411511</v>
      </c>
      <c r="D172">
        <v>10000</v>
      </c>
      <c r="E172" t="str">
        <f>"6079310046208969"</f>
        <v>6079310046208969</v>
      </c>
      <c r="F172" t="str">
        <f>"668"</f>
        <v>668</v>
      </c>
      <c r="G172">
        <v>1</v>
      </c>
      <c r="H172">
        <v>2023</v>
      </c>
      <c r="I172" t="s">
        <v>181</v>
      </c>
    </row>
    <row r="173" spans="1:9" x14ac:dyDescent="0.25">
      <c r="A173" t="s">
        <v>8</v>
      </c>
      <c r="B173" t="s">
        <v>9</v>
      </c>
      <c r="C173">
        <v>8770411511</v>
      </c>
      <c r="D173">
        <v>10000</v>
      </c>
      <c r="E173" t="str">
        <f>"6079310046209157"</f>
        <v>6079310046209157</v>
      </c>
      <c r="F173" t="str">
        <f>"118"</f>
        <v>118</v>
      </c>
      <c r="G173">
        <v>1</v>
      </c>
      <c r="H173">
        <v>2023</v>
      </c>
      <c r="I173" t="s">
        <v>182</v>
      </c>
    </row>
    <row r="174" spans="1:9" x14ac:dyDescent="0.25">
      <c r="A174" t="s">
        <v>8</v>
      </c>
      <c r="B174" t="s">
        <v>9</v>
      </c>
      <c r="C174">
        <v>8770411511</v>
      </c>
      <c r="D174">
        <v>10000</v>
      </c>
      <c r="E174" t="str">
        <f>"6079310046208993"</f>
        <v>6079310046208993</v>
      </c>
      <c r="F174" t="str">
        <f>"893"</f>
        <v>893</v>
      </c>
      <c r="G174">
        <v>1</v>
      </c>
      <c r="H174">
        <v>2023</v>
      </c>
      <c r="I174" t="s">
        <v>183</v>
      </c>
    </row>
    <row r="175" spans="1:9" x14ac:dyDescent="0.25">
      <c r="A175" t="s">
        <v>8</v>
      </c>
      <c r="B175" t="s">
        <v>9</v>
      </c>
      <c r="C175">
        <v>8770411511</v>
      </c>
      <c r="D175">
        <v>10000</v>
      </c>
      <c r="E175" t="str">
        <f>"6079310046209215"</f>
        <v>6079310046209215</v>
      </c>
      <c r="F175" t="str">
        <f>"293"</f>
        <v>293</v>
      </c>
      <c r="G175">
        <v>1</v>
      </c>
      <c r="H175">
        <v>2023</v>
      </c>
      <c r="I175" t="s">
        <v>184</v>
      </c>
    </row>
    <row r="176" spans="1:9" x14ac:dyDescent="0.25">
      <c r="A176" t="s">
        <v>8</v>
      </c>
      <c r="B176" t="s">
        <v>9</v>
      </c>
      <c r="C176">
        <v>8770411511</v>
      </c>
      <c r="D176">
        <v>10000</v>
      </c>
      <c r="E176" t="str">
        <f>"6079310046209264"</f>
        <v>6079310046209264</v>
      </c>
      <c r="F176" t="str">
        <f>"029"</f>
        <v>029</v>
      </c>
      <c r="G176">
        <v>1</v>
      </c>
      <c r="H176">
        <v>2023</v>
      </c>
      <c r="I176" t="s">
        <v>185</v>
      </c>
    </row>
    <row r="177" spans="1:9" x14ac:dyDescent="0.25">
      <c r="A177" t="s">
        <v>8</v>
      </c>
      <c r="B177" t="s">
        <v>9</v>
      </c>
      <c r="C177">
        <v>8770411511</v>
      </c>
      <c r="D177">
        <v>10000</v>
      </c>
      <c r="E177" t="str">
        <f>"6079310046209421"</f>
        <v>6079310046209421</v>
      </c>
      <c r="F177" t="str">
        <f>"102"</f>
        <v>102</v>
      </c>
      <c r="G177">
        <v>1</v>
      </c>
      <c r="H177">
        <v>2023</v>
      </c>
      <c r="I177" t="s">
        <v>186</v>
      </c>
    </row>
    <row r="178" spans="1:9" x14ac:dyDescent="0.25">
      <c r="A178" t="s">
        <v>8</v>
      </c>
      <c r="B178" t="s">
        <v>9</v>
      </c>
      <c r="C178">
        <v>8770411511</v>
      </c>
      <c r="D178">
        <v>10000</v>
      </c>
      <c r="E178" t="str">
        <f>"6079310046209470"</f>
        <v>6079310046209470</v>
      </c>
      <c r="F178" t="str">
        <f>"794"</f>
        <v>794</v>
      </c>
      <c r="G178">
        <v>1</v>
      </c>
      <c r="H178">
        <v>2023</v>
      </c>
      <c r="I178" t="s">
        <v>187</v>
      </c>
    </row>
    <row r="179" spans="1:9" x14ac:dyDescent="0.25">
      <c r="A179" t="s">
        <v>8</v>
      </c>
      <c r="B179" t="s">
        <v>9</v>
      </c>
      <c r="C179">
        <v>8770411511</v>
      </c>
      <c r="D179">
        <v>10000</v>
      </c>
      <c r="E179" t="str">
        <f>"6079310046209306"</f>
        <v>6079310046209306</v>
      </c>
      <c r="F179" t="str">
        <f>"303"</f>
        <v>303</v>
      </c>
      <c r="G179">
        <v>1</v>
      </c>
      <c r="H179">
        <v>2023</v>
      </c>
      <c r="I179" t="s">
        <v>188</v>
      </c>
    </row>
    <row r="180" spans="1:9" x14ac:dyDescent="0.25">
      <c r="A180" t="s">
        <v>8</v>
      </c>
      <c r="B180" t="s">
        <v>9</v>
      </c>
      <c r="C180">
        <v>8770411511</v>
      </c>
      <c r="D180">
        <v>10000</v>
      </c>
      <c r="E180" t="str">
        <f>"6079310046209512"</f>
        <v>6079310046209512</v>
      </c>
      <c r="F180" t="str">
        <f>"684"</f>
        <v>684</v>
      </c>
      <c r="G180">
        <v>1</v>
      </c>
      <c r="H180">
        <v>2023</v>
      </c>
      <c r="I180" t="s">
        <v>189</v>
      </c>
    </row>
    <row r="181" spans="1:9" x14ac:dyDescent="0.25">
      <c r="A181" t="s">
        <v>8</v>
      </c>
      <c r="B181" t="s">
        <v>9</v>
      </c>
      <c r="C181">
        <v>8770411511</v>
      </c>
      <c r="D181">
        <v>10000</v>
      </c>
      <c r="E181" t="str">
        <f>"6079310046209330"</f>
        <v>6079310046209330</v>
      </c>
      <c r="F181" t="str">
        <f>"448"</f>
        <v>448</v>
      </c>
      <c r="G181">
        <v>1</v>
      </c>
      <c r="H181">
        <v>2023</v>
      </c>
      <c r="I181" t="s">
        <v>190</v>
      </c>
    </row>
    <row r="182" spans="1:9" x14ac:dyDescent="0.25">
      <c r="A182" t="s">
        <v>8</v>
      </c>
      <c r="B182" t="s">
        <v>9</v>
      </c>
      <c r="C182">
        <v>8770411511</v>
      </c>
      <c r="D182">
        <v>10000</v>
      </c>
      <c r="E182" t="str">
        <f>"6079310046209355"</f>
        <v>6079310046209355</v>
      </c>
      <c r="F182" t="str">
        <f>"825"</f>
        <v>825</v>
      </c>
      <c r="G182">
        <v>1</v>
      </c>
      <c r="H182">
        <v>2023</v>
      </c>
      <c r="I182" t="s">
        <v>191</v>
      </c>
    </row>
    <row r="183" spans="1:9" x14ac:dyDescent="0.25">
      <c r="A183" t="s">
        <v>8</v>
      </c>
      <c r="B183" t="s">
        <v>9</v>
      </c>
      <c r="C183">
        <v>8770411511</v>
      </c>
      <c r="D183">
        <v>10000</v>
      </c>
      <c r="E183" t="str">
        <f>"6079310046209348"</f>
        <v>6079310046209348</v>
      </c>
      <c r="F183" t="str">
        <f>"004"</f>
        <v>004</v>
      </c>
      <c r="G183">
        <v>1</v>
      </c>
      <c r="H183">
        <v>2023</v>
      </c>
      <c r="I183" t="s">
        <v>192</v>
      </c>
    </row>
    <row r="184" spans="1:9" x14ac:dyDescent="0.25">
      <c r="A184" t="s">
        <v>8</v>
      </c>
      <c r="B184" t="s">
        <v>9</v>
      </c>
      <c r="C184">
        <v>8770411511</v>
      </c>
      <c r="D184">
        <v>10000</v>
      </c>
      <c r="E184" t="str">
        <f>"6079310046209561"</f>
        <v>6079310046209561</v>
      </c>
      <c r="F184" t="str">
        <f>"985"</f>
        <v>985</v>
      </c>
      <c r="G184">
        <v>1</v>
      </c>
      <c r="H184">
        <v>2023</v>
      </c>
      <c r="I184" t="s">
        <v>193</v>
      </c>
    </row>
    <row r="185" spans="1:9" x14ac:dyDescent="0.25">
      <c r="A185" t="s">
        <v>8</v>
      </c>
      <c r="B185" t="s">
        <v>9</v>
      </c>
      <c r="C185">
        <v>8770411511</v>
      </c>
      <c r="D185">
        <v>10000</v>
      </c>
      <c r="E185" t="str">
        <f>"6079310046209579"</f>
        <v>6079310046209579</v>
      </c>
      <c r="F185" t="str">
        <f>"206"</f>
        <v>206</v>
      </c>
      <c r="G185">
        <v>1</v>
      </c>
      <c r="H185">
        <v>2023</v>
      </c>
      <c r="I185" t="s">
        <v>194</v>
      </c>
    </row>
    <row r="186" spans="1:9" x14ac:dyDescent="0.25">
      <c r="A186" t="s">
        <v>8</v>
      </c>
      <c r="B186" t="s">
        <v>9</v>
      </c>
      <c r="C186">
        <v>8770411511</v>
      </c>
      <c r="D186">
        <v>10000</v>
      </c>
      <c r="E186" t="str">
        <f>"6079310046209595"</f>
        <v>6079310046209595</v>
      </c>
      <c r="F186" t="str">
        <f>"916"</f>
        <v>916</v>
      </c>
      <c r="G186">
        <v>1</v>
      </c>
      <c r="H186">
        <v>2023</v>
      </c>
      <c r="I186" t="s">
        <v>195</v>
      </c>
    </row>
    <row r="187" spans="1:9" x14ac:dyDescent="0.25">
      <c r="A187" t="s">
        <v>8</v>
      </c>
      <c r="B187" t="s">
        <v>9</v>
      </c>
      <c r="C187">
        <v>8770411511</v>
      </c>
      <c r="D187">
        <v>10000</v>
      </c>
      <c r="E187" t="str">
        <f>"6079310046209629"</f>
        <v>6079310046209629</v>
      </c>
      <c r="F187" t="str">
        <f>"240"</f>
        <v>240</v>
      </c>
      <c r="G187">
        <v>1</v>
      </c>
      <c r="H187">
        <v>2023</v>
      </c>
      <c r="I187" t="s">
        <v>196</v>
      </c>
    </row>
    <row r="188" spans="1:9" x14ac:dyDescent="0.25">
      <c r="A188" t="s">
        <v>8</v>
      </c>
      <c r="B188" t="s">
        <v>9</v>
      </c>
      <c r="C188">
        <v>8770411511</v>
      </c>
      <c r="D188">
        <v>10000</v>
      </c>
      <c r="E188" t="str">
        <f>"6079310046209645"</f>
        <v>6079310046209645</v>
      </c>
      <c r="F188" t="str">
        <f>"532"</f>
        <v>532</v>
      </c>
      <c r="G188">
        <v>1</v>
      </c>
      <c r="H188">
        <v>2023</v>
      </c>
      <c r="I188" t="s">
        <v>197</v>
      </c>
    </row>
    <row r="189" spans="1:9" x14ac:dyDescent="0.25">
      <c r="A189" t="s">
        <v>8</v>
      </c>
      <c r="B189" t="s">
        <v>9</v>
      </c>
      <c r="C189">
        <v>8770411511</v>
      </c>
      <c r="D189">
        <v>10000</v>
      </c>
      <c r="E189" t="str">
        <f>"6079310046209637"</f>
        <v>6079310046209637</v>
      </c>
      <c r="F189" t="str">
        <f>"641"</f>
        <v>641</v>
      </c>
      <c r="G189">
        <v>1</v>
      </c>
      <c r="H189">
        <v>2023</v>
      </c>
      <c r="I189" t="s">
        <v>198</v>
      </c>
    </row>
    <row r="190" spans="1:9" x14ac:dyDescent="0.25">
      <c r="A190" t="s">
        <v>8</v>
      </c>
      <c r="B190" t="s">
        <v>9</v>
      </c>
      <c r="C190">
        <v>8770411511</v>
      </c>
      <c r="D190">
        <v>10000</v>
      </c>
      <c r="E190" t="str">
        <f>"6079310046209652"</f>
        <v>6079310046209652</v>
      </c>
      <c r="F190" t="str">
        <f>"938"</f>
        <v>938</v>
      </c>
      <c r="G190">
        <v>1</v>
      </c>
      <c r="H190">
        <v>2023</v>
      </c>
      <c r="I190" t="s">
        <v>199</v>
      </c>
    </row>
    <row r="191" spans="1:9" x14ac:dyDescent="0.25">
      <c r="A191" t="s">
        <v>8</v>
      </c>
      <c r="B191" t="s">
        <v>9</v>
      </c>
      <c r="C191">
        <v>8770411511</v>
      </c>
      <c r="D191">
        <v>10000</v>
      </c>
      <c r="E191" t="str">
        <f>"6079310046209876"</f>
        <v>6079310046209876</v>
      </c>
      <c r="F191" t="str">
        <f>"782"</f>
        <v>782</v>
      </c>
      <c r="G191">
        <v>1</v>
      </c>
      <c r="H191">
        <v>2023</v>
      </c>
      <c r="I191" t="s">
        <v>200</v>
      </c>
    </row>
    <row r="192" spans="1:9" x14ac:dyDescent="0.25">
      <c r="A192" t="s">
        <v>8</v>
      </c>
      <c r="B192" t="s">
        <v>9</v>
      </c>
      <c r="C192">
        <v>8770411511</v>
      </c>
      <c r="D192">
        <v>10000</v>
      </c>
      <c r="E192" t="str">
        <f>"6079310046209728"</f>
        <v>6079310046209728</v>
      </c>
      <c r="F192" t="str">
        <f>"737"</f>
        <v>737</v>
      </c>
      <c r="G192">
        <v>1</v>
      </c>
      <c r="H192">
        <v>2023</v>
      </c>
      <c r="I192" t="s">
        <v>201</v>
      </c>
    </row>
    <row r="193" spans="1:9" x14ac:dyDescent="0.25">
      <c r="A193" t="s">
        <v>8</v>
      </c>
      <c r="B193" t="s">
        <v>9</v>
      </c>
      <c r="C193">
        <v>8770411511</v>
      </c>
      <c r="D193">
        <v>10000</v>
      </c>
      <c r="E193" t="str">
        <f>"6079310046209751"</f>
        <v>6079310046209751</v>
      </c>
      <c r="F193" t="str">
        <f>"338"</f>
        <v>338</v>
      </c>
      <c r="G193">
        <v>1</v>
      </c>
      <c r="H193">
        <v>2023</v>
      </c>
      <c r="I193" t="s">
        <v>202</v>
      </c>
    </row>
    <row r="194" spans="1:9" x14ac:dyDescent="0.25">
      <c r="A194" t="s">
        <v>8</v>
      </c>
      <c r="B194" t="s">
        <v>9</v>
      </c>
      <c r="C194">
        <v>8770411511</v>
      </c>
      <c r="D194">
        <v>10000</v>
      </c>
      <c r="E194" t="str">
        <f>"6079310046209777"</f>
        <v>6079310046209777</v>
      </c>
      <c r="F194" t="str">
        <f>"974"</f>
        <v>974</v>
      </c>
      <c r="G194">
        <v>1</v>
      </c>
      <c r="H194">
        <v>2023</v>
      </c>
      <c r="I194" t="s">
        <v>203</v>
      </c>
    </row>
    <row r="195" spans="1:9" x14ac:dyDescent="0.25">
      <c r="A195" t="s">
        <v>8</v>
      </c>
      <c r="B195" t="s">
        <v>9</v>
      </c>
      <c r="C195">
        <v>8770411511</v>
      </c>
      <c r="D195">
        <v>10000</v>
      </c>
      <c r="E195" t="str">
        <f>"6079310046209769"</f>
        <v>6079310046209769</v>
      </c>
      <c r="F195" t="str">
        <f>"066"</f>
        <v>066</v>
      </c>
      <c r="G195">
        <v>1</v>
      </c>
      <c r="H195">
        <v>2023</v>
      </c>
      <c r="I195" t="s">
        <v>204</v>
      </c>
    </row>
    <row r="196" spans="1:9" x14ac:dyDescent="0.25">
      <c r="A196" t="s">
        <v>8</v>
      </c>
      <c r="B196" t="s">
        <v>9</v>
      </c>
      <c r="C196">
        <v>8770411511</v>
      </c>
      <c r="D196">
        <v>10000</v>
      </c>
      <c r="E196" t="str">
        <f>"6079310046209918"</f>
        <v>6079310046209918</v>
      </c>
      <c r="F196" t="str">
        <f>"468"</f>
        <v>468</v>
      </c>
      <c r="G196">
        <v>1</v>
      </c>
      <c r="H196">
        <v>2023</v>
      </c>
      <c r="I196" t="s">
        <v>205</v>
      </c>
    </row>
    <row r="197" spans="1:9" x14ac:dyDescent="0.25">
      <c r="A197" t="s">
        <v>8</v>
      </c>
      <c r="B197" t="s">
        <v>9</v>
      </c>
      <c r="C197">
        <v>8770411511</v>
      </c>
      <c r="D197">
        <v>10000</v>
      </c>
      <c r="E197" t="str">
        <f>"6079310046209892"</f>
        <v>6079310046209892</v>
      </c>
      <c r="F197" t="str">
        <f>"558"</f>
        <v>558</v>
      </c>
      <c r="G197">
        <v>1</v>
      </c>
      <c r="H197">
        <v>2023</v>
      </c>
      <c r="I197" t="s">
        <v>206</v>
      </c>
    </row>
    <row r="198" spans="1:9" x14ac:dyDescent="0.25">
      <c r="A198" t="s">
        <v>8</v>
      </c>
      <c r="B198" t="s">
        <v>9</v>
      </c>
      <c r="C198">
        <v>8770411511</v>
      </c>
      <c r="D198">
        <v>10000</v>
      </c>
      <c r="E198" t="str">
        <f>"6079310046210049"</f>
        <v>6079310046210049</v>
      </c>
      <c r="F198" t="str">
        <f>"189"</f>
        <v>189</v>
      </c>
      <c r="G198">
        <v>1</v>
      </c>
      <c r="H198">
        <v>2023</v>
      </c>
      <c r="I198" t="s">
        <v>207</v>
      </c>
    </row>
    <row r="199" spans="1:9" x14ac:dyDescent="0.25">
      <c r="A199" t="s">
        <v>8</v>
      </c>
      <c r="B199" t="s">
        <v>9</v>
      </c>
      <c r="C199">
        <v>8770411511</v>
      </c>
      <c r="D199">
        <v>10000</v>
      </c>
      <c r="E199" t="str">
        <f>"6079310046210098"</f>
        <v>6079310046210098</v>
      </c>
      <c r="F199" t="str">
        <f>"954"</f>
        <v>954</v>
      </c>
      <c r="G199">
        <v>1</v>
      </c>
      <c r="H199">
        <v>2023</v>
      </c>
      <c r="I199" t="s">
        <v>208</v>
      </c>
    </row>
    <row r="200" spans="1:9" x14ac:dyDescent="0.25">
      <c r="A200" t="s">
        <v>8</v>
      </c>
      <c r="B200" t="s">
        <v>9</v>
      </c>
      <c r="C200">
        <v>8770411511</v>
      </c>
      <c r="D200">
        <v>10000</v>
      </c>
      <c r="E200" t="str">
        <f>"6079310046210072"</f>
        <v>6079310046210072</v>
      </c>
      <c r="F200" t="str">
        <f>"422"</f>
        <v>422</v>
      </c>
      <c r="G200">
        <v>1</v>
      </c>
      <c r="H200">
        <v>2023</v>
      </c>
      <c r="I200" t="s">
        <v>209</v>
      </c>
    </row>
    <row r="201" spans="1:9" x14ac:dyDescent="0.25">
      <c r="A201" t="s">
        <v>8</v>
      </c>
      <c r="B201" t="s">
        <v>9</v>
      </c>
      <c r="C201">
        <v>8770411511</v>
      </c>
      <c r="D201">
        <v>10000</v>
      </c>
      <c r="E201" t="str">
        <f>"6079310046209991"</f>
        <v>6079310046209991</v>
      </c>
      <c r="F201" t="str">
        <f>"198"</f>
        <v>198</v>
      </c>
      <c r="G201">
        <v>1</v>
      </c>
      <c r="H201">
        <v>2023</v>
      </c>
      <c r="I201" t="s">
        <v>210</v>
      </c>
    </row>
    <row r="202" spans="1:9" x14ac:dyDescent="0.25">
      <c r="A202" t="s">
        <v>8</v>
      </c>
      <c r="B202" t="s">
        <v>9</v>
      </c>
      <c r="C202">
        <v>8770411511</v>
      </c>
      <c r="D202">
        <v>10000</v>
      </c>
      <c r="E202" t="str">
        <f>"6079310046210247"</f>
        <v>6079310046210247</v>
      </c>
      <c r="F202" t="str">
        <f>"418"</f>
        <v>418</v>
      </c>
      <c r="G202">
        <v>1</v>
      </c>
      <c r="H202">
        <v>2023</v>
      </c>
      <c r="I202" t="s">
        <v>211</v>
      </c>
    </row>
    <row r="203" spans="1:9" x14ac:dyDescent="0.25">
      <c r="A203" t="s">
        <v>8</v>
      </c>
      <c r="B203" t="s">
        <v>9</v>
      </c>
      <c r="C203">
        <v>8770411511</v>
      </c>
      <c r="D203">
        <v>10000</v>
      </c>
      <c r="E203" t="str">
        <f>"6079310046210122"</f>
        <v>6079310046210122</v>
      </c>
      <c r="F203" t="str">
        <f>"237"</f>
        <v>237</v>
      </c>
      <c r="G203">
        <v>1</v>
      </c>
      <c r="H203">
        <v>2023</v>
      </c>
      <c r="I203" t="s">
        <v>212</v>
      </c>
    </row>
    <row r="204" spans="1:9" x14ac:dyDescent="0.25">
      <c r="A204" t="s">
        <v>8</v>
      </c>
      <c r="B204" t="s">
        <v>9</v>
      </c>
      <c r="C204">
        <v>8770411511</v>
      </c>
      <c r="D204">
        <v>10000</v>
      </c>
      <c r="E204" t="str">
        <f>"6079310046210171"</f>
        <v>6079310046210171</v>
      </c>
      <c r="F204" t="str">
        <f>"715"</f>
        <v>715</v>
      </c>
      <c r="G204">
        <v>1</v>
      </c>
      <c r="H204">
        <v>2023</v>
      </c>
      <c r="I204" t="s">
        <v>213</v>
      </c>
    </row>
    <row r="205" spans="1:9" x14ac:dyDescent="0.25">
      <c r="A205" t="s">
        <v>8</v>
      </c>
      <c r="B205" t="s">
        <v>9</v>
      </c>
      <c r="C205">
        <v>8770411511</v>
      </c>
      <c r="D205">
        <v>10000</v>
      </c>
      <c r="E205" t="str">
        <f>"6079310046210411"</f>
        <v>6079310046210411</v>
      </c>
      <c r="F205" t="str">
        <f>"439"</f>
        <v>439</v>
      </c>
      <c r="G205">
        <v>1</v>
      </c>
      <c r="H205">
        <v>2023</v>
      </c>
      <c r="I205" t="s">
        <v>214</v>
      </c>
    </row>
    <row r="206" spans="1:9" x14ac:dyDescent="0.25">
      <c r="A206" t="s">
        <v>8</v>
      </c>
      <c r="B206" t="s">
        <v>9</v>
      </c>
      <c r="C206">
        <v>8770411511</v>
      </c>
      <c r="D206">
        <v>10000</v>
      </c>
      <c r="E206" t="str">
        <f>"6079310046210429"</f>
        <v>6079310046210429</v>
      </c>
      <c r="F206" t="str">
        <f>"507"</f>
        <v>507</v>
      </c>
      <c r="G206">
        <v>1</v>
      </c>
      <c r="H206">
        <v>2023</v>
      </c>
      <c r="I206" t="s">
        <v>215</v>
      </c>
    </row>
    <row r="207" spans="1:9" x14ac:dyDescent="0.25">
      <c r="A207" t="s">
        <v>8</v>
      </c>
      <c r="B207" t="s">
        <v>9</v>
      </c>
      <c r="C207">
        <v>8770411511</v>
      </c>
      <c r="D207">
        <v>10000</v>
      </c>
      <c r="E207" t="str">
        <f>"6079310046210452"</f>
        <v>6079310046210452</v>
      </c>
      <c r="F207" t="str">
        <f>"407"</f>
        <v>407</v>
      </c>
      <c r="G207">
        <v>1</v>
      </c>
      <c r="H207">
        <v>2023</v>
      </c>
      <c r="I207" t="s">
        <v>216</v>
      </c>
    </row>
    <row r="208" spans="1:9" x14ac:dyDescent="0.25">
      <c r="A208" t="s">
        <v>8</v>
      </c>
      <c r="B208" t="s">
        <v>9</v>
      </c>
      <c r="C208">
        <v>8770411511</v>
      </c>
      <c r="D208">
        <v>10000</v>
      </c>
      <c r="E208" t="str">
        <f>"6079310046210346"</f>
        <v>6079310046210346</v>
      </c>
      <c r="F208" t="str">
        <f>"354"</f>
        <v>354</v>
      </c>
      <c r="G208">
        <v>1</v>
      </c>
      <c r="H208">
        <v>2023</v>
      </c>
      <c r="I208" t="s">
        <v>217</v>
      </c>
    </row>
    <row r="209" spans="1:9" x14ac:dyDescent="0.25">
      <c r="A209" t="s">
        <v>8</v>
      </c>
      <c r="B209" t="s">
        <v>9</v>
      </c>
      <c r="C209">
        <v>8770411511</v>
      </c>
      <c r="D209">
        <v>10000</v>
      </c>
      <c r="E209" t="str">
        <f>"6079310046210353"</f>
        <v>6079310046210353</v>
      </c>
      <c r="F209" t="str">
        <f>"316"</f>
        <v>316</v>
      </c>
      <c r="G209">
        <v>1</v>
      </c>
      <c r="H209">
        <v>2023</v>
      </c>
      <c r="I209" t="s">
        <v>218</v>
      </c>
    </row>
    <row r="210" spans="1:9" x14ac:dyDescent="0.25">
      <c r="A210" t="s">
        <v>8</v>
      </c>
      <c r="B210" t="s">
        <v>9</v>
      </c>
      <c r="C210">
        <v>8770411511</v>
      </c>
      <c r="D210">
        <v>10000</v>
      </c>
      <c r="E210" t="str">
        <f>"6079310046210361"</f>
        <v>6079310046210361</v>
      </c>
      <c r="F210" t="str">
        <f>"556"</f>
        <v>556</v>
      </c>
      <c r="G210">
        <v>1</v>
      </c>
      <c r="H210">
        <v>2023</v>
      </c>
      <c r="I210" t="s">
        <v>219</v>
      </c>
    </row>
    <row r="211" spans="1:9" x14ac:dyDescent="0.25">
      <c r="A211" t="s">
        <v>8</v>
      </c>
      <c r="B211" t="s">
        <v>9</v>
      </c>
      <c r="C211">
        <v>8770411511</v>
      </c>
      <c r="D211">
        <v>10000</v>
      </c>
      <c r="E211" t="str">
        <f>"6079310046210486"</f>
        <v>6079310046210486</v>
      </c>
      <c r="F211" t="str">
        <f>"514"</f>
        <v>514</v>
      </c>
      <c r="G211">
        <v>1</v>
      </c>
      <c r="H211">
        <v>2023</v>
      </c>
      <c r="I211" t="s">
        <v>220</v>
      </c>
    </row>
    <row r="212" spans="1:9" x14ac:dyDescent="0.25">
      <c r="A212" t="s">
        <v>8</v>
      </c>
      <c r="B212" t="s">
        <v>9</v>
      </c>
      <c r="C212">
        <v>8770411511</v>
      </c>
      <c r="D212">
        <v>10000</v>
      </c>
      <c r="E212" t="str">
        <f>"6079310046210528"</f>
        <v>6079310046210528</v>
      </c>
      <c r="F212" t="str">
        <f>"034"</f>
        <v>034</v>
      </c>
      <c r="G212">
        <v>1</v>
      </c>
      <c r="H212">
        <v>2023</v>
      </c>
      <c r="I212" t="s">
        <v>221</v>
      </c>
    </row>
    <row r="213" spans="1:9" x14ac:dyDescent="0.25">
      <c r="A213" t="s">
        <v>8</v>
      </c>
      <c r="B213" t="s">
        <v>9</v>
      </c>
      <c r="C213">
        <v>8770411511</v>
      </c>
      <c r="D213">
        <v>10000</v>
      </c>
      <c r="E213" t="str">
        <f>"6079310046210577"</f>
        <v>6079310046210577</v>
      </c>
      <c r="F213" t="str">
        <f>"265"</f>
        <v>265</v>
      </c>
      <c r="G213">
        <v>1</v>
      </c>
      <c r="H213">
        <v>2023</v>
      </c>
      <c r="I213" t="s">
        <v>222</v>
      </c>
    </row>
    <row r="214" spans="1:9" x14ac:dyDescent="0.25">
      <c r="A214" t="s">
        <v>8</v>
      </c>
      <c r="B214" t="s">
        <v>9</v>
      </c>
      <c r="C214">
        <v>8770411511</v>
      </c>
      <c r="D214">
        <v>10000</v>
      </c>
      <c r="E214" t="str">
        <f>"6079310046210569"</f>
        <v>6079310046210569</v>
      </c>
      <c r="F214" t="str">
        <f>"231"</f>
        <v>231</v>
      </c>
      <c r="G214">
        <v>1</v>
      </c>
      <c r="H214">
        <v>2023</v>
      </c>
      <c r="I214" t="s">
        <v>223</v>
      </c>
    </row>
    <row r="215" spans="1:9" x14ac:dyDescent="0.25">
      <c r="A215" t="s">
        <v>8</v>
      </c>
      <c r="B215" t="s">
        <v>9</v>
      </c>
      <c r="C215">
        <v>8770411511</v>
      </c>
      <c r="D215">
        <v>10000</v>
      </c>
      <c r="E215" t="str">
        <f>"6079310046210643"</f>
        <v>6079310046210643</v>
      </c>
      <c r="F215" t="str">
        <f>"329"</f>
        <v>329</v>
      </c>
      <c r="G215">
        <v>1</v>
      </c>
      <c r="H215">
        <v>2023</v>
      </c>
      <c r="I215" t="s">
        <v>224</v>
      </c>
    </row>
    <row r="216" spans="1:9" x14ac:dyDescent="0.25">
      <c r="A216" t="s">
        <v>8</v>
      </c>
      <c r="B216" t="s">
        <v>9</v>
      </c>
      <c r="C216">
        <v>8770411511</v>
      </c>
      <c r="D216">
        <v>10000</v>
      </c>
      <c r="E216" t="str">
        <f>"6079310046210635"</f>
        <v>6079310046210635</v>
      </c>
      <c r="F216" t="str">
        <f>"356"</f>
        <v>356</v>
      </c>
      <c r="G216">
        <v>1</v>
      </c>
      <c r="H216">
        <v>2023</v>
      </c>
      <c r="I216" t="s">
        <v>225</v>
      </c>
    </row>
    <row r="217" spans="1:9" x14ac:dyDescent="0.25">
      <c r="A217" t="s">
        <v>8</v>
      </c>
      <c r="B217" t="s">
        <v>9</v>
      </c>
      <c r="C217">
        <v>8770411511</v>
      </c>
      <c r="D217">
        <v>10000</v>
      </c>
      <c r="E217" t="str">
        <f>"6079310046210650"</f>
        <v>6079310046210650</v>
      </c>
      <c r="F217" t="str">
        <f>"109"</f>
        <v>109</v>
      </c>
      <c r="G217">
        <v>1</v>
      </c>
      <c r="H217">
        <v>2023</v>
      </c>
      <c r="I217" t="s">
        <v>226</v>
      </c>
    </row>
    <row r="218" spans="1:9" x14ac:dyDescent="0.25">
      <c r="A218" t="s">
        <v>8</v>
      </c>
      <c r="B218" t="s">
        <v>9</v>
      </c>
      <c r="C218">
        <v>8770411511</v>
      </c>
      <c r="D218">
        <v>10000</v>
      </c>
      <c r="E218" t="str">
        <f>"6079310046210817"</f>
        <v>6079310046210817</v>
      </c>
      <c r="F218" t="str">
        <f>"361"</f>
        <v>361</v>
      </c>
      <c r="G218">
        <v>1</v>
      </c>
      <c r="H218">
        <v>2023</v>
      </c>
      <c r="I218" t="s">
        <v>227</v>
      </c>
    </row>
    <row r="219" spans="1:9" x14ac:dyDescent="0.25">
      <c r="A219" t="s">
        <v>8</v>
      </c>
      <c r="B219" t="s">
        <v>9</v>
      </c>
      <c r="C219">
        <v>8770411511</v>
      </c>
      <c r="D219">
        <v>10000</v>
      </c>
      <c r="E219" t="str">
        <f>"6079310046210825"</f>
        <v>6079310046210825</v>
      </c>
      <c r="F219" t="str">
        <f>"863"</f>
        <v>863</v>
      </c>
      <c r="G219">
        <v>1</v>
      </c>
      <c r="H219">
        <v>2023</v>
      </c>
      <c r="I219" t="s">
        <v>228</v>
      </c>
    </row>
    <row r="220" spans="1:9" x14ac:dyDescent="0.25">
      <c r="A220" t="s">
        <v>8</v>
      </c>
      <c r="B220" t="s">
        <v>9</v>
      </c>
      <c r="C220">
        <v>8770411511</v>
      </c>
      <c r="D220">
        <v>10000</v>
      </c>
      <c r="E220" t="str">
        <f>"6079310046210874"</f>
        <v>6079310046210874</v>
      </c>
      <c r="F220" t="str">
        <f>"175"</f>
        <v>175</v>
      </c>
      <c r="G220">
        <v>1</v>
      </c>
      <c r="H220">
        <v>2023</v>
      </c>
      <c r="I220" t="s">
        <v>229</v>
      </c>
    </row>
    <row r="221" spans="1:9" x14ac:dyDescent="0.25">
      <c r="A221" t="s">
        <v>8</v>
      </c>
      <c r="B221" t="s">
        <v>9</v>
      </c>
      <c r="C221">
        <v>8770411511</v>
      </c>
      <c r="D221">
        <v>10000</v>
      </c>
      <c r="E221" t="str">
        <f>"6079310046210882"</f>
        <v>6079310046210882</v>
      </c>
      <c r="F221" t="str">
        <f>"420"</f>
        <v>420</v>
      </c>
      <c r="G221">
        <v>1</v>
      </c>
      <c r="H221">
        <v>2023</v>
      </c>
      <c r="I221" t="s">
        <v>230</v>
      </c>
    </row>
    <row r="222" spans="1:9" x14ac:dyDescent="0.25">
      <c r="A222" t="s">
        <v>8</v>
      </c>
      <c r="B222" t="s">
        <v>9</v>
      </c>
      <c r="C222">
        <v>8770411511</v>
      </c>
      <c r="D222">
        <v>10000</v>
      </c>
      <c r="E222" t="str">
        <f>"6079310046210734"</f>
        <v>6079310046210734</v>
      </c>
      <c r="F222" t="str">
        <f>"919"</f>
        <v>919</v>
      </c>
      <c r="G222">
        <v>1</v>
      </c>
      <c r="H222">
        <v>2023</v>
      </c>
      <c r="I222" t="s">
        <v>231</v>
      </c>
    </row>
    <row r="223" spans="1:9" x14ac:dyDescent="0.25">
      <c r="A223" t="s">
        <v>8</v>
      </c>
      <c r="B223" t="s">
        <v>9</v>
      </c>
      <c r="C223">
        <v>8770411511</v>
      </c>
      <c r="D223">
        <v>10000</v>
      </c>
      <c r="E223" t="str">
        <f>"6079310046210742"</f>
        <v>6079310046210742</v>
      </c>
      <c r="F223" t="str">
        <f>"205"</f>
        <v>205</v>
      </c>
      <c r="G223">
        <v>1</v>
      </c>
      <c r="H223">
        <v>2023</v>
      </c>
      <c r="I223" t="s">
        <v>232</v>
      </c>
    </row>
    <row r="224" spans="1:9" x14ac:dyDescent="0.25">
      <c r="A224" t="s">
        <v>8</v>
      </c>
      <c r="B224" t="s">
        <v>9</v>
      </c>
      <c r="C224">
        <v>8770411511</v>
      </c>
      <c r="D224">
        <v>10000</v>
      </c>
      <c r="E224" t="str">
        <f>"6079310046210767"</f>
        <v>6079310046210767</v>
      </c>
      <c r="F224" t="str">
        <f>"541"</f>
        <v>541</v>
      </c>
      <c r="G224">
        <v>1</v>
      </c>
      <c r="H224">
        <v>2023</v>
      </c>
      <c r="I224" t="s">
        <v>233</v>
      </c>
    </row>
    <row r="225" spans="1:9" x14ac:dyDescent="0.25">
      <c r="A225" t="s">
        <v>8</v>
      </c>
      <c r="B225" t="s">
        <v>9</v>
      </c>
      <c r="C225">
        <v>8770411511</v>
      </c>
      <c r="D225">
        <v>10000</v>
      </c>
      <c r="E225" t="str">
        <f>"6079310046210924"</f>
        <v>6079310046210924</v>
      </c>
      <c r="F225" t="str">
        <f>"262"</f>
        <v>262</v>
      </c>
      <c r="G225">
        <v>1</v>
      </c>
      <c r="H225">
        <v>2023</v>
      </c>
      <c r="I225" t="s">
        <v>234</v>
      </c>
    </row>
    <row r="226" spans="1:9" x14ac:dyDescent="0.25">
      <c r="A226" t="s">
        <v>8</v>
      </c>
      <c r="B226" t="s">
        <v>9</v>
      </c>
      <c r="C226">
        <v>8770411511</v>
      </c>
      <c r="D226">
        <v>10000</v>
      </c>
      <c r="E226" t="str">
        <f>"6079310046210957"</f>
        <v>6079310046210957</v>
      </c>
      <c r="F226" t="str">
        <f>"350"</f>
        <v>350</v>
      </c>
      <c r="G226">
        <v>1</v>
      </c>
      <c r="H226">
        <v>2023</v>
      </c>
      <c r="I226" t="s">
        <v>235</v>
      </c>
    </row>
    <row r="227" spans="1:9" x14ac:dyDescent="0.25">
      <c r="A227" t="s">
        <v>8</v>
      </c>
      <c r="B227" t="s">
        <v>9</v>
      </c>
      <c r="C227">
        <v>8770411511</v>
      </c>
      <c r="D227">
        <v>10000</v>
      </c>
      <c r="E227" t="str">
        <f>"6079310046211039"</f>
        <v>6079310046211039</v>
      </c>
      <c r="F227" t="str">
        <f>"585"</f>
        <v>585</v>
      </c>
      <c r="G227">
        <v>1</v>
      </c>
      <c r="H227">
        <v>2023</v>
      </c>
      <c r="I227" t="s">
        <v>236</v>
      </c>
    </row>
    <row r="228" spans="1:9" x14ac:dyDescent="0.25">
      <c r="A228" t="s">
        <v>8</v>
      </c>
      <c r="B228" t="s">
        <v>9</v>
      </c>
      <c r="C228">
        <v>8770411511</v>
      </c>
      <c r="D228">
        <v>10000</v>
      </c>
      <c r="E228" t="str">
        <f>"6079310046210981"</f>
        <v>6079310046210981</v>
      </c>
      <c r="F228" t="str">
        <f>"721"</f>
        <v>721</v>
      </c>
      <c r="G228">
        <v>1</v>
      </c>
      <c r="H228">
        <v>2023</v>
      </c>
      <c r="I228" t="s">
        <v>237</v>
      </c>
    </row>
    <row r="229" spans="1:9" x14ac:dyDescent="0.25">
      <c r="A229" t="s">
        <v>8</v>
      </c>
      <c r="B229" t="s">
        <v>9</v>
      </c>
      <c r="C229">
        <v>8770411511</v>
      </c>
      <c r="D229">
        <v>10000</v>
      </c>
      <c r="E229" t="str">
        <f>"6079310046210999"</f>
        <v>6079310046210999</v>
      </c>
      <c r="F229" t="str">
        <f>"848"</f>
        <v>848</v>
      </c>
      <c r="G229">
        <v>1</v>
      </c>
      <c r="H229">
        <v>2023</v>
      </c>
      <c r="I229" t="s">
        <v>238</v>
      </c>
    </row>
    <row r="230" spans="1:9" x14ac:dyDescent="0.25">
      <c r="A230" t="s">
        <v>8</v>
      </c>
      <c r="B230" t="s">
        <v>9</v>
      </c>
      <c r="C230">
        <v>8770411511</v>
      </c>
      <c r="D230">
        <v>10000</v>
      </c>
      <c r="E230" t="str">
        <f>"6079310046211054"</f>
        <v>6079310046211054</v>
      </c>
      <c r="F230" t="str">
        <f>"285"</f>
        <v>285</v>
      </c>
      <c r="G230">
        <v>1</v>
      </c>
      <c r="H230">
        <v>2023</v>
      </c>
      <c r="I230" t="s">
        <v>239</v>
      </c>
    </row>
    <row r="231" spans="1:9" x14ac:dyDescent="0.25">
      <c r="A231" t="s">
        <v>8</v>
      </c>
      <c r="B231" t="s">
        <v>9</v>
      </c>
      <c r="C231">
        <v>8770411511</v>
      </c>
      <c r="D231">
        <v>10000</v>
      </c>
      <c r="E231" t="str">
        <f>"6079310046211070"</f>
        <v>6079310046211070</v>
      </c>
      <c r="F231" t="str">
        <f>"817"</f>
        <v>817</v>
      </c>
      <c r="G231">
        <v>1</v>
      </c>
      <c r="H231">
        <v>2023</v>
      </c>
      <c r="I231" t="s">
        <v>240</v>
      </c>
    </row>
    <row r="232" spans="1:9" x14ac:dyDescent="0.25">
      <c r="A232" t="s">
        <v>8</v>
      </c>
      <c r="B232" t="s">
        <v>9</v>
      </c>
      <c r="C232">
        <v>8770411511</v>
      </c>
      <c r="D232">
        <v>10000</v>
      </c>
      <c r="E232" t="str">
        <f>"6079310046211252"</f>
        <v>6079310046211252</v>
      </c>
      <c r="F232" t="str">
        <f>"330"</f>
        <v>330</v>
      </c>
      <c r="G232">
        <v>1</v>
      </c>
      <c r="H232">
        <v>2023</v>
      </c>
      <c r="I232" t="s">
        <v>241</v>
      </c>
    </row>
    <row r="233" spans="1:9" x14ac:dyDescent="0.25">
      <c r="A233" t="s">
        <v>8</v>
      </c>
      <c r="B233" t="s">
        <v>9</v>
      </c>
      <c r="C233">
        <v>8770411511</v>
      </c>
      <c r="D233">
        <v>10000</v>
      </c>
      <c r="E233" t="str">
        <f>"6079310046211260"</f>
        <v>6079310046211260</v>
      </c>
      <c r="F233" t="str">
        <f>"838"</f>
        <v>838</v>
      </c>
      <c r="G233">
        <v>1</v>
      </c>
      <c r="H233">
        <v>2023</v>
      </c>
      <c r="I233" t="s">
        <v>242</v>
      </c>
    </row>
    <row r="234" spans="1:9" x14ac:dyDescent="0.25">
      <c r="A234" t="s">
        <v>8</v>
      </c>
      <c r="B234" t="s">
        <v>9</v>
      </c>
      <c r="C234">
        <v>8770411511</v>
      </c>
      <c r="D234">
        <v>10000</v>
      </c>
      <c r="E234" t="str">
        <f>"6079310046211104"</f>
        <v>6079310046211104</v>
      </c>
      <c r="F234" t="str">
        <f>"679"</f>
        <v>679</v>
      </c>
      <c r="G234">
        <v>1</v>
      </c>
      <c r="H234">
        <v>2023</v>
      </c>
      <c r="I234" t="s">
        <v>243</v>
      </c>
    </row>
    <row r="235" spans="1:9" x14ac:dyDescent="0.25">
      <c r="A235" t="s">
        <v>8</v>
      </c>
      <c r="B235" t="s">
        <v>9</v>
      </c>
      <c r="C235">
        <v>8770411511</v>
      </c>
      <c r="D235">
        <v>10000</v>
      </c>
      <c r="E235" t="str">
        <f>"6079310046211146"</f>
        <v>6079310046211146</v>
      </c>
      <c r="F235" t="str">
        <f>"377"</f>
        <v>377</v>
      </c>
      <c r="G235">
        <v>1</v>
      </c>
      <c r="H235">
        <v>2023</v>
      </c>
      <c r="I235" t="s">
        <v>244</v>
      </c>
    </row>
    <row r="236" spans="1:9" x14ac:dyDescent="0.25">
      <c r="A236" t="s">
        <v>8</v>
      </c>
      <c r="B236" t="s">
        <v>9</v>
      </c>
      <c r="C236">
        <v>8770411511</v>
      </c>
      <c r="D236">
        <v>10000</v>
      </c>
      <c r="E236" t="str">
        <f>"6079310046211328"</f>
        <v>6079310046211328</v>
      </c>
      <c r="F236" t="str">
        <f>"250"</f>
        <v>250</v>
      </c>
      <c r="G236">
        <v>1</v>
      </c>
      <c r="H236">
        <v>2023</v>
      </c>
      <c r="I236" t="s">
        <v>245</v>
      </c>
    </row>
    <row r="237" spans="1:9" x14ac:dyDescent="0.25">
      <c r="A237" t="s">
        <v>8</v>
      </c>
      <c r="B237" t="s">
        <v>9</v>
      </c>
      <c r="C237">
        <v>8770411511</v>
      </c>
      <c r="D237">
        <v>10000</v>
      </c>
      <c r="E237" t="str">
        <f>"6079310046211344"</f>
        <v>6079310046211344</v>
      </c>
      <c r="F237" t="str">
        <f>"134"</f>
        <v>134</v>
      </c>
      <c r="G237">
        <v>1</v>
      </c>
      <c r="H237">
        <v>2023</v>
      </c>
      <c r="I237" t="s">
        <v>246</v>
      </c>
    </row>
    <row r="238" spans="1:9" x14ac:dyDescent="0.25">
      <c r="A238" t="s">
        <v>8</v>
      </c>
      <c r="B238" t="s">
        <v>9</v>
      </c>
      <c r="C238">
        <v>8770411511</v>
      </c>
      <c r="D238">
        <v>10000</v>
      </c>
      <c r="E238" t="str">
        <f>"6079310046211427"</f>
        <v>6079310046211427</v>
      </c>
      <c r="F238" t="str">
        <f>"241"</f>
        <v>241</v>
      </c>
      <c r="G238">
        <v>1</v>
      </c>
      <c r="H238">
        <v>2023</v>
      </c>
      <c r="I238" t="s">
        <v>247</v>
      </c>
    </row>
    <row r="239" spans="1:9" x14ac:dyDescent="0.25">
      <c r="A239" t="s">
        <v>8</v>
      </c>
      <c r="B239" t="s">
        <v>9</v>
      </c>
      <c r="C239">
        <v>8770411511</v>
      </c>
      <c r="D239">
        <v>10000</v>
      </c>
      <c r="E239" t="str">
        <f>"6079310046211393"</f>
        <v>6079310046211393</v>
      </c>
      <c r="F239" t="str">
        <f>"719"</f>
        <v>719</v>
      </c>
      <c r="G239">
        <v>1</v>
      </c>
      <c r="H239">
        <v>2023</v>
      </c>
      <c r="I239" t="s">
        <v>248</v>
      </c>
    </row>
    <row r="240" spans="1:9" x14ac:dyDescent="0.25">
      <c r="A240" t="s">
        <v>8</v>
      </c>
      <c r="B240" t="s">
        <v>9</v>
      </c>
      <c r="C240">
        <v>8770411511</v>
      </c>
      <c r="D240">
        <v>10000</v>
      </c>
      <c r="E240" t="str">
        <f>"6079310046211609"</f>
        <v>6079310046211609</v>
      </c>
      <c r="F240" t="str">
        <f>"359"</f>
        <v>359</v>
      </c>
      <c r="G240">
        <v>1</v>
      </c>
      <c r="H240">
        <v>2023</v>
      </c>
      <c r="I240" t="s">
        <v>249</v>
      </c>
    </row>
    <row r="241" spans="1:9" x14ac:dyDescent="0.25">
      <c r="A241" t="s">
        <v>8</v>
      </c>
      <c r="B241" t="s">
        <v>9</v>
      </c>
      <c r="C241">
        <v>8770411511</v>
      </c>
      <c r="D241">
        <v>10000</v>
      </c>
      <c r="E241" t="str">
        <f>"6079310046211468"</f>
        <v>6079310046211468</v>
      </c>
      <c r="F241" t="str">
        <f>"775"</f>
        <v>775</v>
      </c>
      <c r="G241">
        <v>1</v>
      </c>
      <c r="H241">
        <v>2023</v>
      </c>
      <c r="I241" t="s">
        <v>250</v>
      </c>
    </row>
    <row r="242" spans="1:9" x14ac:dyDescent="0.25">
      <c r="A242" t="s">
        <v>8</v>
      </c>
      <c r="B242" t="s">
        <v>9</v>
      </c>
      <c r="C242">
        <v>8770411511</v>
      </c>
      <c r="D242">
        <v>10000</v>
      </c>
      <c r="E242" t="str">
        <f>"6079310046211484"</f>
        <v>6079310046211484</v>
      </c>
      <c r="F242" t="str">
        <f>"767"</f>
        <v>767</v>
      </c>
      <c r="G242">
        <v>1</v>
      </c>
      <c r="H242">
        <v>2023</v>
      </c>
      <c r="I242" t="s">
        <v>251</v>
      </c>
    </row>
    <row r="243" spans="1:9" x14ac:dyDescent="0.25">
      <c r="A243" t="s">
        <v>8</v>
      </c>
      <c r="B243" t="s">
        <v>9</v>
      </c>
      <c r="C243">
        <v>8770411511</v>
      </c>
      <c r="D243">
        <v>10000</v>
      </c>
      <c r="E243" t="str">
        <f>"6079310046211575"</f>
        <v>6079310046211575</v>
      </c>
      <c r="F243" t="str">
        <f>"787"</f>
        <v>787</v>
      </c>
      <c r="G243">
        <v>1</v>
      </c>
      <c r="H243">
        <v>2023</v>
      </c>
      <c r="I243" t="s">
        <v>252</v>
      </c>
    </row>
    <row r="244" spans="1:9" x14ac:dyDescent="0.25">
      <c r="A244" t="s">
        <v>8</v>
      </c>
      <c r="B244" t="s">
        <v>9</v>
      </c>
      <c r="C244">
        <v>8770411511</v>
      </c>
      <c r="D244">
        <v>10000</v>
      </c>
      <c r="E244" t="str">
        <f>"6079310046211690"</f>
        <v>6079310046211690</v>
      </c>
      <c r="F244" t="str">
        <f>"576"</f>
        <v>576</v>
      </c>
      <c r="G244">
        <v>1</v>
      </c>
      <c r="H244">
        <v>2023</v>
      </c>
      <c r="I244" t="s">
        <v>253</v>
      </c>
    </row>
    <row r="245" spans="1:9" x14ac:dyDescent="0.25">
      <c r="A245" t="s">
        <v>8</v>
      </c>
      <c r="B245" t="s">
        <v>9</v>
      </c>
      <c r="C245">
        <v>8770411511</v>
      </c>
      <c r="D245">
        <v>10000</v>
      </c>
      <c r="E245" t="str">
        <f>"6079310046211716"</f>
        <v>6079310046211716</v>
      </c>
      <c r="F245" t="str">
        <f>"451"</f>
        <v>451</v>
      </c>
      <c r="G245">
        <v>1</v>
      </c>
      <c r="H245">
        <v>2023</v>
      </c>
      <c r="I245" t="s">
        <v>254</v>
      </c>
    </row>
    <row r="246" spans="1:9" x14ac:dyDescent="0.25">
      <c r="A246" t="s">
        <v>8</v>
      </c>
      <c r="B246" t="s">
        <v>9</v>
      </c>
      <c r="C246">
        <v>8770411511</v>
      </c>
      <c r="D246">
        <v>10000</v>
      </c>
      <c r="E246" t="str">
        <f>"6079310046211757"</f>
        <v>6079310046211757</v>
      </c>
      <c r="F246" t="str">
        <f>"862"</f>
        <v>862</v>
      </c>
      <c r="G246">
        <v>1</v>
      </c>
      <c r="H246">
        <v>2023</v>
      </c>
      <c r="I246" t="s">
        <v>255</v>
      </c>
    </row>
    <row r="247" spans="1:9" x14ac:dyDescent="0.25">
      <c r="A247" t="s">
        <v>8</v>
      </c>
      <c r="B247" t="s">
        <v>9</v>
      </c>
      <c r="C247">
        <v>8770411511</v>
      </c>
      <c r="D247">
        <v>10000</v>
      </c>
      <c r="E247" t="str">
        <f>"6079310046211732"</f>
        <v>6079310046211732</v>
      </c>
      <c r="F247" t="str">
        <f>"323"</f>
        <v>323</v>
      </c>
      <c r="G247">
        <v>1</v>
      </c>
      <c r="H247">
        <v>2023</v>
      </c>
      <c r="I247" t="s">
        <v>256</v>
      </c>
    </row>
    <row r="248" spans="1:9" x14ac:dyDescent="0.25">
      <c r="A248" t="s">
        <v>8</v>
      </c>
      <c r="B248" t="s">
        <v>9</v>
      </c>
      <c r="C248">
        <v>8770411511</v>
      </c>
      <c r="D248">
        <v>10000</v>
      </c>
      <c r="E248" t="str">
        <f>"6079310046211591"</f>
        <v>6079310046211591</v>
      </c>
      <c r="F248" t="str">
        <f>"826"</f>
        <v>826</v>
      </c>
      <c r="G248">
        <v>1</v>
      </c>
      <c r="H248">
        <v>2023</v>
      </c>
      <c r="I248" t="s">
        <v>257</v>
      </c>
    </row>
    <row r="249" spans="1:9" x14ac:dyDescent="0.25">
      <c r="A249" t="s">
        <v>8</v>
      </c>
      <c r="B249" t="s">
        <v>9</v>
      </c>
      <c r="C249">
        <v>8770411511</v>
      </c>
      <c r="D249">
        <v>10000</v>
      </c>
      <c r="E249" t="str">
        <f>"6079310046211815"</f>
        <v>6079310046211815</v>
      </c>
      <c r="F249" t="str">
        <f>"151"</f>
        <v>151</v>
      </c>
      <c r="G249">
        <v>1</v>
      </c>
      <c r="H249">
        <v>2023</v>
      </c>
      <c r="I249" t="s">
        <v>258</v>
      </c>
    </row>
    <row r="250" spans="1:9" x14ac:dyDescent="0.25">
      <c r="A250" t="s">
        <v>8</v>
      </c>
      <c r="B250" t="s">
        <v>9</v>
      </c>
      <c r="C250">
        <v>8770411511</v>
      </c>
      <c r="D250">
        <v>10000</v>
      </c>
      <c r="E250" t="str">
        <f>"6079310046211914"</f>
        <v>6079310046211914</v>
      </c>
      <c r="F250" t="str">
        <f>"163"</f>
        <v>163</v>
      </c>
      <c r="G250">
        <v>1</v>
      </c>
      <c r="H250">
        <v>2023</v>
      </c>
      <c r="I250" t="s">
        <v>259</v>
      </c>
    </row>
    <row r="251" spans="1:9" x14ac:dyDescent="0.25">
      <c r="A251" t="s">
        <v>8</v>
      </c>
      <c r="B251" t="s">
        <v>9</v>
      </c>
      <c r="C251">
        <v>8770411511</v>
      </c>
      <c r="D251">
        <v>10000</v>
      </c>
      <c r="E251" t="str">
        <f>"6079310046212011"</f>
        <v>6079310046212011</v>
      </c>
      <c r="F251" t="str">
        <f>"413"</f>
        <v>413</v>
      </c>
      <c r="G251">
        <v>1</v>
      </c>
      <c r="H251">
        <v>2023</v>
      </c>
      <c r="I251" t="s">
        <v>260</v>
      </c>
    </row>
    <row r="252" spans="1:9" x14ac:dyDescent="0.25">
      <c r="A252" t="s">
        <v>8</v>
      </c>
      <c r="B252" t="s">
        <v>9</v>
      </c>
      <c r="C252">
        <v>8770411511</v>
      </c>
      <c r="D252">
        <v>10000</v>
      </c>
      <c r="E252" t="str">
        <f>"6079310046212052"</f>
        <v>6079310046212052</v>
      </c>
      <c r="F252" t="str">
        <f>"579"</f>
        <v>579</v>
      </c>
      <c r="G252">
        <v>1</v>
      </c>
      <c r="H252">
        <v>2023</v>
      </c>
      <c r="I252" t="s">
        <v>261</v>
      </c>
    </row>
    <row r="253" spans="1:9" x14ac:dyDescent="0.25">
      <c r="A253" t="s">
        <v>8</v>
      </c>
      <c r="B253" t="s">
        <v>9</v>
      </c>
      <c r="C253">
        <v>8770411511</v>
      </c>
      <c r="D253">
        <v>10000</v>
      </c>
      <c r="E253" t="str">
        <f>"6079310046212060"</f>
        <v>6079310046212060</v>
      </c>
      <c r="F253" t="str">
        <f>"923"</f>
        <v>923</v>
      </c>
      <c r="G253">
        <v>1</v>
      </c>
      <c r="H253">
        <v>2023</v>
      </c>
      <c r="I253" t="s">
        <v>262</v>
      </c>
    </row>
    <row r="254" spans="1:9" x14ac:dyDescent="0.25">
      <c r="A254" t="s">
        <v>8</v>
      </c>
      <c r="B254" t="s">
        <v>9</v>
      </c>
      <c r="C254">
        <v>8770411511</v>
      </c>
      <c r="D254">
        <v>10000</v>
      </c>
      <c r="E254" t="str">
        <f>"6079310046212078"</f>
        <v>6079310046212078</v>
      </c>
      <c r="F254" t="str">
        <f>"518"</f>
        <v>518</v>
      </c>
      <c r="G254">
        <v>1</v>
      </c>
      <c r="H254">
        <v>2023</v>
      </c>
      <c r="I254" t="s">
        <v>263</v>
      </c>
    </row>
    <row r="255" spans="1:9" x14ac:dyDescent="0.25">
      <c r="A255" t="s">
        <v>8</v>
      </c>
      <c r="B255" t="s">
        <v>9</v>
      </c>
      <c r="C255">
        <v>8770411511</v>
      </c>
      <c r="D255">
        <v>10000</v>
      </c>
      <c r="E255" t="str">
        <f>"6079310046211930"</f>
        <v>6079310046211930</v>
      </c>
      <c r="F255" t="str">
        <f>"176"</f>
        <v>176</v>
      </c>
      <c r="G255">
        <v>1</v>
      </c>
      <c r="H255">
        <v>2023</v>
      </c>
      <c r="I255" t="s">
        <v>264</v>
      </c>
    </row>
    <row r="256" spans="1:9" x14ac:dyDescent="0.25">
      <c r="A256" t="s">
        <v>8</v>
      </c>
      <c r="B256" t="s">
        <v>9</v>
      </c>
      <c r="C256">
        <v>8770411511</v>
      </c>
      <c r="D256">
        <v>10000</v>
      </c>
      <c r="E256" t="str">
        <f>"6079310046211955"</f>
        <v>6079310046211955</v>
      </c>
      <c r="F256" t="str">
        <f>"447"</f>
        <v>447</v>
      </c>
      <c r="G256">
        <v>1</v>
      </c>
      <c r="H256">
        <v>2023</v>
      </c>
      <c r="I256" t="s">
        <v>265</v>
      </c>
    </row>
    <row r="257" spans="1:9" x14ac:dyDescent="0.25">
      <c r="A257" t="s">
        <v>8</v>
      </c>
      <c r="B257" t="s">
        <v>9</v>
      </c>
      <c r="C257">
        <v>8770411511</v>
      </c>
      <c r="D257">
        <v>10000</v>
      </c>
      <c r="E257" t="str">
        <f>"6079310046212169"</f>
        <v>6079310046212169</v>
      </c>
      <c r="F257" t="str">
        <f>"925"</f>
        <v>925</v>
      </c>
      <c r="G257">
        <v>1</v>
      </c>
      <c r="H257">
        <v>2023</v>
      </c>
      <c r="I257" t="s">
        <v>266</v>
      </c>
    </row>
    <row r="258" spans="1:9" x14ac:dyDescent="0.25">
      <c r="A258" t="s">
        <v>8</v>
      </c>
      <c r="B258" t="s">
        <v>9</v>
      </c>
      <c r="C258">
        <v>8770411511</v>
      </c>
      <c r="D258">
        <v>10000</v>
      </c>
      <c r="E258" t="str">
        <f>"6079310046212458"</f>
        <v>6079310046212458</v>
      </c>
      <c r="F258" t="str">
        <f>"477"</f>
        <v>477</v>
      </c>
      <c r="G258">
        <v>1</v>
      </c>
      <c r="H258">
        <v>2023</v>
      </c>
      <c r="I258" t="s">
        <v>267</v>
      </c>
    </row>
    <row r="259" spans="1:9" x14ac:dyDescent="0.25">
      <c r="A259" t="s">
        <v>8</v>
      </c>
      <c r="B259" t="s">
        <v>9</v>
      </c>
      <c r="C259">
        <v>8770411511</v>
      </c>
      <c r="D259">
        <v>10000</v>
      </c>
      <c r="E259" t="str">
        <f>"6079310046212441"</f>
        <v>6079310046212441</v>
      </c>
      <c r="F259" t="str">
        <f>"087"</f>
        <v>087</v>
      </c>
      <c r="G259">
        <v>1</v>
      </c>
      <c r="H259">
        <v>2023</v>
      </c>
      <c r="I259" t="s">
        <v>268</v>
      </c>
    </row>
    <row r="260" spans="1:9" x14ac:dyDescent="0.25">
      <c r="A260" t="s">
        <v>8</v>
      </c>
      <c r="B260" t="s">
        <v>9</v>
      </c>
      <c r="C260">
        <v>8770411511</v>
      </c>
      <c r="D260">
        <v>10000</v>
      </c>
      <c r="E260" t="str">
        <f>"6079310046212433"</f>
        <v>6079310046212433</v>
      </c>
      <c r="F260" t="str">
        <f>"177"</f>
        <v>177</v>
      </c>
      <c r="G260">
        <v>1</v>
      </c>
      <c r="H260">
        <v>2023</v>
      </c>
      <c r="I260" t="s">
        <v>269</v>
      </c>
    </row>
    <row r="261" spans="1:9" x14ac:dyDescent="0.25">
      <c r="A261" t="s">
        <v>8</v>
      </c>
      <c r="B261" t="s">
        <v>9</v>
      </c>
      <c r="C261">
        <v>8770411511</v>
      </c>
      <c r="D261">
        <v>10000</v>
      </c>
      <c r="E261" t="str">
        <f>"6079310046212250"</f>
        <v>6079310046212250</v>
      </c>
      <c r="F261" t="str">
        <f>"587"</f>
        <v>587</v>
      </c>
      <c r="G261">
        <v>1</v>
      </c>
      <c r="H261">
        <v>2023</v>
      </c>
      <c r="I261" t="s">
        <v>270</v>
      </c>
    </row>
    <row r="262" spans="1:9" x14ac:dyDescent="0.25">
      <c r="A262" t="s">
        <v>8</v>
      </c>
      <c r="B262" t="s">
        <v>9</v>
      </c>
      <c r="C262">
        <v>8770411511</v>
      </c>
      <c r="D262">
        <v>10000</v>
      </c>
      <c r="E262" t="str">
        <f>"6079310046212334"</f>
        <v>6079310046212334</v>
      </c>
      <c r="F262" t="str">
        <f>"081"</f>
        <v>081</v>
      </c>
      <c r="G262">
        <v>1</v>
      </c>
      <c r="H262">
        <v>2023</v>
      </c>
      <c r="I262" t="s">
        <v>271</v>
      </c>
    </row>
    <row r="263" spans="1:9" x14ac:dyDescent="0.25">
      <c r="A263" t="s">
        <v>8</v>
      </c>
      <c r="B263" t="s">
        <v>9</v>
      </c>
      <c r="C263">
        <v>8770411511</v>
      </c>
      <c r="D263">
        <v>10000</v>
      </c>
      <c r="E263" t="str">
        <f>"6079310046212300"</f>
        <v>6079310046212300</v>
      </c>
      <c r="F263" t="str">
        <f>"825"</f>
        <v>825</v>
      </c>
      <c r="G263">
        <v>1</v>
      </c>
      <c r="H263">
        <v>2023</v>
      </c>
      <c r="I263" t="s">
        <v>272</v>
      </c>
    </row>
    <row r="264" spans="1:9" x14ac:dyDescent="0.25">
      <c r="A264" t="s">
        <v>8</v>
      </c>
      <c r="B264" t="s">
        <v>9</v>
      </c>
      <c r="C264">
        <v>8770411511</v>
      </c>
      <c r="D264">
        <v>10000</v>
      </c>
      <c r="E264" t="str">
        <f>"6079310046212565"</f>
        <v>6079310046212565</v>
      </c>
      <c r="F264" t="str">
        <f>"660"</f>
        <v>660</v>
      </c>
      <c r="G264">
        <v>1</v>
      </c>
      <c r="H264">
        <v>2023</v>
      </c>
      <c r="I264" t="s">
        <v>273</v>
      </c>
    </row>
    <row r="265" spans="1:9" x14ac:dyDescent="0.25">
      <c r="A265" t="s">
        <v>8</v>
      </c>
      <c r="B265" t="s">
        <v>9</v>
      </c>
      <c r="C265">
        <v>8770411511</v>
      </c>
      <c r="D265">
        <v>10000</v>
      </c>
      <c r="E265" t="str">
        <f>"6079310046212532"</f>
        <v>6079310046212532</v>
      </c>
      <c r="F265" t="str">
        <f>"120"</f>
        <v>120</v>
      </c>
      <c r="G265">
        <v>1</v>
      </c>
      <c r="H265">
        <v>2023</v>
      </c>
      <c r="I265" t="s">
        <v>274</v>
      </c>
    </row>
    <row r="266" spans="1:9" x14ac:dyDescent="0.25">
      <c r="A266" t="s">
        <v>8</v>
      </c>
      <c r="B266" t="s">
        <v>9</v>
      </c>
      <c r="C266">
        <v>8770411511</v>
      </c>
      <c r="D266">
        <v>10000</v>
      </c>
      <c r="E266" t="str">
        <f>"6079310046212524"</f>
        <v>6079310046212524</v>
      </c>
      <c r="F266" t="str">
        <f>"851"</f>
        <v>851</v>
      </c>
      <c r="G266">
        <v>1</v>
      </c>
      <c r="H266">
        <v>2023</v>
      </c>
      <c r="I266" t="s">
        <v>275</v>
      </c>
    </row>
    <row r="267" spans="1:9" x14ac:dyDescent="0.25">
      <c r="A267" t="s">
        <v>8</v>
      </c>
      <c r="B267" t="s">
        <v>9</v>
      </c>
      <c r="C267">
        <v>8770411511</v>
      </c>
      <c r="D267">
        <v>10000</v>
      </c>
      <c r="E267" t="str">
        <f>"6079310046212540"</f>
        <v>6079310046212540</v>
      </c>
      <c r="F267" t="str">
        <f>"325"</f>
        <v>325</v>
      </c>
      <c r="G267">
        <v>1</v>
      </c>
      <c r="H267">
        <v>2023</v>
      </c>
      <c r="I267" t="s">
        <v>276</v>
      </c>
    </row>
    <row r="268" spans="1:9" x14ac:dyDescent="0.25">
      <c r="A268" t="s">
        <v>8</v>
      </c>
      <c r="B268" t="s">
        <v>9</v>
      </c>
      <c r="C268">
        <v>8770411511</v>
      </c>
      <c r="D268">
        <v>10000</v>
      </c>
      <c r="E268" t="str">
        <f>"6079310046212805"</f>
        <v>6079310046212805</v>
      </c>
      <c r="F268" t="str">
        <f>"263"</f>
        <v>263</v>
      </c>
      <c r="G268">
        <v>1</v>
      </c>
      <c r="H268">
        <v>2023</v>
      </c>
      <c r="I268" t="s">
        <v>277</v>
      </c>
    </row>
    <row r="269" spans="1:9" x14ac:dyDescent="0.25">
      <c r="A269" t="s">
        <v>8</v>
      </c>
      <c r="B269" t="s">
        <v>9</v>
      </c>
      <c r="C269">
        <v>8770411511</v>
      </c>
      <c r="D269">
        <v>10000</v>
      </c>
      <c r="E269" t="str">
        <f>"6079310046212854"</f>
        <v>6079310046212854</v>
      </c>
      <c r="F269" t="str">
        <f>"470"</f>
        <v>470</v>
      </c>
      <c r="G269">
        <v>1</v>
      </c>
      <c r="H269">
        <v>2023</v>
      </c>
      <c r="I269" t="s">
        <v>278</v>
      </c>
    </row>
    <row r="270" spans="1:9" x14ac:dyDescent="0.25">
      <c r="A270" t="s">
        <v>8</v>
      </c>
      <c r="B270" t="s">
        <v>9</v>
      </c>
      <c r="C270">
        <v>8770411511</v>
      </c>
      <c r="D270">
        <v>10000</v>
      </c>
      <c r="E270" t="str">
        <f>"6079310046212821"</f>
        <v>6079310046212821</v>
      </c>
      <c r="F270" t="str">
        <f>"502"</f>
        <v>502</v>
      </c>
      <c r="G270">
        <v>1</v>
      </c>
      <c r="H270">
        <v>2023</v>
      </c>
      <c r="I270" t="s">
        <v>279</v>
      </c>
    </row>
    <row r="271" spans="1:9" x14ac:dyDescent="0.25">
      <c r="A271" t="s">
        <v>8</v>
      </c>
      <c r="B271" t="s">
        <v>9</v>
      </c>
      <c r="C271">
        <v>8770411511</v>
      </c>
      <c r="D271">
        <v>10000</v>
      </c>
      <c r="E271" t="str">
        <f>"6079310046212649"</f>
        <v>6079310046212649</v>
      </c>
      <c r="F271" t="str">
        <f>"495"</f>
        <v>495</v>
      </c>
      <c r="G271">
        <v>1</v>
      </c>
      <c r="H271">
        <v>2023</v>
      </c>
      <c r="I271" t="s">
        <v>280</v>
      </c>
    </row>
    <row r="272" spans="1:9" x14ac:dyDescent="0.25">
      <c r="A272" t="s">
        <v>8</v>
      </c>
      <c r="B272" t="s">
        <v>9</v>
      </c>
      <c r="C272">
        <v>8770411511</v>
      </c>
      <c r="D272">
        <v>10000</v>
      </c>
      <c r="E272" t="str">
        <f>"6079310046212680"</f>
        <v>6079310046212680</v>
      </c>
      <c r="F272" t="str">
        <f>"355"</f>
        <v>355</v>
      </c>
      <c r="G272">
        <v>1</v>
      </c>
      <c r="H272">
        <v>2023</v>
      </c>
      <c r="I272" t="s">
        <v>281</v>
      </c>
    </row>
    <row r="273" spans="1:9" x14ac:dyDescent="0.25">
      <c r="A273" t="s">
        <v>8</v>
      </c>
      <c r="B273" t="s">
        <v>9</v>
      </c>
      <c r="C273">
        <v>8770411511</v>
      </c>
      <c r="D273">
        <v>10000</v>
      </c>
      <c r="E273" t="str">
        <f>"6079310046212953"</f>
        <v>6079310046212953</v>
      </c>
      <c r="F273" t="str">
        <f>"821"</f>
        <v>821</v>
      </c>
      <c r="G273">
        <v>1</v>
      </c>
      <c r="H273">
        <v>2023</v>
      </c>
      <c r="I273" t="s">
        <v>282</v>
      </c>
    </row>
    <row r="274" spans="1:9" x14ac:dyDescent="0.25">
      <c r="A274" t="s">
        <v>8</v>
      </c>
      <c r="B274" t="s">
        <v>9</v>
      </c>
      <c r="C274">
        <v>8770411511</v>
      </c>
      <c r="D274">
        <v>10000</v>
      </c>
      <c r="E274" t="str">
        <f>"6079310046212938"</f>
        <v>6079310046212938</v>
      </c>
      <c r="F274" t="str">
        <f>"939"</f>
        <v>939</v>
      </c>
      <c r="G274">
        <v>1</v>
      </c>
      <c r="H274">
        <v>2023</v>
      </c>
      <c r="I274" t="s">
        <v>283</v>
      </c>
    </row>
    <row r="275" spans="1:9" x14ac:dyDescent="0.25">
      <c r="A275" t="s">
        <v>8</v>
      </c>
      <c r="B275" t="s">
        <v>9</v>
      </c>
      <c r="C275">
        <v>8770411511</v>
      </c>
      <c r="D275">
        <v>10000</v>
      </c>
      <c r="E275" t="str">
        <f>"6079310046212946"</f>
        <v>6079310046212946</v>
      </c>
      <c r="F275" t="str">
        <f>"787"</f>
        <v>787</v>
      </c>
      <c r="G275">
        <v>1</v>
      </c>
      <c r="H275">
        <v>2023</v>
      </c>
      <c r="I275" t="s">
        <v>284</v>
      </c>
    </row>
    <row r="276" spans="1:9" x14ac:dyDescent="0.25">
      <c r="A276" t="s">
        <v>8</v>
      </c>
      <c r="B276" t="s">
        <v>9</v>
      </c>
      <c r="C276">
        <v>8770411511</v>
      </c>
      <c r="D276">
        <v>10000</v>
      </c>
      <c r="E276" t="str">
        <f>"6079310046212730"</f>
        <v>6079310046212730</v>
      </c>
      <c r="F276" t="str">
        <f>"388"</f>
        <v>388</v>
      </c>
      <c r="G276">
        <v>1</v>
      </c>
      <c r="H276">
        <v>2023</v>
      </c>
      <c r="I276" t="s">
        <v>285</v>
      </c>
    </row>
    <row r="277" spans="1:9" x14ac:dyDescent="0.25">
      <c r="A277" t="s">
        <v>8</v>
      </c>
      <c r="B277" t="s">
        <v>9</v>
      </c>
      <c r="C277">
        <v>8770411511</v>
      </c>
      <c r="D277">
        <v>10000</v>
      </c>
      <c r="E277" t="str">
        <f>"6079310046212748"</f>
        <v>6079310046212748</v>
      </c>
      <c r="F277" t="str">
        <f>"993"</f>
        <v>993</v>
      </c>
      <c r="G277">
        <v>1</v>
      </c>
      <c r="H277">
        <v>2023</v>
      </c>
      <c r="I277" t="s">
        <v>286</v>
      </c>
    </row>
    <row r="278" spans="1:9" x14ac:dyDescent="0.25">
      <c r="A278" t="s">
        <v>8</v>
      </c>
      <c r="B278" t="s">
        <v>9</v>
      </c>
      <c r="C278">
        <v>8770411511</v>
      </c>
      <c r="D278">
        <v>10000</v>
      </c>
      <c r="E278" t="str">
        <f>"6079310046212755"</f>
        <v>6079310046212755</v>
      </c>
      <c r="F278" t="str">
        <f>"295"</f>
        <v>295</v>
      </c>
      <c r="G278">
        <v>1</v>
      </c>
      <c r="H278">
        <v>2023</v>
      </c>
      <c r="I278" t="s">
        <v>287</v>
      </c>
    </row>
    <row r="279" spans="1:9" x14ac:dyDescent="0.25">
      <c r="A279" t="s">
        <v>8</v>
      </c>
      <c r="B279" t="s">
        <v>9</v>
      </c>
      <c r="C279">
        <v>8770411511</v>
      </c>
      <c r="D279">
        <v>10000</v>
      </c>
      <c r="E279" t="str">
        <f>"6079310046212797"</f>
        <v>6079310046212797</v>
      </c>
      <c r="F279" t="str">
        <f>"581"</f>
        <v>581</v>
      </c>
      <c r="G279">
        <v>1</v>
      </c>
      <c r="H279">
        <v>2023</v>
      </c>
      <c r="I279" t="s">
        <v>288</v>
      </c>
    </row>
    <row r="280" spans="1:9" x14ac:dyDescent="0.25">
      <c r="A280" t="s">
        <v>8</v>
      </c>
      <c r="B280" t="s">
        <v>9</v>
      </c>
      <c r="C280">
        <v>8770411511</v>
      </c>
      <c r="D280">
        <v>10000</v>
      </c>
      <c r="E280" t="str">
        <f>"6079310046213084"</f>
        <v>6079310046213084</v>
      </c>
      <c r="F280" t="str">
        <f>"713"</f>
        <v>713</v>
      </c>
      <c r="G280">
        <v>1</v>
      </c>
      <c r="H280">
        <v>2023</v>
      </c>
      <c r="I280" t="s">
        <v>289</v>
      </c>
    </row>
    <row r="281" spans="1:9" x14ac:dyDescent="0.25">
      <c r="A281" t="s">
        <v>8</v>
      </c>
      <c r="B281" t="s">
        <v>9</v>
      </c>
      <c r="C281">
        <v>8770411511</v>
      </c>
      <c r="D281">
        <v>10000</v>
      </c>
      <c r="E281" t="str">
        <f>"6079310046213076"</f>
        <v>6079310046213076</v>
      </c>
      <c r="F281" t="str">
        <f>"473"</f>
        <v>473</v>
      </c>
      <c r="G281">
        <v>1</v>
      </c>
      <c r="H281">
        <v>2023</v>
      </c>
      <c r="I281" t="s">
        <v>290</v>
      </c>
    </row>
    <row r="282" spans="1:9" x14ac:dyDescent="0.25">
      <c r="A282" t="s">
        <v>8</v>
      </c>
      <c r="B282" t="s">
        <v>9</v>
      </c>
      <c r="C282">
        <v>8770411511</v>
      </c>
      <c r="D282">
        <v>10000</v>
      </c>
      <c r="E282" t="str">
        <f>"6079310046213100"</f>
        <v>6079310046213100</v>
      </c>
      <c r="F282" t="str">
        <f>"396"</f>
        <v>396</v>
      </c>
      <c r="G282">
        <v>1</v>
      </c>
      <c r="H282">
        <v>2023</v>
      </c>
      <c r="I282" t="s">
        <v>291</v>
      </c>
    </row>
    <row r="283" spans="1:9" x14ac:dyDescent="0.25">
      <c r="A283" t="s">
        <v>8</v>
      </c>
      <c r="B283" t="s">
        <v>9</v>
      </c>
      <c r="C283">
        <v>8770411511</v>
      </c>
      <c r="D283">
        <v>10000</v>
      </c>
      <c r="E283" t="str">
        <f>"6079310046213274"</f>
        <v>6079310046213274</v>
      </c>
      <c r="F283" t="str">
        <f>"229"</f>
        <v>229</v>
      </c>
      <c r="G283">
        <v>1</v>
      </c>
      <c r="H283">
        <v>2023</v>
      </c>
      <c r="I283" t="s">
        <v>292</v>
      </c>
    </row>
    <row r="284" spans="1:9" x14ac:dyDescent="0.25">
      <c r="A284" t="s">
        <v>8</v>
      </c>
      <c r="B284" t="s">
        <v>9</v>
      </c>
      <c r="C284">
        <v>8770411511</v>
      </c>
      <c r="D284">
        <v>10000</v>
      </c>
      <c r="E284" t="str">
        <f>"6079310046213282"</f>
        <v>6079310046213282</v>
      </c>
      <c r="F284" t="str">
        <f>"155"</f>
        <v>155</v>
      </c>
      <c r="G284">
        <v>1</v>
      </c>
      <c r="H284">
        <v>2023</v>
      </c>
      <c r="I284" t="s">
        <v>293</v>
      </c>
    </row>
    <row r="285" spans="1:9" x14ac:dyDescent="0.25">
      <c r="A285" t="s">
        <v>8</v>
      </c>
      <c r="B285" t="s">
        <v>9</v>
      </c>
      <c r="C285">
        <v>8770411511</v>
      </c>
      <c r="D285">
        <v>10000</v>
      </c>
      <c r="E285" t="str">
        <f>"6079310046213324"</f>
        <v>6079310046213324</v>
      </c>
      <c r="F285" t="str">
        <f>"233"</f>
        <v>233</v>
      </c>
      <c r="G285">
        <v>1</v>
      </c>
      <c r="H285">
        <v>2023</v>
      </c>
      <c r="I285" t="s">
        <v>294</v>
      </c>
    </row>
    <row r="286" spans="1:9" x14ac:dyDescent="0.25">
      <c r="A286" t="s">
        <v>8</v>
      </c>
      <c r="B286" t="s">
        <v>9</v>
      </c>
      <c r="C286">
        <v>8770411511</v>
      </c>
      <c r="D286">
        <v>10000</v>
      </c>
      <c r="E286" t="str">
        <f>"6079310046213407"</f>
        <v>6079310046213407</v>
      </c>
      <c r="F286" t="str">
        <f>"868"</f>
        <v>868</v>
      </c>
      <c r="G286">
        <v>1</v>
      </c>
      <c r="H286">
        <v>2023</v>
      </c>
      <c r="I286" t="s">
        <v>295</v>
      </c>
    </row>
    <row r="287" spans="1:9" x14ac:dyDescent="0.25">
      <c r="A287" t="s">
        <v>8</v>
      </c>
      <c r="B287" t="s">
        <v>9</v>
      </c>
      <c r="C287">
        <v>8770411511</v>
      </c>
      <c r="D287">
        <v>10000</v>
      </c>
      <c r="E287" t="str">
        <f>"6079310046213613"</f>
        <v>6079310046213613</v>
      </c>
      <c r="F287" t="str">
        <f>"990"</f>
        <v>990</v>
      </c>
      <c r="G287">
        <v>1</v>
      </c>
      <c r="H287">
        <v>2023</v>
      </c>
      <c r="I287" t="s">
        <v>296</v>
      </c>
    </row>
    <row r="288" spans="1:9" x14ac:dyDescent="0.25">
      <c r="A288" t="s">
        <v>8</v>
      </c>
      <c r="B288" t="s">
        <v>9</v>
      </c>
      <c r="C288">
        <v>8770411511</v>
      </c>
      <c r="D288">
        <v>10000</v>
      </c>
      <c r="E288" t="str">
        <f>"6079310046213688"</f>
        <v>6079310046213688</v>
      </c>
      <c r="F288" t="str">
        <f>"095"</f>
        <v>095</v>
      </c>
      <c r="G288">
        <v>1</v>
      </c>
      <c r="H288">
        <v>2023</v>
      </c>
      <c r="I288" t="s">
        <v>297</v>
      </c>
    </row>
    <row r="289" spans="1:9" x14ac:dyDescent="0.25">
      <c r="A289" t="s">
        <v>8</v>
      </c>
      <c r="B289" t="s">
        <v>9</v>
      </c>
      <c r="C289">
        <v>8770411511</v>
      </c>
      <c r="D289">
        <v>10000</v>
      </c>
      <c r="E289" t="str">
        <f>"6079310046213720"</f>
        <v>6079310046213720</v>
      </c>
      <c r="F289" t="str">
        <f>"488"</f>
        <v>488</v>
      </c>
      <c r="G289">
        <v>1</v>
      </c>
      <c r="H289">
        <v>2023</v>
      </c>
      <c r="I289" t="s">
        <v>298</v>
      </c>
    </row>
    <row r="290" spans="1:9" x14ac:dyDescent="0.25">
      <c r="A290" t="s">
        <v>8</v>
      </c>
      <c r="B290" t="s">
        <v>9</v>
      </c>
      <c r="C290">
        <v>8770411511</v>
      </c>
      <c r="D290">
        <v>10000</v>
      </c>
      <c r="E290" t="str">
        <f>"6079310046213423"</f>
        <v>6079310046213423</v>
      </c>
      <c r="F290" t="str">
        <f>"797"</f>
        <v>797</v>
      </c>
      <c r="G290">
        <v>1</v>
      </c>
      <c r="H290">
        <v>2023</v>
      </c>
      <c r="I290" t="s">
        <v>299</v>
      </c>
    </row>
    <row r="291" spans="1:9" x14ac:dyDescent="0.25">
      <c r="A291" t="s">
        <v>8</v>
      </c>
      <c r="B291" t="s">
        <v>9</v>
      </c>
      <c r="C291">
        <v>8770411511</v>
      </c>
      <c r="D291">
        <v>10000</v>
      </c>
      <c r="E291" t="str">
        <f>"6079310046213464"</f>
        <v>6079310046213464</v>
      </c>
      <c r="F291" t="str">
        <f>"549"</f>
        <v>549</v>
      </c>
      <c r="G291">
        <v>1</v>
      </c>
      <c r="H291">
        <v>2023</v>
      </c>
      <c r="I291" t="s">
        <v>300</v>
      </c>
    </row>
    <row r="292" spans="1:9" x14ac:dyDescent="0.25">
      <c r="A292" t="s">
        <v>8</v>
      </c>
      <c r="B292" t="s">
        <v>9</v>
      </c>
      <c r="C292">
        <v>8770411511</v>
      </c>
      <c r="D292">
        <v>10000</v>
      </c>
      <c r="E292" t="str">
        <f>"6079310046213472"</f>
        <v>6079310046213472</v>
      </c>
      <c r="F292" t="str">
        <f>"247"</f>
        <v>247</v>
      </c>
      <c r="G292">
        <v>1</v>
      </c>
      <c r="H292">
        <v>2023</v>
      </c>
      <c r="I292" t="s">
        <v>301</v>
      </c>
    </row>
    <row r="293" spans="1:9" x14ac:dyDescent="0.25">
      <c r="A293" t="s">
        <v>8</v>
      </c>
      <c r="B293" t="s">
        <v>9</v>
      </c>
      <c r="C293">
        <v>8770411511</v>
      </c>
      <c r="D293">
        <v>10000</v>
      </c>
      <c r="E293" t="str">
        <f>"6079310046213514"</f>
        <v>6079310046213514</v>
      </c>
      <c r="F293" t="str">
        <f>"125"</f>
        <v>125</v>
      </c>
      <c r="G293">
        <v>1</v>
      </c>
      <c r="H293">
        <v>2023</v>
      </c>
      <c r="I293" t="s">
        <v>302</v>
      </c>
    </row>
    <row r="294" spans="1:9" x14ac:dyDescent="0.25">
      <c r="A294" t="s">
        <v>8</v>
      </c>
      <c r="B294" t="s">
        <v>9</v>
      </c>
      <c r="C294">
        <v>8770411511</v>
      </c>
      <c r="D294">
        <v>10000</v>
      </c>
      <c r="E294" t="str">
        <f>"6079310046213779"</f>
        <v>6079310046213779</v>
      </c>
      <c r="F294" t="str">
        <f>"666"</f>
        <v>666</v>
      </c>
      <c r="G294">
        <v>1</v>
      </c>
      <c r="H294">
        <v>2023</v>
      </c>
      <c r="I294" t="s">
        <v>303</v>
      </c>
    </row>
    <row r="295" spans="1:9" x14ac:dyDescent="0.25">
      <c r="A295" t="s">
        <v>8</v>
      </c>
      <c r="B295" t="s">
        <v>9</v>
      </c>
      <c r="C295">
        <v>8770411511</v>
      </c>
      <c r="D295">
        <v>10000</v>
      </c>
      <c r="E295" t="str">
        <f>"6079310046213803"</f>
        <v>6079310046213803</v>
      </c>
      <c r="F295" t="str">
        <f>"731"</f>
        <v>731</v>
      </c>
      <c r="G295">
        <v>1</v>
      </c>
      <c r="H295">
        <v>2023</v>
      </c>
      <c r="I295" t="s">
        <v>304</v>
      </c>
    </row>
    <row r="296" spans="1:9" x14ac:dyDescent="0.25">
      <c r="A296" t="s">
        <v>8</v>
      </c>
      <c r="B296" t="s">
        <v>9</v>
      </c>
      <c r="C296">
        <v>8770411511</v>
      </c>
      <c r="D296">
        <v>10000</v>
      </c>
      <c r="E296" t="str">
        <f>"6079310046213571"</f>
        <v>6079310046213571</v>
      </c>
      <c r="F296" t="str">
        <f>"292"</f>
        <v>292</v>
      </c>
      <c r="G296">
        <v>1</v>
      </c>
      <c r="H296">
        <v>2023</v>
      </c>
      <c r="I296" t="s">
        <v>305</v>
      </c>
    </row>
    <row r="297" spans="1:9" x14ac:dyDescent="0.25">
      <c r="A297" t="s">
        <v>8</v>
      </c>
      <c r="B297" t="s">
        <v>9</v>
      </c>
      <c r="C297">
        <v>8770411511</v>
      </c>
      <c r="D297">
        <v>10000</v>
      </c>
      <c r="E297" t="str">
        <f>"6079310046213597"</f>
        <v>6079310046213597</v>
      </c>
      <c r="F297" t="str">
        <f>"010"</f>
        <v>010</v>
      </c>
      <c r="G297">
        <v>1</v>
      </c>
      <c r="H297">
        <v>2023</v>
      </c>
      <c r="I297" t="s">
        <v>306</v>
      </c>
    </row>
    <row r="298" spans="1:9" x14ac:dyDescent="0.25">
      <c r="A298" t="s">
        <v>8</v>
      </c>
      <c r="B298" t="s">
        <v>9</v>
      </c>
      <c r="C298">
        <v>8770411511</v>
      </c>
      <c r="D298">
        <v>10000</v>
      </c>
      <c r="E298" t="str">
        <f>"6079310046214025"</f>
        <v>6079310046214025</v>
      </c>
      <c r="F298" t="str">
        <f>"669"</f>
        <v>669</v>
      </c>
      <c r="G298">
        <v>1</v>
      </c>
      <c r="H298">
        <v>2023</v>
      </c>
      <c r="I298" t="s">
        <v>307</v>
      </c>
    </row>
    <row r="299" spans="1:9" x14ac:dyDescent="0.25">
      <c r="A299" t="s">
        <v>8</v>
      </c>
      <c r="B299" t="s">
        <v>9</v>
      </c>
      <c r="C299">
        <v>8770411511</v>
      </c>
      <c r="D299">
        <v>10000</v>
      </c>
      <c r="E299" t="str">
        <f>"6079310046214074"</f>
        <v>6079310046214074</v>
      </c>
      <c r="F299" t="str">
        <f>"978"</f>
        <v>978</v>
      </c>
      <c r="G299">
        <v>1</v>
      </c>
      <c r="H299">
        <v>2023</v>
      </c>
      <c r="I299" t="s">
        <v>308</v>
      </c>
    </row>
    <row r="300" spans="1:9" x14ac:dyDescent="0.25">
      <c r="A300" t="s">
        <v>8</v>
      </c>
      <c r="B300" t="s">
        <v>9</v>
      </c>
      <c r="C300">
        <v>8770411511</v>
      </c>
      <c r="D300">
        <v>10000</v>
      </c>
      <c r="E300" t="str">
        <f>"6079310046213977"</f>
        <v>6079310046213977</v>
      </c>
      <c r="F300" t="str">
        <f>"517"</f>
        <v>517</v>
      </c>
      <c r="G300">
        <v>1</v>
      </c>
      <c r="H300">
        <v>2023</v>
      </c>
      <c r="I300" t="s">
        <v>309</v>
      </c>
    </row>
    <row r="301" spans="1:9" x14ac:dyDescent="0.25">
      <c r="A301" t="s">
        <v>8</v>
      </c>
      <c r="B301" t="s">
        <v>9</v>
      </c>
      <c r="C301">
        <v>8770411511</v>
      </c>
      <c r="D301">
        <v>10000</v>
      </c>
      <c r="E301" t="str">
        <f>"6079310046213878"</f>
        <v>6079310046213878</v>
      </c>
      <c r="F301" t="str">
        <f>"595"</f>
        <v>595</v>
      </c>
      <c r="G301">
        <v>1</v>
      </c>
      <c r="H301">
        <v>2023</v>
      </c>
      <c r="I301" t="s">
        <v>310</v>
      </c>
    </row>
    <row r="302" spans="1:9" x14ac:dyDescent="0.25">
      <c r="A302" t="s">
        <v>8</v>
      </c>
      <c r="B302" t="s">
        <v>9</v>
      </c>
      <c r="C302">
        <v>8770411511</v>
      </c>
      <c r="D302">
        <v>10000</v>
      </c>
      <c r="E302" t="str">
        <f>"6079310046213993"</f>
        <v>6079310046213993</v>
      </c>
      <c r="F302" t="str">
        <f>"740"</f>
        <v>740</v>
      </c>
      <c r="G302">
        <v>1</v>
      </c>
      <c r="H302">
        <v>2023</v>
      </c>
      <c r="I302" t="s">
        <v>311</v>
      </c>
    </row>
    <row r="303" spans="1:9" x14ac:dyDescent="0.25">
      <c r="A303" t="s">
        <v>8</v>
      </c>
      <c r="B303" t="s">
        <v>9</v>
      </c>
      <c r="C303">
        <v>8770411511</v>
      </c>
      <c r="D303">
        <v>10000</v>
      </c>
      <c r="E303" t="str">
        <f>"6079310046214090"</f>
        <v>6079310046214090</v>
      </c>
      <c r="F303" t="str">
        <f>"811"</f>
        <v>811</v>
      </c>
      <c r="G303">
        <v>1</v>
      </c>
      <c r="H303">
        <v>2023</v>
      </c>
      <c r="I303" t="s">
        <v>312</v>
      </c>
    </row>
    <row r="304" spans="1:9" x14ac:dyDescent="0.25">
      <c r="A304" t="s">
        <v>8</v>
      </c>
      <c r="B304" t="s">
        <v>9</v>
      </c>
      <c r="C304">
        <v>8770411511</v>
      </c>
      <c r="D304">
        <v>10000</v>
      </c>
      <c r="E304" t="str">
        <f>"6079310046214132"</f>
        <v>6079310046214132</v>
      </c>
      <c r="F304" t="str">
        <f>"867"</f>
        <v>867</v>
      </c>
      <c r="G304">
        <v>1</v>
      </c>
      <c r="H304">
        <v>2023</v>
      </c>
      <c r="I304" t="s">
        <v>313</v>
      </c>
    </row>
    <row r="305" spans="1:9" x14ac:dyDescent="0.25">
      <c r="A305" t="s">
        <v>8</v>
      </c>
      <c r="B305" t="s">
        <v>9</v>
      </c>
      <c r="C305">
        <v>8770411511</v>
      </c>
      <c r="D305">
        <v>10000</v>
      </c>
      <c r="E305" t="str">
        <f>"6079310046214199"</f>
        <v>6079310046214199</v>
      </c>
      <c r="F305" t="str">
        <f>"493"</f>
        <v>493</v>
      </c>
      <c r="G305">
        <v>1</v>
      </c>
      <c r="H305">
        <v>2023</v>
      </c>
      <c r="I305" t="s">
        <v>314</v>
      </c>
    </row>
    <row r="306" spans="1:9" x14ac:dyDescent="0.25">
      <c r="A306" t="s">
        <v>8</v>
      </c>
      <c r="B306" t="s">
        <v>9</v>
      </c>
      <c r="C306">
        <v>8770411511</v>
      </c>
      <c r="D306">
        <v>10000</v>
      </c>
      <c r="E306" t="str">
        <f>"6079310046214413"</f>
        <v>6079310046214413</v>
      </c>
      <c r="F306" t="str">
        <f>"794"</f>
        <v>794</v>
      </c>
      <c r="G306">
        <v>1</v>
      </c>
      <c r="H306">
        <v>2023</v>
      </c>
      <c r="I306" t="s">
        <v>315</v>
      </c>
    </row>
    <row r="307" spans="1:9" x14ac:dyDescent="0.25">
      <c r="A307" t="s">
        <v>8</v>
      </c>
      <c r="B307" t="s">
        <v>9</v>
      </c>
      <c r="C307">
        <v>8770411511</v>
      </c>
      <c r="D307">
        <v>10000</v>
      </c>
      <c r="E307" t="str">
        <f>"6079310046214256"</f>
        <v>6079310046214256</v>
      </c>
      <c r="F307" t="str">
        <f>"442"</f>
        <v>442</v>
      </c>
      <c r="G307">
        <v>1</v>
      </c>
      <c r="H307">
        <v>2023</v>
      </c>
      <c r="I307" t="s">
        <v>316</v>
      </c>
    </row>
    <row r="308" spans="1:9" x14ac:dyDescent="0.25">
      <c r="A308" t="s">
        <v>8</v>
      </c>
      <c r="B308" t="s">
        <v>9</v>
      </c>
      <c r="C308">
        <v>8770411511</v>
      </c>
      <c r="D308">
        <v>10000</v>
      </c>
      <c r="E308" t="str">
        <f>"6079310046214298"</f>
        <v>6079310046214298</v>
      </c>
      <c r="F308" t="str">
        <f>"260"</f>
        <v>260</v>
      </c>
      <c r="G308">
        <v>1</v>
      </c>
      <c r="H308">
        <v>2023</v>
      </c>
      <c r="I308" t="s">
        <v>317</v>
      </c>
    </row>
    <row r="309" spans="1:9" x14ac:dyDescent="0.25">
      <c r="A309" t="s">
        <v>8</v>
      </c>
      <c r="B309" t="s">
        <v>9</v>
      </c>
      <c r="C309">
        <v>8770411511</v>
      </c>
      <c r="D309">
        <v>10000</v>
      </c>
      <c r="E309" t="str">
        <f>"6079310046214348"</f>
        <v>6079310046214348</v>
      </c>
      <c r="F309" t="str">
        <f>"813"</f>
        <v>813</v>
      </c>
      <c r="G309">
        <v>1</v>
      </c>
      <c r="H309">
        <v>2023</v>
      </c>
      <c r="I309" t="s">
        <v>318</v>
      </c>
    </row>
    <row r="310" spans="1:9" x14ac:dyDescent="0.25">
      <c r="A310" t="s">
        <v>8</v>
      </c>
      <c r="B310" t="s">
        <v>9</v>
      </c>
      <c r="C310">
        <v>8770411511</v>
      </c>
      <c r="D310">
        <v>10000</v>
      </c>
      <c r="E310" t="str">
        <f>"6079310046214439"</f>
        <v>6079310046214439</v>
      </c>
      <c r="F310" t="str">
        <f>"019"</f>
        <v>019</v>
      </c>
      <c r="G310">
        <v>1</v>
      </c>
      <c r="H310">
        <v>2023</v>
      </c>
      <c r="I310" t="s">
        <v>319</v>
      </c>
    </row>
    <row r="311" spans="1:9" x14ac:dyDescent="0.25">
      <c r="A311" t="s">
        <v>8</v>
      </c>
      <c r="B311" t="s">
        <v>9</v>
      </c>
      <c r="C311">
        <v>8770411511</v>
      </c>
      <c r="D311">
        <v>10000</v>
      </c>
      <c r="E311" t="str">
        <f>"6079310046214512"</f>
        <v>6079310046214512</v>
      </c>
      <c r="F311" t="str">
        <f>"927"</f>
        <v>927</v>
      </c>
      <c r="G311">
        <v>1</v>
      </c>
      <c r="H311">
        <v>2023</v>
      </c>
      <c r="I311" t="s">
        <v>320</v>
      </c>
    </row>
    <row r="312" spans="1:9" x14ac:dyDescent="0.25">
      <c r="A312" t="s">
        <v>8</v>
      </c>
      <c r="B312" t="s">
        <v>9</v>
      </c>
      <c r="C312">
        <v>8770411511</v>
      </c>
      <c r="D312">
        <v>10000</v>
      </c>
      <c r="E312" t="str">
        <f>"6079310046214546"</f>
        <v>6079310046214546</v>
      </c>
      <c r="F312" t="str">
        <f>"296"</f>
        <v>296</v>
      </c>
      <c r="G312">
        <v>1</v>
      </c>
      <c r="H312">
        <v>2023</v>
      </c>
      <c r="I312" t="s">
        <v>321</v>
      </c>
    </row>
    <row r="313" spans="1:9" x14ac:dyDescent="0.25">
      <c r="A313" t="s">
        <v>8</v>
      </c>
      <c r="B313" t="s">
        <v>9</v>
      </c>
      <c r="C313">
        <v>8770411511</v>
      </c>
      <c r="D313">
        <v>10000</v>
      </c>
      <c r="E313" t="str">
        <f>"6079310046214538"</f>
        <v>6079310046214538</v>
      </c>
      <c r="F313" t="str">
        <f>"605"</f>
        <v>605</v>
      </c>
      <c r="G313">
        <v>1</v>
      </c>
      <c r="H313">
        <v>2023</v>
      </c>
      <c r="I313" t="s">
        <v>322</v>
      </c>
    </row>
    <row r="314" spans="1:9" x14ac:dyDescent="0.25">
      <c r="A314" t="s">
        <v>8</v>
      </c>
      <c r="B314" t="s">
        <v>9</v>
      </c>
      <c r="C314">
        <v>8770411511</v>
      </c>
      <c r="D314">
        <v>10000</v>
      </c>
      <c r="E314" t="str">
        <f>"6079310046214611"</f>
        <v>6079310046214611</v>
      </c>
      <c r="F314" t="str">
        <f>"407"</f>
        <v>407</v>
      </c>
      <c r="G314">
        <v>1</v>
      </c>
      <c r="H314">
        <v>2023</v>
      </c>
      <c r="I314" t="s">
        <v>323</v>
      </c>
    </row>
    <row r="315" spans="1:9" x14ac:dyDescent="0.25">
      <c r="A315" t="s">
        <v>8</v>
      </c>
      <c r="B315" t="s">
        <v>9</v>
      </c>
      <c r="C315">
        <v>8770411511</v>
      </c>
      <c r="D315">
        <v>10000</v>
      </c>
      <c r="E315" t="str">
        <f>"6079310046214629"</f>
        <v>6079310046214629</v>
      </c>
      <c r="F315" t="str">
        <f>"735"</f>
        <v>735</v>
      </c>
      <c r="G315">
        <v>1</v>
      </c>
      <c r="H315">
        <v>2023</v>
      </c>
      <c r="I315" t="s">
        <v>324</v>
      </c>
    </row>
    <row r="316" spans="1:9" x14ac:dyDescent="0.25">
      <c r="A316" t="s">
        <v>8</v>
      </c>
      <c r="B316" t="s">
        <v>9</v>
      </c>
      <c r="C316">
        <v>8770411511</v>
      </c>
      <c r="D316">
        <v>10000</v>
      </c>
      <c r="E316" t="str">
        <f>"6079310046214645"</f>
        <v>6079310046214645</v>
      </c>
      <c r="F316" t="str">
        <f>"328"</f>
        <v>328</v>
      </c>
      <c r="G316">
        <v>1</v>
      </c>
      <c r="H316">
        <v>2023</v>
      </c>
      <c r="I316" t="s">
        <v>325</v>
      </c>
    </row>
    <row r="317" spans="1:9" x14ac:dyDescent="0.25">
      <c r="A317" t="s">
        <v>8</v>
      </c>
      <c r="B317" t="s">
        <v>9</v>
      </c>
      <c r="C317">
        <v>8770411511</v>
      </c>
      <c r="D317">
        <v>10000</v>
      </c>
      <c r="E317" t="str">
        <f>"6079310046214579"</f>
        <v>6079310046214579</v>
      </c>
      <c r="F317" t="str">
        <f>"397"</f>
        <v>397</v>
      </c>
      <c r="G317">
        <v>1</v>
      </c>
      <c r="H317">
        <v>2023</v>
      </c>
      <c r="I317" t="s">
        <v>326</v>
      </c>
    </row>
    <row r="318" spans="1:9" x14ac:dyDescent="0.25">
      <c r="A318" t="s">
        <v>8</v>
      </c>
      <c r="B318" t="s">
        <v>9</v>
      </c>
      <c r="C318">
        <v>8770411511</v>
      </c>
      <c r="D318">
        <v>10000</v>
      </c>
      <c r="E318" t="str">
        <f>"6079310046214801"</f>
        <v>6079310046214801</v>
      </c>
      <c r="F318" t="str">
        <f>"306"</f>
        <v>306</v>
      </c>
      <c r="G318">
        <v>1</v>
      </c>
      <c r="H318">
        <v>2023</v>
      </c>
      <c r="I318" t="s">
        <v>327</v>
      </c>
    </row>
    <row r="319" spans="1:9" x14ac:dyDescent="0.25">
      <c r="A319" t="s">
        <v>8</v>
      </c>
      <c r="B319" t="s">
        <v>9</v>
      </c>
      <c r="C319">
        <v>8770411511</v>
      </c>
      <c r="D319">
        <v>10000</v>
      </c>
      <c r="E319" t="str">
        <f>"6079310046214819"</f>
        <v>6079310046214819</v>
      </c>
      <c r="F319" t="str">
        <f>"351"</f>
        <v>351</v>
      </c>
      <c r="G319">
        <v>1</v>
      </c>
      <c r="H319">
        <v>2023</v>
      </c>
      <c r="I319" t="s">
        <v>328</v>
      </c>
    </row>
    <row r="320" spans="1:9" x14ac:dyDescent="0.25">
      <c r="A320" t="s">
        <v>8</v>
      </c>
      <c r="B320" t="s">
        <v>9</v>
      </c>
      <c r="C320">
        <v>8770411511</v>
      </c>
      <c r="D320">
        <v>10000</v>
      </c>
      <c r="E320" t="str">
        <f>"6079310046214876"</f>
        <v>6079310046214876</v>
      </c>
      <c r="F320" t="str">
        <f>"039"</f>
        <v>039</v>
      </c>
      <c r="G320">
        <v>1</v>
      </c>
      <c r="H320">
        <v>2023</v>
      </c>
      <c r="I320" t="s">
        <v>329</v>
      </c>
    </row>
    <row r="321" spans="1:9" x14ac:dyDescent="0.25">
      <c r="A321" t="s">
        <v>8</v>
      </c>
      <c r="B321" t="s">
        <v>9</v>
      </c>
      <c r="C321">
        <v>8770411511</v>
      </c>
      <c r="D321">
        <v>10000</v>
      </c>
      <c r="E321" t="str">
        <f>"6079310046214769"</f>
        <v>6079310046214769</v>
      </c>
      <c r="F321" t="str">
        <f>"270"</f>
        <v>270</v>
      </c>
      <c r="G321">
        <v>1</v>
      </c>
      <c r="H321">
        <v>2023</v>
      </c>
      <c r="I321" t="s">
        <v>330</v>
      </c>
    </row>
    <row r="322" spans="1:9" x14ac:dyDescent="0.25">
      <c r="A322" t="s">
        <v>8</v>
      </c>
      <c r="B322" t="s">
        <v>9</v>
      </c>
      <c r="C322">
        <v>8770411511</v>
      </c>
      <c r="D322">
        <v>10000</v>
      </c>
      <c r="E322" t="str">
        <f>"6079310046214777"</f>
        <v>6079310046214777</v>
      </c>
      <c r="F322" t="str">
        <f>"424"</f>
        <v>424</v>
      </c>
      <c r="G322">
        <v>1</v>
      </c>
      <c r="H322">
        <v>2023</v>
      </c>
      <c r="I322" t="s">
        <v>331</v>
      </c>
    </row>
    <row r="323" spans="1:9" x14ac:dyDescent="0.25">
      <c r="A323" t="s">
        <v>8</v>
      </c>
      <c r="B323" t="s">
        <v>9</v>
      </c>
      <c r="C323">
        <v>8770411511</v>
      </c>
      <c r="D323">
        <v>10000</v>
      </c>
      <c r="E323" t="str">
        <f>"6079310046214785"</f>
        <v>6079310046214785</v>
      </c>
      <c r="F323" t="str">
        <f>"835"</f>
        <v>835</v>
      </c>
      <c r="G323">
        <v>1</v>
      </c>
      <c r="H323">
        <v>2023</v>
      </c>
      <c r="I323" t="s">
        <v>332</v>
      </c>
    </row>
    <row r="324" spans="1:9" x14ac:dyDescent="0.25">
      <c r="A324" t="s">
        <v>8</v>
      </c>
      <c r="B324" t="s">
        <v>9</v>
      </c>
      <c r="C324">
        <v>8770411511</v>
      </c>
      <c r="D324">
        <v>10000</v>
      </c>
      <c r="E324" t="str">
        <f>"6079310046214975"</f>
        <v>6079310046214975</v>
      </c>
      <c r="F324" t="str">
        <f>"430"</f>
        <v>430</v>
      </c>
      <c r="G324">
        <v>1</v>
      </c>
      <c r="H324">
        <v>2023</v>
      </c>
      <c r="I324" t="s">
        <v>333</v>
      </c>
    </row>
    <row r="325" spans="1:9" x14ac:dyDescent="0.25">
      <c r="A325" t="s">
        <v>8</v>
      </c>
      <c r="B325" t="s">
        <v>9</v>
      </c>
      <c r="C325">
        <v>8770411511</v>
      </c>
      <c r="D325">
        <v>10000</v>
      </c>
      <c r="E325" t="str">
        <f>"6079310046214942"</f>
        <v>6079310046214942</v>
      </c>
      <c r="F325" t="str">
        <f>"567"</f>
        <v>567</v>
      </c>
      <c r="G325">
        <v>1</v>
      </c>
      <c r="H325">
        <v>2023</v>
      </c>
      <c r="I325" t="s">
        <v>334</v>
      </c>
    </row>
    <row r="326" spans="1:9" x14ac:dyDescent="0.25">
      <c r="A326" t="s">
        <v>8</v>
      </c>
      <c r="B326" t="s">
        <v>9</v>
      </c>
      <c r="C326">
        <v>8770411511</v>
      </c>
      <c r="D326">
        <v>10000</v>
      </c>
      <c r="E326" t="str">
        <f>"6079310046214934"</f>
        <v>6079310046214934</v>
      </c>
      <c r="F326" t="str">
        <f>"197"</f>
        <v>197</v>
      </c>
      <c r="G326">
        <v>1</v>
      </c>
      <c r="H326">
        <v>2023</v>
      </c>
      <c r="I326" t="s">
        <v>335</v>
      </c>
    </row>
    <row r="327" spans="1:9" x14ac:dyDescent="0.25">
      <c r="A327" t="s">
        <v>8</v>
      </c>
      <c r="B327" t="s">
        <v>9</v>
      </c>
      <c r="C327">
        <v>8770411511</v>
      </c>
      <c r="D327">
        <v>10000</v>
      </c>
      <c r="E327" t="str">
        <f>"6079310046214991"</f>
        <v>6079310046214991</v>
      </c>
      <c r="F327" t="str">
        <f>"389"</f>
        <v>389</v>
      </c>
      <c r="G327">
        <v>1</v>
      </c>
      <c r="H327">
        <v>2023</v>
      </c>
      <c r="I327" t="s">
        <v>336</v>
      </c>
    </row>
    <row r="328" spans="1:9" x14ac:dyDescent="0.25">
      <c r="A328" t="s">
        <v>8</v>
      </c>
      <c r="B328" t="s">
        <v>9</v>
      </c>
      <c r="C328">
        <v>8770411511</v>
      </c>
      <c r="D328">
        <v>10000</v>
      </c>
      <c r="E328" t="str">
        <f>"6079310046215089"</f>
        <v>6079310046215089</v>
      </c>
      <c r="F328" t="str">
        <f>"724"</f>
        <v>724</v>
      </c>
      <c r="G328">
        <v>1</v>
      </c>
      <c r="H328">
        <v>2023</v>
      </c>
      <c r="I328" t="s">
        <v>337</v>
      </c>
    </row>
    <row r="329" spans="1:9" x14ac:dyDescent="0.25">
      <c r="A329" t="s">
        <v>8</v>
      </c>
      <c r="B329" t="s">
        <v>9</v>
      </c>
      <c r="C329">
        <v>8770411511</v>
      </c>
      <c r="D329">
        <v>10000</v>
      </c>
      <c r="E329" t="str">
        <f>"6079310046215097"</f>
        <v>6079310046215097</v>
      </c>
      <c r="F329" t="str">
        <f>"168"</f>
        <v>168</v>
      </c>
      <c r="G329">
        <v>1</v>
      </c>
      <c r="H329">
        <v>2023</v>
      </c>
      <c r="I329" t="s">
        <v>338</v>
      </c>
    </row>
    <row r="330" spans="1:9" x14ac:dyDescent="0.25">
      <c r="A330" t="s">
        <v>8</v>
      </c>
      <c r="B330" t="s">
        <v>9</v>
      </c>
      <c r="C330">
        <v>8770411511</v>
      </c>
      <c r="D330">
        <v>10000</v>
      </c>
      <c r="E330" t="str">
        <f>"6079310046215113"</f>
        <v>6079310046215113</v>
      </c>
      <c r="F330" t="str">
        <f>"141"</f>
        <v>141</v>
      </c>
      <c r="G330">
        <v>1</v>
      </c>
      <c r="H330">
        <v>2023</v>
      </c>
      <c r="I330" t="s">
        <v>339</v>
      </c>
    </row>
    <row r="331" spans="1:9" x14ac:dyDescent="0.25">
      <c r="A331" t="s">
        <v>8</v>
      </c>
      <c r="B331" t="s">
        <v>9</v>
      </c>
      <c r="C331">
        <v>8770411511</v>
      </c>
      <c r="D331">
        <v>10000</v>
      </c>
      <c r="E331" t="str">
        <f>"6079310046215378"</f>
        <v>6079310046215378</v>
      </c>
      <c r="F331" t="str">
        <f>"320"</f>
        <v>320</v>
      </c>
      <c r="G331">
        <v>1</v>
      </c>
      <c r="H331">
        <v>2023</v>
      </c>
      <c r="I331" t="s">
        <v>340</v>
      </c>
    </row>
    <row r="332" spans="1:9" x14ac:dyDescent="0.25">
      <c r="A332" t="s">
        <v>8</v>
      </c>
      <c r="B332" t="s">
        <v>9</v>
      </c>
      <c r="C332">
        <v>8770411511</v>
      </c>
      <c r="D332">
        <v>10000</v>
      </c>
      <c r="E332" t="str">
        <f>"6079310046215279"</f>
        <v>6079310046215279</v>
      </c>
      <c r="F332" t="str">
        <f>"106"</f>
        <v>106</v>
      </c>
      <c r="G332">
        <v>1</v>
      </c>
      <c r="H332">
        <v>2023</v>
      </c>
      <c r="I332" t="s">
        <v>341</v>
      </c>
    </row>
    <row r="333" spans="1:9" x14ac:dyDescent="0.25">
      <c r="A333" t="s">
        <v>8</v>
      </c>
      <c r="B333" t="s">
        <v>9</v>
      </c>
      <c r="C333">
        <v>8770411511</v>
      </c>
      <c r="D333">
        <v>10000</v>
      </c>
      <c r="E333" t="str">
        <f>"6079310046215287"</f>
        <v>6079310046215287</v>
      </c>
      <c r="F333" t="str">
        <f>"268"</f>
        <v>268</v>
      </c>
      <c r="G333">
        <v>1</v>
      </c>
      <c r="H333">
        <v>2023</v>
      </c>
      <c r="I333" t="s">
        <v>342</v>
      </c>
    </row>
    <row r="334" spans="1:9" x14ac:dyDescent="0.25">
      <c r="A334" t="s">
        <v>8</v>
      </c>
      <c r="B334" t="s">
        <v>9</v>
      </c>
      <c r="C334">
        <v>8770411511</v>
      </c>
      <c r="D334">
        <v>10000</v>
      </c>
      <c r="E334" t="str">
        <f>"6079310046215337"</f>
        <v>6079310046215337</v>
      </c>
      <c r="F334" t="str">
        <f>"416"</f>
        <v>416</v>
      </c>
      <c r="G334">
        <v>1</v>
      </c>
      <c r="H334">
        <v>2023</v>
      </c>
      <c r="I334" t="s">
        <v>343</v>
      </c>
    </row>
    <row r="335" spans="1:9" x14ac:dyDescent="0.25">
      <c r="A335" t="s">
        <v>8</v>
      </c>
      <c r="B335" t="s">
        <v>9</v>
      </c>
      <c r="C335">
        <v>8770411511</v>
      </c>
      <c r="D335">
        <v>10000</v>
      </c>
      <c r="E335" t="str">
        <f>"6079310046215469"</f>
        <v>6079310046215469</v>
      </c>
      <c r="F335" t="str">
        <f>"700"</f>
        <v>700</v>
      </c>
      <c r="G335">
        <v>1</v>
      </c>
      <c r="H335">
        <v>2023</v>
      </c>
      <c r="I335" t="s">
        <v>344</v>
      </c>
    </row>
    <row r="336" spans="1:9" x14ac:dyDescent="0.25">
      <c r="A336" t="s">
        <v>8</v>
      </c>
      <c r="B336" t="s">
        <v>9</v>
      </c>
      <c r="C336">
        <v>8770411511</v>
      </c>
      <c r="D336">
        <v>10000</v>
      </c>
      <c r="E336" t="str">
        <f>"6079310046215196"</f>
        <v>6079310046215196</v>
      </c>
      <c r="F336" t="str">
        <f>"378"</f>
        <v>378</v>
      </c>
      <c r="G336">
        <v>1</v>
      </c>
      <c r="H336">
        <v>2023</v>
      </c>
      <c r="I336" t="s">
        <v>345</v>
      </c>
    </row>
    <row r="337" spans="1:9" x14ac:dyDescent="0.25">
      <c r="A337" t="s">
        <v>8</v>
      </c>
      <c r="B337" t="s">
        <v>9</v>
      </c>
      <c r="C337">
        <v>8770411511</v>
      </c>
      <c r="D337">
        <v>10000</v>
      </c>
      <c r="E337" t="str">
        <f>"6079310046215436"</f>
        <v>6079310046215436</v>
      </c>
      <c r="F337" t="str">
        <f>"152"</f>
        <v>152</v>
      </c>
      <c r="G337">
        <v>1</v>
      </c>
      <c r="H337">
        <v>2023</v>
      </c>
      <c r="I337" t="s">
        <v>346</v>
      </c>
    </row>
    <row r="338" spans="1:9" x14ac:dyDescent="0.25">
      <c r="A338" t="s">
        <v>8</v>
      </c>
      <c r="B338" t="s">
        <v>9</v>
      </c>
      <c r="C338">
        <v>8770411511</v>
      </c>
      <c r="D338">
        <v>10000</v>
      </c>
      <c r="E338" t="str">
        <f>"6079310046215386"</f>
        <v>6079310046215386</v>
      </c>
      <c r="F338" t="str">
        <f>"921"</f>
        <v>921</v>
      </c>
      <c r="G338">
        <v>1</v>
      </c>
      <c r="H338">
        <v>2023</v>
      </c>
      <c r="I338" t="s">
        <v>347</v>
      </c>
    </row>
    <row r="339" spans="1:9" x14ac:dyDescent="0.25">
      <c r="A339" t="s">
        <v>8</v>
      </c>
      <c r="B339" t="s">
        <v>9</v>
      </c>
      <c r="C339">
        <v>8770411511</v>
      </c>
      <c r="D339">
        <v>10000</v>
      </c>
      <c r="E339" t="str">
        <f>"6079310046215600"</f>
        <v>6079310046215600</v>
      </c>
      <c r="F339" t="str">
        <f>"704"</f>
        <v>704</v>
      </c>
      <c r="G339">
        <v>1</v>
      </c>
      <c r="H339">
        <v>2023</v>
      </c>
      <c r="I339" t="s">
        <v>348</v>
      </c>
    </row>
    <row r="340" spans="1:9" x14ac:dyDescent="0.25">
      <c r="A340" t="s">
        <v>8</v>
      </c>
      <c r="B340" t="s">
        <v>9</v>
      </c>
      <c r="C340">
        <v>8770411511</v>
      </c>
      <c r="D340">
        <v>10000</v>
      </c>
      <c r="E340" t="str">
        <f>"6079310046215626"</f>
        <v>6079310046215626</v>
      </c>
      <c r="F340" t="str">
        <f>"176"</f>
        <v>176</v>
      </c>
      <c r="G340">
        <v>1</v>
      </c>
      <c r="H340">
        <v>2023</v>
      </c>
      <c r="I340" t="s">
        <v>349</v>
      </c>
    </row>
    <row r="341" spans="1:9" x14ac:dyDescent="0.25">
      <c r="A341" t="s">
        <v>8</v>
      </c>
      <c r="B341" t="s">
        <v>9</v>
      </c>
      <c r="C341">
        <v>8770411511</v>
      </c>
      <c r="D341">
        <v>10000</v>
      </c>
      <c r="E341" t="str">
        <f>"6079310046215667"</f>
        <v>6079310046215667</v>
      </c>
      <c r="F341" t="str">
        <f>"644"</f>
        <v>644</v>
      </c>
      <c r="G341">
        <v>1</v>
      </c>
      <c r="H341">
        <v>2023</v>
      </c>
      <c r="I341" t="s">
        <v>350</v>
      </c>
    </row>
    <row r="342" spans="1:9" x14ac:dyDescent="0.25">
      <c r="A342" t="s">
        <v>8</v>
      </c>
      <c r="B342" t="s">
        <v>9</v>
      </c>
      <c r="C342">
        <v>8770411511</v>
      </c>
      <c r="D342">
        <v>10000</v>
      </c>
      <c r="E342" t="str">
        <f>"6079310046215519"</f>
        <v>6079310046215519</v>
      </c>
      <c r="F342" t="str">
        <f>"221"</f>
        <v>221</v>
      </c>
      <c r="G342">
        <v>1</v>
      </c>
      <c r="H342">
        <v>2023</v>
      </c>
      <c r="I342" t="s">
        <v>351</v>
      </c>
    </row>
    <row r="343" spans="1:9" x14ac:dyDescent="0.25">
      <c r="A343" t="s">
        <v>8</v>
      </c>
      <c r="B343" t="s">
        <v>9</v>
      </c>
      <c r="C343">
        <v>8770411511</v>
      </c>
      <c r="D343">
        <v>10000</v>
      </c>
      <c r="E343" t="str">
        <f>"6079310046215535"</f>
        <v>6079310046215535</v>
      </c>
      <c r="F343" t="str">
        <f>"348"</f>
        <v>348</v>
      </c>
      <c r="G343">
        <v>1</v>
      </c>
      <c r="H343">
        <v>2023</v>
      </c>
      <c r="I343" t="s">
        <v>352</v>
      </c>
    </row>
    <row r="344" spans="1:9" x14ac:dyDescent="0.25">
      <c r="A344" t="s">
        <v>8</v>
      </c>
      <c r="B344" t="s">
        <v>9</v>
      </c>
      <c r="C344">
        <v>8770411511</v>
      </c>
      <c r="D344">
        <v>10000</v>
      </c>
      <c r="E344" t="str">
        <f>"6079310046215543"</f>
        <v>6079310046215543</v>
      </c>
      <c r="F344" t="str">
        <f>"285"</f>
        <v>285</v>
      </c>
      <c r="G344">
        <v>1</v>
      </c>
      <c r="H344">
        <v>2023</v>
      </c>
      <c r="I344" t="s">
        <v>353</v>
      </c>
    </row>
    <row r="345" spans="1:9" x14ac:dyDescent="0.25">
      <c r="A345" t="s">
        <v>8</v>
      </c>
      <c r="B345" t="s">
        <v>9</v>
      </c>
      <c r="C345">
        <v>8770411511</v>
      </c>
      <c r="D345">
        <v>10000</v>
      </c>
      <c r="E345" t="str">
        <f>"6079310046215725"</f>
        <v>6079310046215725</v>
      </c>
      <c r="F345" t="str">
        <f>"212"</f>
        <v>212</v>
      </c>
      <c r="G345">
        <v>1</v>
      </c>
      <c r="H345">
        <v>2023</v>
      </c>
      <c r="I345" t="s">
        <v>354</v>
      </c>
    </row>
    <row r="346" spans="1:9" x14ac:dyDescent="0.25">
      <c r="A346" t="s">
        <v>8</v>
      </c>
      <c r="B346" t="s">
        <v>9</v>
      </c>
      <c r="C346">
        <v>8770411511</v>
      </c>
      <c r="D346">
        <v>10000</v>
      </c>
      <c r="E346" t="str">
        <f>"6079310046215733"</f>
        <v>6079310046215733</v>
      </c>
      <c r="F346" t="str">
        <f>"180"</f>
        <v>180</v>
      </c>
      <c r="G346">
        <v>1</v>
      </c>
      <c r="H346">
        <v>2023</v>
      </c>
      <c r="I346" t="s">
        <v>355</v>
      </c>
    </row>
    <row r="347" spans="1:9" x14ac:dyDescent="0.25">
      <c r="A347" t="s">
        <v>8</v>
      </c>
      <c r="B347" t="s">
        <v>9</v>
      </c>
      <c r="C347">
        <v>8770411511</v>
      </c>
      <c r="D347">
        <v>10000</v>
      </c>
      <c r="E347" t="str">
        <f>"6079310046215758"</f>
        <v>6079310046215758</v>
      </c>
      <c r="F347" t="str">
        <f>"263"</f>
        <v>263</v>
      </c>
      <c r="G347">
        <v>1</v>
      </c>
      <c r="H347">
        <v>2023</v>
      </c>
      <c r="I347" t="s">
        <v>356</v>
      </c>
    </row>
    <row r="348" spans="1:9" x14ac:dyDescent="0.25">
      <c r="A348" t="s">
        <v>8</v>
      </c>
      <c r="B348" t="s">
        <v>9</v>
      </c>
      <c r="C348">
        <v>8770411511</v>
      </c>
      <c r="D348">
        <v>10000</v>
      </c>
      <c r="E348" t="str">
        <f>"6079310046215766"</f>
        <v>6079310046215766</v>
      </c>
      <c r="F348" t="str">
        <f>"567"</f>
        <v>567</v>
      </c>
      <c r="G348">
        <v>1</v>
      </c>
      <c r="H348">
        <v>2023</v>
      </c>
      <c r="I348" t="s">
        <v>357</v>
      </c>
    </row>
    <row r="349" spans="1:9" x14ac:dyDescent="0.25">
      <c r="A349" t="s">
        <v>8</v>
      </c>
      <c r="B349" t="s">
        <v>9</v>
      </c>
      <c r="C349">
        <v>8770411511</v>
      </c>
      <c r="D349">
        <v>10000</v>
      </c>
      <c r="E349" t="str">
        <f>"6079310046215832"</f>
        <v>6079310046215832</v>
      </c>
      <c r="F349" t="str">
        <f>"327"</f>
        <v>327</v>
      </c>
      <c r="G349">
        <v>1</v>
      </c>
      <c r="H349">
        <v>2023</v>
      </c>
      <c r="I349" t="s">
        <v>358</v>
      </c>
    </row>
    <row r="350" spans="1:9" x14ac:dyDescent="0.25">
      <c r="A350" t="s">
        <v>8</v>
      </c>
      <c r="B350" t="s">
        <v>9</v>
      </c>
      <c r="C350">
        <v>8770411511</v>
      </c>
      <c r="D350">
        <v>10000</v>
      </c>
      <c r="E350" t="str">
        <f>"6079310046215824"</f>
        <v>6079310046215824</v>
      </c>
      <c r="F350" t="str">
        <f>"368"</f>
        <v>368</v>
      </c>
      <c r="G350">
        <v>1</v>
      </c>
      <c r="H350">
        <v>2023</v>
      </c>
      <c r="I350" t="s">
        <v>359</v>
      </c>
    </row>
    <row r="351" spans="1:9" x14ac:dyDescent="0.25">
      <c r="A351" t="s">
        <v>8</v>
      </c>
      <c r="B351" t="s">
        <v>9</v>
      </c>
      <c r="C351">
        <v>8770411511</v>
      </c>
      <c r="D351">
        <v>10000</v>
      </c>
      <c r="E351" t="str">
        <f>"6079310046215899"</f>
        <v>6079310046215899</v>
      </c>
      <c r="F351" t="str">
        <f>"080"</f>
        <v>080</v>
      </c>
      <c r="G351">
        <v>1</v>
      </c>
      <c r="H351">
        <v>2023</v>
      </c>
      <c r="I351" t="s">
        <v>360</v>
      </c>
    </row>
    <row r="352" spans="1:9" x14ac:dyDescent="0.25">
      <c r="A352" t="s">
        <v>8</v>
      </c>
      <c r="B352" t="s">
        <v>9</v>
      </c>
      <c r="C352">
        <v>8770411511</v>
      </c>
      <c r="D352">
        <v>10000</v>
      </c>
      <c r="E352" t="str">
        <f>"6079310046215964"</f>
        <v>6079310046215964</v>
      </c>
      <c r="F352" t="str">
        <f>"119"</f>
        <v>119</v>
      </c>
      <c r="G352">
        <v>1</v>
      </c>
      <c r="H352">
        <v>2023</v>
      </c>
      <c r="I352" t="s">
        <v>361</v>
      </c>
    </row>
    <row r="353" spans="1:9" x14ac:dyDescent="0.25">
      <c r="A353" t="s">
        <v>8</v>
      </c>
      <c r="B353" t="s">
        <v>9</v>
      </c>
      <c r="C353">
        <v>8770411511</v>
      </c>
      <c r="D353">
        <v>10000</v>
      </c>
      <c r="E353" t="str">
        <f>"6079310046215980"</f>
        <v>6079310046215980</v>
      </c>
      <c r="F353" t="str">
        <f>"511"</f>
        <v>511</v>
      </c>
      <c r="G353">
        <v>1</v>
      </c>
      <c r="H353">
        <v>2023</v>
      </c>
      <c r="I353" t="s">
        <v>362</v>
      </c>
    </row>
    <row r="354" spans="1:9" x14ac:dyDescent="0.25">
      <c r="A354" t="s">
        <v>8</v>
      </c>
      <c r="B354" t="s">
        <v>9</v>
      </c>
      <c r="C354">
        <v>8770411511</v>
      </c>
      <c r="D354">
        <v>10000</v>
      </c>
      <c r="E354" t="str">
        <f>"6079310046216079"</f>
        <v>6079310046216079</v>
      </c>
      <c r="F354" t="str">
        <f>"836"</f>
        <v>836</v>
      </c>
      <c r="G354">
        <v>1</v>
      </c>
      <c r="H354">
        <v>2023</v>
      </c>
      <c r="I354" t="s">
        <v>363</v>
      </c>
    </row>
    <row r="355" spans="1:9" x14ac:dyDescent="0.25">
      <c r="A355" t="s">
        <v>8</v>
      </c>
      <c r="B355" t="s">
        <v>9</v>
      </c>
      <c r="C355">
        <v>8770411511</v>
      </c>
      <c r="D355">
        <v>10000</v>
      </c>
      <c r="E355" t="str">
        <f>"6079310046216061"</f>
        <v>6079310046216061</v>
      </c>
      <c r="F355" t="str">
        <f>"786"</f>
        <v>786</v>
      </c>
      <c r="G355">
        <v>1</v>
      </c>
      <c r="H355">
        <v>2023</v>
      </c>
      <c r="I355" t="s">
        <v>364</v>
      </c>
    </row>
    <row r="356" spans="1:9" x14ac:dyDescent="0.25">
      <c r="A356" t="s">
        <v>8</v>
      </c>
      <c r="B356" t="s">
        <v>9</v>
      </c>
      <c r="C356">
        <v>8770411511</v>
      </c>
      <c r="D356">
        <v>10000</v>
      </c>
      <c r="E356" t="str">
        <f>"6079310046216087"</f>
        <v>6079310046216087</v>
      </c>
      <c r="F356" t="str">
        <f>"264"</f>
        <v>264</v>
      </c>
      <c r="G356">
        <v>1</v>
      </c>
      <c r="H356">
        <v>2023</v>
      </c>
      <c r="I356" t="s">
        <v>365</v>
      </c>
    </row>
    <row r="357" spans="1:9" x14ac:dyDescent="0.25">
      <c r="A357" t="s">
        <v>8</v>
      </c>
      <c r="B357" t="s">
        <v>9</v>
      </c>
      <c r="C357">
        <v>8770411511</v>
      </c>
      <c r="D357">
        <v>10000</v>
      </c>
      <c r="E357" t="str">
        <f>"6079310046216145"</f>
        <v>6079310046216145</v>
      </c>
      <c r="F357" t="str">
        <f>"198"</f>
        <v>198</v>
      </c>
      <c r="G357">
        <v>1</v>
      </c>
      <c r="H357">
        <v>2023</v>
      </c>
      <c r="I357" t="s">
        <v>366</v>
      </c>
    </row>
    <row r="358" spans="1:9" x14ac:dyDescent="0.25">
      <c r="A358" t="s">
        <v>8</v>
      </c>
      <c r="B358" t="s">
        <v>9</v>
      </c>
      <c r="C358">
        <v>8770411511</v>
      </c>
      <c r="D358">
        <v>10000</v>
      </c>
      <c r="E358" t="str">
        <f>"6079310046216244"</f>
        <v>6079310046216244</v>
      </c>
      <c r="F358" t="str">
        <f>"645"</f>
        <v>645</v>
      </c>
      <c r="G358">
        <v>1</v>
      </c>
      <c r="H358">
        <v>2023</v>
      </c>
      <c r="I358" t="s">
        <v>367</v>
      </c>
    </row>
    <row r="359" spans="1:9" x14ac:dyDescent="0.25">
      <c r="A359" t="s">
        <v>8</v>
      </c>
      <c r="B359" t="s">
        <v>9</v>
      </c>
      <c r="C359">
        <v>8770411511</v>
      </c>
      <c r="D359">
        <v>10000</v>
      </c>
      <c r="E359" t="str">
        <f>"6079310046216277"</f>
        <v>6079310046216277</v>
      </c>
      <c r="F359" t="str">
        <f>"186"</f>
        <v>186</v>
      </c>
      <c r="G359">
        <v>1</v>
      </c>
      <c r="H359">
        <v>2023</v>
      </c>
      <c r="I359" t="s">
        <v>368</v>
      </c>
    </row>
    <row r="360" spans="1:9" x14ac:dyDescent="0.25">
      <c r="A360" t="s">
        <v>8</v>
      </c>
      <c r="B360" t="s">
        <v>9</v>
      </c>
      <c r="C360">
        <v>8770411511</v>
      </c>
      <c r="D360">
        <v>10000</v>
      </c>
      <c r="E360" t="str">
        <f>"6079310046216319"</f>
        <v>6079310046216319</v>
      </c>
      <c r="F360" t="str">
        <f>"115"</f>
        <v>115</v>
      </c>
      <c r="G360">
        <v>1</v>
      </c>
      <c r="H360">
        <v>2023</v>
      </c>
      <c r="I360" t="s">
        <v>369</v>
      </c>
    </row>
    <row r="361" spans="1:9" x14ac:dyDescent="0.25">
      <c r="A361" t="s">
        <v>8</v>
      </c>
      <c r="B361" t="s">
        <v>9</v>
      </c>
      <c r="C361">
        <v>8770411511</v>
      </c>
      <c r="D361">
        <v>10000</v>
      </c>
      <c r="E361" t="str">
        <f>"6079310046216434"</f>
        <v>6079310046216434</v>
      </c>
      <c r="F361" t="str">
        <f>"922"</f>
        <v>922</v>
      </c>
      <c r="G361">
        <v>1</v>
      </c>
      <c r="H361">
        <v>2023</v>
      </c>
      <c r="I361" t="s">
        <v>370</v>
      </c>
    </row>
    <row r="362" spans="1:9" x14ac:dyDescent="0.25">
      <c r="A362" t="s">
        <v>8</v>
      </c>
      <c r="B362" t="s">
        <v>9</v>
      </c>
      <c r="C362">
        <v>8770411511</v>
      </c>
      <c r="D362">
        <v>10000</v>
      </c>
      <c r="E362" t="str">
        <f>"6079310046216418"</f>
        <v>6079310046216418</v>
      </c>
      <c r="F362" t="str">
        <f>"932"</f>
        <v>932</v>
      </c>
      <c r="G362">
        <v>1</v>
      </c>
      <c r="H362">
        <v>2023</v>
      </c>
      <c r="I362" t="s">
        <v>371</v>
      </c>
    </row>
    <row r="363" spans="1:9" x14ac:dyDescent="0.25">
      <c r="A363" t="s">
        <v>8</v>
      </c>
      <c r="B363" t="s">
        <v>9</v>
      </c>
      <c r="C363">
        <v>8770411511</v>
      </c>
      <c r="D363">
        <v>10000</v>
      </c>
      <c r="E363" t="str">
        <f>"6079310046216459"</f>
        <v>6079310046216459</v>
      </c>
      <c r="F363" t="str">
        <f>"758"</f>
        <v>758</v>
      </c>
      <c r="G363">
        <v>1</v>
      </c>
      <c r="H363">
        <v>2023</v>
      </c>
      <c r="I363" t="s">
        <v>372</v>
      </c>
    </row>
    <row r="364" spans="1:9" x14ac:dyDescent="0.25">
      <c r="A364" t="s">
        <v>8</v>
      </c>
      <c r="B364" t="s">
        <v>9</v>
      </c>
      <c r="C364">
        <v>8770411511</v>
      </c>
      <c r="D364">
        <v>10000</v>
      </c>
      <c r="E364" t="str">
        <f>"6079310046216475"</f>
        <v>6079310046216475</v>
      </c>
      <c r="F364" t="str">
        <f>"749"</f>
        <v>749</v>
      </c>
      <c r="G364">
        <v>1</v>
      </c>
      <c r="H364">
        <v>2023</v>
      </c>
      <c r="I364" t="s">
        <v>373</v>
      </c>
    </row>
    <row r="365" spans="1:9" x14ac:dyDescent="0.25">
      <c r="A365" t="s">
        <v>8</v>
      </c>
      <c r="B365" t="s">
        <v>9</v>
      </c>
      <c r="C365">
        <v>8770411511</v>
      </c>
      <c r="D365">
        <v>10000</v>
      </c>
      <c r="E365" t="str">
        <f>"6079310046216376"</f>
        <v>6079310046216376</v>
      </c>
      <c r="F365" t="str">
        <f>"465"</f>
        <v>465</v>
      </c>
      <c r="G365">
        <v>1</v>
      </c>
      <c r="H365">
        <v>2023</v>
      </c>
      <c r="I365" t="s">
        <v>374</v>
      </c>
    </row>
    <row r="366" spans="1:9" x14ac:dyDescent="0.25">
      <c r="A366" t="s">
        <v>8</v>
      </c>
      <c r="B366" t="s">
        <v>9</v>
      </c>
      <c r="C366">
        <v>8770411511</v>
      </c>
      <c r="D366">
        <v>10000</v>
      </c>
      <c r="E366" t="str">
        <f>"6079310046216640"</f>
        <v>6079310046216640</v>
      </c>
      <c r="F366" t="str">
        <f>"894"</f>
        <v>894</v>
      </c>
      <c r="G366">
        <v>1</v>
      </c>
      <c r="H366">
        <v>2023</v>
      </c>
      <c r="I366" t="s">
        <v>375</v>
      </c>
    </row>
    <row r="367" spans="1:9" x14ac:dyDescent="0.25">
      <c r="A367" t="s">
        <v>8</v>
      </c>
      <c r="B367" t="s">
        <v>9</v>
      </c>
      <c r="C367">
        <v>8770411511</v>
      </c>
      <c r="D367">
        <v>10000</v>
      </c>
      <c r="E367" t="str">
        <f>"6079310046216665"</f>
        <v>6079310046216665</v>
      </c>
      <c r="F367" t="str">
        <f>"679"</f>
        <v>679</v>
      </c>
      <c r="G367">
        <v>1</v>
      </c>
      <c r="H367">
        <v>2023</v>
      </c>
      <c r="I367" t="s">
        <v>376</v>
      </c>
    </row>
    <row r="368" spans="1:9" x14ac:dyDescent="0.25">
      <c r="A368" t="s">
        <v>8</v>
      </c>
      <c r="B368" t="s">
        <v>9</v>
      </c>
      <c r="C368">
        <v>8770411511</v>
      </c>
      <c r="D368">
        <v>10000</v>
      </c>
      <c r="E368" t="str">
        <f>"6079310046216533"</f>
        <v>6079310046216533</v>
      </c>
      <c r="F368" t="str">
        <f>"232"</f>
        <v>232</v>
      </c>
      <c r="G368">
        <v>1</v>
      </c>
      <c r="H368">
        <v>2023</v>
      </c>
      <c r="I368" t="s">
        <v>377</v>
      </c>
    </row>
    <row r="369" spans="1:9" x14ac:dyDescent="0.25">
      <c r="A369" t="s">
        <v>8</v>
      </c>
      <c r="B369" t="s">
        <v>9</v>
      </c>
      <c r="C369">
        <v>8770411511</v>
      </c>
      <c r="D369">
        <v>10000</v>
      </c>
      <c r="E369" t="str">
        <f>"6079310046216822"</f>
        <v>6079310046216822</v>
      </c>
      <c r="F369" t="str">
        <f>"370"</f>
        <v>370</v>
      </c>
      <c r="G369">
        <v>1</v>
      </c>
      <c r="H369">
        <v>2023</v>
      </c>
      <c r="I369" t="s">
        <v>378</v>
      </c>
    </row>
    <row r="370" spans="1:9" x14ac:dyDescent="0.25">
      <c r="A370" t="s">
        <v>8</v>
      </c>
      <c r="B370" t="s">
        <v>9</v>
      </c>
      <c r="C370">
        <v>8770411511</v>
      </c>
      <c r="D370">
        <v>10000</v>
      </c>
      <c r="E370" t="str">
        <f>"6079310046216590"</f>
        <v>6079310046216590</v>
      </c>
      <c r="F370" t="str">
        <f>"103"</f>
        <v>103</v>
      </c>
      <c r="G370">
        <v>1</v>
      </c>
      <c r="H370">
        <v>2023</v>
      </c>
      <c r="I370" t="s">
        <v>379</v>
      </c>
    </row>
    <row r="371" spans="1:9" x14ac:dyDescent="0.25">
      <c r="A371" t="s">
        <v>8</v>
      </c>
      <c r="B371" t="s">
        <v>9</v>
      </c>
      <c r="C371">
        <v>8770411511</v>
      </c>
      <c r="D371">
        <v>10000</v>
      </c>
      <c r="E371" t="str">
        <f>"6079310046216806"</f>
        <v>6079310046216806</v>
      </c>
      <c r="F371" t="str">
        <f>"089"</f>
        <v>089</v>
      </c>
      <c r="G371">
        <v>1</v>
      </c>
      <c r="H371">
        <v>2023</v>
      </c>
      <c r="I371" t="s">
        <v>380</v>
      </c>
    </row>
    <row r="372" spans="1:9" x14ac:dyDescent="0.25">
      <c r="A372" t="s">
        <v>8</v>
      </c>
      <c r="B372" t="s">
        <v>9</v>
      </c>
      <c r="C372">
        <v>8770411511</v>
      </c>
      <c r="D372">
        <v>10000</v>
      </c>
      <c r="E372" t="str">
        <f>"6079310046216707"</f>
        <v>6079310046216707</v>
      </c>
      <c r="F372" t="str">
        <f>"497"</f>
        <v>497</v>
      </c>
      <c r="G372">
        <v>1</v>
      </c>
      <c r="H372">
        <v>2023</v>
      </c>
      <c r="I372" t="s">
        <v>381</v>
      </c>
    </row>
    <row r="373" spans="1:9" x14ac:dyDescent="0.25">
      <c r="A373" t="s">
        <v>8</v>
      </c>
      <c r="B373" t="s">
        <v>9</v>
      </c>
      <c r="C373">
        <v>8770411511</v>
      </c>
      <c r="D373">
        <v>10000</v>
      </c>
      <c r="E373" t="str">
        <f>"6079310046216764"</f>
        <v>6079310046216764</v>
      </c>
      <c r="F373" t="str">
        <f>"434"</f>
        <v>434</v>
      </c>
      <c r="G373">
        <v>1</v>
      </c>
      <c r="H373">
        <v>2023</v>
      </c>
      <c r="I373" t="s">
        <v>382</v>
      </c>
    </row>
    <row r="374" spans="1:9" x14ac:dyDescent="0.25">
      <c r="A374" t="s">
        <v>8</v>
      </c>
      <c r="B374" t="s">
        <v>9</v>
      </c>
      <c r="C374">
        <v>8770411511</v>
      </c>
      <c r="D374">
        <v>10000</v>
      </c>
      <c r="E374" t="str">
        <f>"6079310046216772"</f>
        <v>6079310046216772</v>
      </c>
      <c r="F374" t="str">
        <f>"745"</f>
        <v>745</v>
      </c>
      <c r="G374">
        <v>1</v>
      </c>
      <c r="H374">
        <v>2023</v>
      </c>
      <c r="I374" t="s">
        <v>383</v>
      </c>
    </row>
    <row r="375" spans="1:9" x14ac:dyDescent="0.25">
      <c r="A375" t="s">
        <v>8</v>
      </c>
      <c r="B375" t="s">
        <v>9</v>
      </c>
      <c r="C375">
        <v>8770411511</v>
      </c>
      <c r="D375">
        <v>10000</v>
      </c>
      <c r="E375" t="str">
        <f>"6079310046216871"</f>
        <v>6079310046216871</v>
      </c>
      <c r="F375" t="str">
        <f>"293"</f>
        <v>293</v>
      </c>
      <c r="G375">
        <v>1</v>
      </c>
      <c r="H375">
        <v>2023</v>
      </c>
      <c r="I375" t="s">
        <v>384</v>
      </c>
    </row>
    <row r="376" spans="1:9" x14ac:dyDescent="0.25">
      <c r="A376" t="s">
        <v>8</v>
      </c>
      <c r="B376" t="s">
        <v>9</v>
      </c>
      <c r="C376">
        <v>8770411511</v>
      </c>
      <c r="D376">
        <v>10000</v>
      </c>
      <c r="E376" t="str">
        <f>"6079310046216947"</f>
        <v>6079310046216947</v>
      </c>
      <c r="F376" t="str">
        <f>"749"</f>
        <v>749</v>
      </c>
      <c r="G376">
        <v>1</v>
      </c>
      <c r="H376">
        <v>2023</v>
      </c>
      <c r="I376" t="s">
        <v>385</v>
      </c>
    </row>
    <row r="377" spans="1:9" x14ac:dyDescent="0.25">
      <c r="A377" t="s">
        <v>8</v>
      </c>
      <c r="B377" t="s">
        <v>9</v>
      </c>
      <c r="C377">
        <v>8770411511</v>
      </c>
      <c r="D377">
        <v>10000</v>
      </c>
      <c r="E377" t="str">
        <f>"6079310046216913"</f>
        <v>6079310046216913</v>
      </c>
      <c r="F377" t="str">
        <f>"360"</f>
        <v>360</v>
      </c>
      <c r="G377">
        <v>1</v>
      </c>
      <c r="H377">
        <v>2023</v>
      </c>
      <c r="I377" t="s">
        <v>386</v>
      </c>
    </row>
    <row r="378" spans="1:9" x14ac:dyDescent="0.25">
      <c r="A378" t="s">
        <v>8</v>
      </c>
      <c r="B378" t="s">
        <v>9</v>
      </c>
      <c r="C378">
        <v>8770411511</v>
      </c>
      <c r="D378">
        <v>10000</v>
      </c>
      <c r="E378" t="str">
        <f>"6079310046216954"</f>
        <v>6079310046216954</v>
      </c>
      <c r="F378" t="str">
        <f>"179"</f>
        <v>179</v>
      </c>
      <c r="G378">
        <v>1</v>
      </c>
      <c r="H378">
        <v>2023</v>
      </c>
      <c r="I378" t="s">
        <v>387</v>
      </c>
    </row>
    <row r="379" spans="1:9" x14ac:dyDescent="0.25">
      <c r="A379" t="s">
        <v>8</v>
      </c>
      <c r="B379" t="s">
        <v>9</v>
      </c>
      <c r="C379">
        <v>8770411511</v>
      </c>
      <c r="D379">
        <v>10000</v>
      </c>
      <c r="E379" t="str">
        <f>"6079310046217077"</f>
        <v>6079310046217077</v>
      </c>
      <c r="F379" t="str">
        <f>"451"</f>
        <v>451</v>
      </c>
      <c r="G379">
        <v>1</v>
      </c>
      <c r="H379">
        <v>2023</v>
      </c>
      <c r="I379" t="s">
        <v>388</v>
      </c>
    </row>
    <row r="380" spans="1:9" x14ac:dyDescent="0.25">
      <c r="A380" t="s">
        <v>8</v>
      </c>
      <c r="B380" t="s">
        <v>9</v>
      </c>
      <c r="C380">
        <v>8770411511</v>
      </c>
      <c r="D380">
        <v>10000</v>
      </c>
      <c r="E380" t="str">
        <f>"6079310046217028"</f>
        <v>6079310046217028</v>
      </c>
      <c r="F380" t="str">
        <f>"776"</f>
        <v>776</v>
      </c>
      <c r="G380">
        <v>1</v>
      </c>
      <c r="H380">
        <v>2023</v>
      </c>
      <c r="I380" t="s">
        <v>389</v>
      </c>
    </row>
    <row r="381" spans="1:9" x14ac:dyDescent="0.25">
      <c r="A381" t="s">
        <v>8</v>
      </c>
      <c r="B381" t="s">
        <v>9</v>
      </c>
      <c r="C381">
        <v>8770411511</v>
      </c>
      <c r="D381">
        <v>10000</v>
      </c>
      <c r="E381" t="str">
        <f>"6079310046217085"</f>
        <v>6079310046217085</v>
      </c>
      <c r="F381" t="str">
        <f>"231"</f>
        <v>231</v>
      </c>
      <c r="G381">
        <v>1</v>
      </c>
      <c r="H381">
        <v>2023</v>
      </c>
      <c r="I381" t="s">
        <v>390</v>
      </c>
    </row>
    <row r="382" spans="1:9" x14ac:dyDescent="0.25">
      <c r="A382" t="s">
        <v>8</v>
      </c>
      <c r="B382" t="s">
        <v>9</v>
      </c>
      <c r="C382">
        <v>8770411511</v>
      </c>
      <c r="D382">
        <v>10000</v>
      </c>
      <c r="E382" t="str">
        <f>"6079310046217226"</f>
        <v>6079310046217226</v>
      </c>
      <c r="F382" t="str">
        <f>"774"</f>
        <v>774</v>
      </c>
      <c r="G382">
        <v>1</v>
      </c>
      <c r="H382">
        <v>2023</v>
      </c>
      <c r="I382" t="s">
        <v>391</v>
      </c>
    </row>
    <row r="383" spans="1:9" x14ac:dyDescent="0.25">
      <c r="A383" t="s">
        <v>8</v>
      </c>
      <c r="B383" t="s">
        <v>9</v>
      </c>
      <c r="C383">
        <v>8770411511</v>
      </c>
      <c r="D383">
        <v>10000</v>
      </c>
      <c r="E383" t="str">
        <f>"6079310046217283"</f>
        <v>6079310046217283</v>
      </c>
      <c r="F383" t="str">
        <f>"173"</f>
        <v>173</v>
      </c>
      <c r="G383">
        <v>1</v>
      </c>
      <c r="H383">
        <v>2023</v>
      </c>
      <c r="I383" t="s">
        <v>392</v>
      </c>
    </row>
    <row r="384" spans="1:9" x14ac:dyDescent="0.25">
      <c r="A384" t="s">
        <v>8</v>
      </c>
      <c r="B384" t="s">
        <v>9</v>
      </c>
      <c r="C384">
        <v>8770411511</v>
      </c>
      <c r="D384">
        <v>10000</v>
      </c>
      <c r="E384" t="str">
        <f>"6079310046217234"</f>
        <v>6079310046217234</v>
      </c>
      <c r="F384" t="str">
        <f>"664"</f>
        <v>664</v>
      </c>
      <c r="G384">
        <v>1</v>
      </c>
      <c r="H384">
        <v>2023</v>
      </c>
      <c r="I384" t="s">
        <v>393</v>
      </c>
    </row>
    <row r="385" spans="1:9" x14ac:dyDescent="0.25">
      <c r="A385" t="s">
        <v>8</v>
      </c>
      <c r="B385" t="s">
        <v>9</v>
      </c>
      <c r="C385">
        <v>8770411511</v>
      </c>
      <c r="D385">
        <v>10000</v>
      </c>
      <c r="E385" t="str">
        <f>"6079310046217309"</f>
        <v>6079310046217309</v>
      </c>
      <c r="F385" t="str">
        <f>"919"</f>
        <v>919</v>
      </c>
      <c r="G385">
        <v>1</v>
      </c>
      <c r="H385">
        <v>2023</v>
      </c>
      <c r="I385" t="s">
        <v>394</v>
      </c>
    </row>
    <row r="386" spans="1:9" x14ac:dyDescent="0.25">
      <c r="A386" t="s">
        <v>8</v>
      </c>
      <c r="B386" t="s">
        <v>9</v>
      </c>
      <c r="C386">
        <v>8770411511</v>
      </c>
      <c r="D386">
        <v>10000</v>
      </c>
      <c r="E386" t="str">
        <f>"6079310046217184"</f>
        <v>6079310046217184</v>
      </c>
      <c r="F386" t="str">
        <f>"431"</f>
        <v>431</v>
      </c>
      <c r="G386">
        <v>1</v>
      </c>
      <c r="H386">
        <v>2023</v>
      </c>
      <c r="I386" t="s">
        <v>395</v>
      </c>
    </row>
    <row r="387" spans="1:9" x14ac:dyDescent="0.25">
      <c r="A387" t="s">
        <v>8</v>
      </c>
      <c r="B387" t="s">
        <v>9</v>
      </c>
      <c r="C387">
        <v>8770411511</v>
      </c>
      <c r="D387">
        <v>10000</v>
      </c>
      <c r="E387" t="str">
        <f>"6079310046217192"</f>
        <v>6079310046217192</v>
      </c>
      <c r="F387" t="str">
        <f>"438"</f>
        <v>438</v>
      </c>
      <c r="G387">
        <v>1</v>
      </c>
      <c r="H387">
        <v>2023</v>
      </c>
      <c r="I387" t="s">
        <v>396</v>
      </c>
    </row>
    <row r="388" spans="1:9" x14ac:dyDescent="0.25">
      <c r="A388" t="s">
        <v>8</v>
      </c>
      <c r="B388" t="s">
        <v>9</v>
      </c>
      <c r="C388">
        <v>8770411511</v>
      </c>
      <c r="D388">
        <v>10000</v>
      </c>
      <c r="E388" t="str">
        <f>"6079310046217481"</f>
        <v>6079310046217481</v>
      </c>
      <c r="F388" t="str">
        <f>"270"</f>
        <v>270</v>
      </c>
      <c r="G388">
        <v>1</v>
      </c>
      <c r="H388">
        <v>2023</v>
      </c>
      <c r="I388" t="s">
        <v>397</v>
      </c>
    </row>
    <row r="389" spans="1:9" x14ac:dyDescent="0.25">
      <c r="A389" t="s">
        <v>8</v>
      </c>
      <c r="B389" t="s">
        <v>9</v>
      </c>
      <c r="C389">
        <v>8770411511</v>
      </c>
      <c r="D389">
        <v>10000</v>
      </c>
      <c r="E389" t="str">
        <f>"6079310046217382"</f>
        <v>6079310046217382</v>
      </c>
      <c r="F389" t="str">
        <f>"081"</f>
        <v>081</v>
      </c>
      <c r="G389">
        <v>1</v>
      </c>
      <c r="H389">
        <v>2023</v>
      </c>
      <c r="I389" t="s">
        <v>398</v>
      </c>
    </row>
    <row r="390" spans="1:9" x14ac:dyDescent="0.25">
      <c r="A390" t="s">
        <v>8</v>
      </c>
      <c r="B390" t="s">
        <v>9</v>
      </c>
      <c r="C390">
        <v>8770411511</v>
      </c>
      <c r="D390">
        <v>10000</v>
      </c>
      <c r="E390" t="str">
        <f>"6079310046217366"</f>
        <v>6079310046217366</v>
      </c>
      <c r="F390" t="str">
        <f>"676"</f>
        <v>676</v>
      </c>
      <c r="G390">
        <v>1</v>
      </c>
      <c r="H390">
        <v>2023</v>
      </c>
      <c r="I390" t="s">
        <v>399</v>
      </c>
    </row>
    <row r="391" spans="1:9" x14ac:dyDescent="0.25">
      <c r="A391" t="s">
        <v>8</v>
      </c>
      <c r="B391" t="s">
        <v>9</v>
      </c>
      <c r="C391">
        <v>8770411511</v>
      </c>
      <c r="D391">
        <v>10000</v>
      </c>
      <c r="E391" t="str">
        <f>"6079310046217648"</f>
        <v>6079310046217648</v>
      </c>
      <c r="F391" t="str">
        <f>"200"</f>
        <v>200</v>
      </c>
      <c r="G391">
        <v>1</v>
      </c>
      <c r="H391">
        <v>2023</v>
      </c>
      <c r="I391" t="s">
        <v>400</v>
      </c>
    </row>
    <row r="392" spans="1:9" x14ac:dyDescent="0.25">
      <c r="A392" t="s">
        <v>8</v>
      </c>
      <c r="B392" t="s">
        <v>9</v>
      </c>
      <c r="C392">
        <v>8770411511</v>
      </c>
      <c r="D392">
        <v>10000</v>
      </c>
      <c r="E392" t="str">
        <f>"6079310046217606"</f>
        <v>6079310046217606</v>
      </c>
      <c r="F392" t="str">
        <f>"129"</f>
        <v>129</v>
      </c>
      <c r="G392">
        <v>1</v>
      </c>
      <c r="H392">
        <v>2023</v>
      </c>
      <c r="I392" t="s">
        <v>401</v>
      </c>
    </row>
    <row r="393" spans="1:9" x14ac:dyDescent="0.25">
      <c r="A393" t="s">
        <v>8</v>
      </c>
      <c r="B393" t="s">
        <v>9</v>
      </c>
      <c r="C393">
        <v>8770411511</v>
      </c>
      <c r="D393">
        <v>10000</v>
      </c>
      <c r="E393" t="str">
        <f>"6079310046217564"</f>
        <v>6079310046217564</v>
      </c>
      <c r="F393" t="str">
        <f>"299"</f>
        <v>299</v>
      </c>
      <c r="G393">
        <v>1</v>
      </c>
      <c r="H393">
        <v>2023</v>
      </c>
      <c r="I393" t="s">
        <v>402</v>
      </c>
    </row>
    <row r="394" spans="1:9" x14ac:dyDescent="0.25">
      <c r="A394" t="s">
        <v>8</v>
      </c>
      <c r="B394" t="s">
        <v>9</v>
      </c>
      <c r="C394">
        <v>8770411511</v>
      </c>
      <c r="D394">
        <v>10000</v>
      </c>
      <c r="E394" t="str">
        <f>"6079310046217507"</f>
        <v>6079310046217507</v>
      </c>
      <c r="F394" t="str">
        <f>"745"</f>
        <v>745</v>
      </c>
      <c r="G394">
        <v>1</v>
      </c>
      <c r="H394">
        <v>2023</v>
      </c>
      <c r="I394" t="s">
        <v>403</v>
      </c>
    </row>
    <row r="395" spans="1:9" x14ac:dyDescent="0.25">
      <c r="A395" t="s">
        <v>8</v>
      </c>
      <c r="B395" t="s">
        <v>9</v>
      </c>
      <c r="C395">
        <v>8770411511</v>
      </c>
      <c r="D395">
        <v>10000</v>
      </c>
      <c r="E395" t="str">
        <f>"6079310046217515"</f>
        <v>6079310046217515</v>
      </c>
      <c r="F395" t="str">
        <f>"864"</f>
        <v>864</v>
      </c>
      <c r="G395">
        <v>1</v>
      </c>
      <c r="H395">
        <v>2023</v>
      </c>
      <c r="I395" t="s">
        <v>404</v>
      </c>
    </row>
    <row r="396" spans="1:9" x14ac:dyDescent="0.25">
      <c r="A396" t="s">
        <v>8</v>
      </c>
      <c r="B396" t="s">
        <v>9</v>
      </c>
      <c r="C396">
        <v>8770411511</v>
      </c>
      <c r="D396">
        <v>10000</v>
      </c>
      <c r="E396" t="str">
        <f>"6079310046217663"</f>
        <v>6079310046217663</v>
      </c>
      <c r="F396" t="str">
        <f>"023"</f>
        <v>023</v>
      </c>
      <c r="G396">
        <v>1</v>
      </c>
      <c r="H396">
        <v>2023</v>
      </c>
      <c r="I396" t="s">
        <v>405</v>
      </c>
    </row>
    <row r="397" spans="1:9" x14ac:dyDescent="0.25">
      <c r="A397" t="s">
        <v>8</v>
      </c>
      <c r="B397" t="s">
        <v>9</v>
      </c>
      <c r="C397">
        <v>8770411511</v>
      </c>
      <c r="D397">
        <v>10000</v>
      </c>
      <c r="E397" t="str">
        <f>"6079310046217689"</f>
        <v>6079310046217689</v>
      </c>
      <c r="F397" t="str">
        <f>"084"</f>
        <v>084</v>
      </c>
      <c r="G397">
        <v>1</v>
      </c>
      <c r="H397">
        <v>2023</v>
      </c>
      <c r="I397" t="s">
        <v>406</v>
      </c>
    </row>
    <row r="398" spans="1:9" x14ac:dyDescent="0.25">
      <c r="A398" t="s">
        <v>8</v>
      </c>
      <c r="B398" t="s">
        <v>9</v>
      </c>
      <c r="C398">
        <v>8770411511</v>
      </c>
      <c r="D398">
        <v>10000</v>
      </c>
      <c r="E398" t="str">
        <f>"6079310046217739"</f>
        <v>6079310046217739</v>
      </c>
      <c r="F398" t="str">
        <f>"960"</f>
        <v>960</v>
      </c>
      <c r="G398">
        <v>1</v>
      </c>
      <c r="H398">
        <v>2023</v>
      </c>
      <c r="I398" t="s">
        <v>407</v>
      </c>
    </row>
    <row r="399" spans="1:9" x14ac:dyDescent="0.25">
      <c r="A399" t="s">
        <v>8</v>
      </c>
      <c r="B399" t="s">
        <v>9</v>
      </c>
      <c r="C399">
        <v>8770411511</v>
      </c>
      <c r="D399">
        <v>10000</v>
      </c>
      <c r="E399" t="str">
        <f>"6079310046217721"</f>
        <v>6079310046217721</v>
      </c>
      <c r="F399" t="str">
        <f>"485"</f>
        <v>485</v>
      </c>
      <c r="G399">
        <v>1</v>
      </c>
      <c r="H399">
        <v>2023</v>
      </c>
      <c r="I399" t="s">
        <v>408</v>
      </c>
    </row>
    <row r="400" spans="1:9" x14ac:dyDescent="0.25">
      <c r="A400" t="s">
        <v>8</v>
      </c>
      <c r="B400" t="s">
        <v>9</v>
      </c>
      <c r="C400">
        <v>8770411511</v>
      </c>
      <c r="D400">
        <v>10000</v>
      </c>
      <c r="E400" t="str">
        <f>"6079310046217846"</f>
        <v>6079310046217846</v>
      </c>
      <c r="F400" t="str">
        <f>"824"</f>
        <v>824</v>
      </c>
      <c r="G400">
        <v>1</v>
      </c>
      <c r="H400">
        <v>2023</v>
      </c>
      <c r="I400" t="s">
        <v>409</v>
      </c>
    </row>
    <row r="401" spans="1:9" x14ac:dyDescent="0.25">
      <c r="A401" t="s">
        <v>8</v>
      </c>
      <c r="B401" t="s">
        <v>9</v>
      </c>
      <c r="C401">
        <v>8770411511</v>
      </c>
      <c r="D401">
        <v>10000</v>
      </c>
      <c r="E401" t="str">
        <f>"6079310046217887"</f>
        <v>6079310046217887</v>
      </c>
      <c r="F401" t="str">
        <f>"484"</f>
        <v>484</v>
      </c>
      <c r="G401">
        <v>1</v>
      </c>
      <c r="H401">
        <v>2023</v>
      </c>
      <c r="I401" t="s">
        <v>410</v>
      </c>
    </row>
    <row r="402" spans="1:9" x14ac:dyDescent="0.25">
      <c r="A402" t="s">
        <v>8</v>
      </c>
      <c r="B402" t="s">
        <v>9</v>
      </c>
      <c r="C402">
        <v>8770411511</v>
      </c>
      <c r="D402">
        <v>10000</v>
      </c>
      <c r="E402" t="str">
        <f>"6079310046217895"</f>
        <v>6079310046217895</v>
      </c>
      <c r="F402" t="str">
        <f>"293"</f>
        <v>293</v>
      </c>
      <c r="G402">
        <v>1</v>
      </c>
      <c r="H402">
        <v>2023</v>
      </c>
      <c r="I402" t="s">
        <v>411</v>
      </c>
    </row>
    <row r="403" spans="1:9" x14ac:dyDescent="0.25">
      <c r="A403" t="s">
        <v>8</v>
      </c>
      <c r="B403" t="s">
        <v>9</v>
      </c>
      <c r="C403">
        <v>8770411511</v>
      </c>
      <c r="D403">
        <v>10000</v>
      </c>
      <c r="E403" t="str">
        <f>"6079310046218059"</f>
        <v>6079310046218059</v>
      </c>
      <c r="F403" t="str">
        <f>"308"</f>
        <v>308</v>
      </c>
      <c r="G403">
        <v>1</v>
      </c>
      <c r="H403">
        <v>2023</v>
      </c>
      <c r="I403" t="s">
        <v>412</v>
      </c>
    </row>
    <row r="404" spans="1:9" x14ac:dyDescent="0.25">
      <c r="A404" t="s">
        <v>8</v>
      </c>
      <c r="B404" t="s">
        <v>9</v>
      </c>
      <c r="C404">
        <v>8770411511</v>
      </c>
      <c r="D404">
        <v>10000</v>
      </c>
      <c r="E404" t="str">
        <f>"6079310046218018"</f>
        <v>6079310046218018</v>
      </c>
      <c r="F404" t="str">
        <f>"499"</f>
        <v>499</v>
      </c>
      <c r="G404">
        <v>1</v>
      </c>
      <c r="H404">
        <v>2023</v>
      </c>
      <c r="I404" t="s">
        <v>413</v>
      </c>
    </row>
    <row r="405" spans="1:9" x14ac:dyDescent="0.25">
      <c r="A405" t="s">
        <v>8</v>
      </c>
      <c r="B405" t="s">
        <v>9</v>
      </c>
      <c r="C405">
        <v>8770411511</v>
      </c>
      <c r="D405">
        <v>10000</v>
      </c>
      <c r="E405" t="str">
        <f>"6079310046218125"</f>
        <v>6079310046218125</v>
      </c>
      <c r="F405" t="str">
        <f>"821"</f>
        <v>821</v>
      </c>
      <c r="G405">
        <v>1</v>
      </c>
      <c r="H405">
        <v>2023</v>
      </c>
      <c r="I405" t="s">
        <v>414</v>
      </c>
    </row>
    <row r="406" spans="1:9" x14ac:dyDescent="0.25">
      <c r="A406" t="s">
        <v>8</v>
      </c>
      <c r="B406" t="s">
        <v>9</v>
      </c>
      <c r="C406">
        <v>8770411511</v>
      </c>
      <c r="D406">
        <v>10000</v>
      </c>
      <c r="E406" t="str">
        <f>"6079310046218067"</f>
        <v>6079310046218067</v>
      </c>
      <c r="F406" t="str">
        <f>"956"</f>
        <v>956</v>
      </c>
      <c r="G406">
        <v>1</v>
      </c>
      <c r="H406">
        <v>2023</v>
      </c>
      <c r="I406" t="s">
        <v>415</v>
      </c>
    </row>
    <row r="407" spans="1:9" x14ac:dyDescent="0.25">
      <c r="A407" t="s">
        <v>8</v>
      </c>
      <c r="B407" t="s">
        <v>9</v>
      </c>
      <c r="C407">
        <v>8770411511</v>
      </c>
      <c r="D407">
        <v>10000</v>
      </c>
      <c r="E407" t="str">
        <f>"6079310046217986"</f>
        <v>6079310046217986</v>
      </c>
      <c r="F407" t="str">
        <f>"182"</f>
        <v>182</v>
      </c>
      <c r="G407">
        <v>1</v>
      </c>
      <c r="H407">
        <v>2023</v>
      </c>
      <c r="I407" t="s">
        <v>416</v>
      </c>
    </row>
    <row r="408" spans="1:9" x14ac:dyDescent="0.25">
      <c r="A408" t="s">
        <v>8</v>
      </c>
      <c r="B408" t="s">
        <v>9</v>
      </c>
      <c r="C408">
        <v>8770411511</v>
      </c>
      <c r="D408">
        <v>10000</v>
      </c>
      <c r="E408" t="str">
        <f>"6079310046218208"</f>
        <v>6079310046218208</v>
      </c>
      <c r="F408" t="str">
        <f>"316"</f>
        <v>316</v>
      </c>
      <c r="G408">
        <v>1</v>
      </c>
      <c r="H408">
        <v>2023</v>
      </c>
      <c r="I408" t="s">
        <v>417</v>
      </c>
    </row>
    <row r="409" spans="1:9" x14ac:dyDescent="0.25">
      <c r="A409" t="s">
        <v>8</v>
      </c>
      <c r="B409" t="s">
        <v>9</v>
      </c>
      <c r="C409">
        <v>8770411511</v>
      </c>
      <c r="D409">
        <v>10000</v>
      </c>
      <c r="E409" t="str">
        <f>"6079310046218158"</f>
        <v>6079310046218158</v>
      </c>
      <c r="F409" t="str">
        <f>"251"</f>
        <v>251</v>
      </c>
      <c r="G409">
        <v>1</v>
      </c>
      <c r="H409">
        <v>2023</v>
      </c>
      <c r="I409" t="s">
        <v>418</v>
      </c>
    </row>
    <row r="410" spans="1:9" x14ac:dyDescent="0.25">
      <c r="A410" t="s">
        <v>8</v>
      </c>
      <c r="B410" t="s">
        <v>9</v>
      </c>
      <c r="C410">
        <v>8770411511</v>
      </c>
      <c r="D410">
        <v>10000</v>
      </c>
      <c r="E410" t="str">
        <f>"6079310046218141"</f>
        <v>6079310046218141</v>
      </c>
      <c r="F410" t="str">
        <f>"642"</f>
        <v>642</v>
      </c>
      <c r="G410">
        <v>1</v>
      </c>
      <c r="H410">
        <v>2023</v>
      </c>
      <c r="I410" t="s">
        <v>419</v>
      </c>
    </row>
    <row r="411" spans="1:9" x14ac:dyDescent="0.25">
      <c r="A411" t="s">
        <v>8</v>
      </c>
      <c r="B411" t="s">
        <v>9</v>
      </c>
      <c r="C411">
        <v>8770411511</v>
      </c>
      <c r="D411">
        <v>10000</v>
      </c>
      <c r="E411" t="str">
        <f>"6079310046218174"</f>
        <v>6079310046218174</v>
      </c>
      <c r="F411" t="str">
        <f>"555"</f>
        <v>555</v>
      </c>
      <c r="G411">
        <v>1</v>
      </c>
      <c r="H411">
        <v>2023</v>
      </c>
      <c r="I411" t="s">
        <v>420</v>
      </c>
    </row>
    <row r="412" spans="1:9" x14ac:dyDescent="0.25">
      <c r="A412" t="s">
        <v>8</v>
      </c>
      <c r="B412" t="s">
        <v>9</v>
      </c>
      <c r="C412">
        <v>8770411511</v>
      </c>
      <c r="D412">
        <v>10000</v>
      </c>
      <c r="E412" t="str">
        <f>"6079310046218455"</f>
        <v>6079310046218455</v>
      </c>
      <c r="F412" t="str">
        <f>"718"</f>
        <v>718</v>
      </c>
      <c r="G412">
        <v>1</v>
      </c>
      <c r="H412">
        <v>2023</v>
      </c>
      <c r="I412" t="s">
        <v>421</v>
      </c>
    </row>
    <row r="413" spans="1:9" x14ac:dyDescent="0.25">
      <c r="A413" t="s">
        <v>8</v>
      </c>
      <c r="B413" t="s">
        <v>9</v>
      </c>
      <c r="C413">
        <v>8770411511</v>
      </c>
      <c r="D413">
        <v>10000</v>
      </c>
      <c r="E413" t="str">
        <f>"6079310046218323"</f>
        <v>6079310046218323</v>
      </c>
      <c r="F413" t="str">
        <f>"563"</f>
        <v>563</v>
      </c>
      <c r="G413">
        <v>1</v>
      </c>
      <c r="H413">
        <v>2023</v>
      </c>
      <c r="I413" t="s">
        <v>422</v>
      </c>
    </row>
    <row r="414" spans="1:9" x14ac:dyDescent="0.25">
      <c r="A414" t="s">
        <v>8</v>
      </c>
      <c r="B414" t="s">
        <v>9</v>
      </c>
      <c r="C414">
        <v>8770411511</v>
      </c>
      <c r="D414">
        <v>10000</v>
      </c>
      <c r="E414" t="str">
        <f>"6079310046218315"</f>
        <v>6079310046218315</v>
      </c>
      <c r="F414" t="str">
        <f>"556"</f>
        <v>556</v>
      </c>
      <c r="G414">
        <v>1</v>
      </c>
      <c r="H414">
        <v>2023</v>
      </c>
      <c r="I414" t="s">
        <v>423</v>
      </c>
    </row>
    <row r="415" spans="1:9" x14ac:dyDescent="0.25">
      <c r="A415" t="s">
        <v>8</v>
      </c>
      <c r="B415" t="s">
        <v>9</v>
      </c>
      <c r="C415">
        <v>8770411511</v>
      </c>
      <c r="D415">
        <v>10000</v>
      </c>
      <c r="E415" t="str">
        <f>"6079310046218331"</f>
        <v>6079310046218331</v>
      </c>
      <c r="F415" t="str">
        <f>"621"</f>
        <v>621</v>
      </c>
      <c r="G415">
        <v>1</v>
      </c>
      <c r="H415">
        <v>2023</v>
      </c>
      <c r="I415" t="s">
        <v>424</v>
      </c>
    </row>
    <row r="416" spans="1:9" x14ac:dyDescent="0.25">
      <c r="A416" t="s">
        <v>8</v>
      </c>
      <c r="B416" t="s">
        <v>9</v>
      </c>
      <c r="C416">
        <v>8770411511</v>
      </c>
      <c r="D416">
        <v>10000</v>
      </c>
      <c r="E416" t="str">
        <f>"6079310046218539"</f>
        <v>6079310046218539</v>
      </c>
      <c r="F416" t="str">
        <f>"930"</f>
        <v>930</v>
      </c>
      <c r="G416">
        <v>1</v>
      </c>
      <c r="H416">
        <v>2023</v>
      </c>
      <c r="I416" t="s">
        <v>425</v>
      </c>
    </row>
    <row r="417" spans="1:9" x14ac:dyDescent="0.25">
      <c r="A417" t="s">
        <v>8</v>
      </c>
      <c r="B417" t="s">
        <v>9</v>
      </c>
      <c r="C417">
        <v>8770411511</v>
      </c>
      <c r="D417">
        <v>10000</v>
      </c>
      <c r="E417" t="str">
        <f>"6079310046218497"</f>
        <v>6079310046218497</v>
      </c>
      <c r="F417" t="str">
        <f>"000"</f>
        <v>000</v>
      </c>
      <c r="G417">
        <v>1</v>
      </c>
      <c r="H417">
        <v>2023</v>
      </c>
      <c r="I417" t="s">
        <v>426</v>
      </c>
    </row>
    <row r="418" spans="1:9" x14ac:dyDescent="0.25">
      <c r="A418" t="s">
        <v>8</v>
      </c>
      <c r="B418" t="s">
        <v>9</v>
      </c>
      <c r="C418">
        <v>8770411511</v>
      </c>
      <c r="D418">
        <v>10000</v>
      </c>
      <c r="E418" t="str">
        <f>"6079310046218588"</f>
        <v>6079310046218588</v>
      </c>
      <c r="F418" t="str">
        <f>"600"</f>
        <v>600</v>
      </c>
      <c r="G418">
        <v>1</v>
      </c>
      <c r="H418">
        <v>2023</v>
      </c>
      <c r="I418" t="s">
        <v>427</v>
      </c>
    </row>
    <row r="419" spans="1:9" x14ac:dyDescent="0.25">
      <c r="A419" t="s">
        <v>8</v>
      </c>
      <c r="B419" t="s">
        <v>9</v>
      </c>
      <c r="C419">
        <v>8770411511</v>
      </c>
      <c r="D419">
        <v>10000</v>
      </c>
      <c r="E419" t="str">
        <f>"6079310046218695"</f>
        <v>6079310046218695</v>
      </c>
      <c r="F419" t="str">
        <f>"866"</f>
        <v>866</v>
      </c>
      <c r="G419">
        <v>1</v>
      </c>
      <c r="H419">
        <v>2023</v>
      </c>
      <c r="I419" t="s">
        <v>428</v>
      </c>
    </row>
    <row r="420" spans="1:9" x14ac:dyDescent="0.25">
      <c r="A420" t="s">
        <v>8</v>
      </c>
      <c r="B420" t="s">
        <v>9</v>
      </c>
      <c r="C420">
        <v>8770411511</v>
      </c>
      <c r="D420">
        <v>10000</v>
      </c>
      <c r="E420" t="str">
        <f>"6079310046218729"</f>
        <v>6079310046218729</v>
      </c>
      <c r="F420" t="str">
        <f>"887"</f>
        <v>887</v>
      </c>
      <c r="G420">
        <v>1</v>
      </c>
      <c r="H420">
        <v>2023</v>
      </c>
      <c r="I420" t="s">
        <v>429</v>
      </c>
    </row>
    <row r="421" spans="1:9" x14ac:dyDescent="0.25">
      <c r="A421" t="s">
        <v>8</v>
      </c>
      <c r="B421" t="s">
        <v>9</v>
      </c>
      <c r="C421">
        <v>8770411511</v>
      </c>
      <c r="D421">
        <v>10000</v>
      </c>
      <c r="E421" t="str">
        <f>"6079310046218737"</f>
        <v>6079310046218737</v>
      </c>
      <c r="F421" t="str">
        <f>"533"</f>
        <v>533</v>
      </c>
      <c r="G421">
        <v>1</v>
      </c>
      <c r="H421">
        <v>2023</v>
      </c>
      <c r="I421" t="s">
        <v>430</v>
      </c>
    </row>
    <row r="422" spans="1:9" x14ac:dyDescent="0.25">
      <c r="A422" t="s">
        <v>8</v>
      </c>
      <c r="B422" t="s">
        <v>9</v>
      </c>
      <c r="C422">
        <v>8770411511</v>
      </c>
      <c r="D422">
        <v>10000</v>
      </c>
      <c r="E422" t="str">
        <f>"6079310046218851"</f>
        <v>6079310046218851</v>
      </c>
      <c r="F422" t="str">
        <f>"771"</f>
        <v>771</v>
      </c>
      <c r="G422">
        <v>1</v>
      </c>
      <c r="H422">
        <v>2023</v>
      </c>
      <c r="I422" t="s">
        <v>431</v>
      </c>
    </row>
    <row r="423" spans="1:9" x14ac:dyDescent="0.25">
      <c r="A423" t="s">
        <v>8</v>
      </c>
      <c r="B423" t="s">
        <v>9</v>
      </c>
      <c r="C423">
        <v>8770411511</v>
      </c>
      <c r="D423">
        <v>10000</v>
      </c>
      <c r="E423" t="str">
        <f>"6079310046218901"</f>
        <v>6079310046218901</v>
      </c>
      <c r="F423" t="str">
        <f>"179"</f>
        <v>179</v>
      </c>
      <c r="G423">
        <v>1</v>
      </c>
      <c r="H423">
        <v>2023</v>
      </c>
      <c r="I423" t="s">
        <v>432</v>
      </c>
    </row>
    <row r="424" spans="1:9" x14ac:dyDescent="0.25">
      <c r="A424" t="s">
        <v>8</v>
      </c>
      <c r="B424" t="s">
        <v>9</v>
      </c>
      <c r="C424">
        <v>8770411511</v>
      </c>
      <c r="D424">
        <v>10000</v>
      </c>
      <c r="E424" t="str">
        <f>"6079310046218919"</f>
        <v>6079310046218919</v>
      </c>
      <c r="F424" t="str">
        <f>"588"</f>
        <v>588</v>
      </c>
      <c r="G424">
        <v>1</v>
      </c>
      <c r="H424">
        <v>2023</v>
      </c>
      <c r="I424" t="s">
        <v>433</v>
      </c>
    </row>
    <row r="425" spans="1:9" x14ac:dyDescent="0.25">
      <c r="A425" t="s">
        <v>8</v>
      </c>
      <c r="B425" t="s">
        <v>9</v>
      </c>
      <c r="C425">
        <v>8770411511</v>
      </c>
      <c r="D425">
        <v>10000</v>
      </c>
      <c r="E425" t="str">
        <f>"6079310046218927"</f>
        <v>6079310046218927</v>
      </c>
      <c r="F425" t="str">
        <f>"714"</f>
        <v>714</v>
      </c>
      <c r="G425">
        <v>1</v>
      </c>
      <c r="H425">
        <v>2023</v>
      </c>
      <c r="I425" t="s">
        <v>434</v>
      </c>
    </row>
    <row r="426" spans="1:9" x14ac:dyDescent="0.25">
      <c r="A426" t="s">
        <v>8</v>
      </c>
      <c r="B426" t="s">
        <v>9</v>
      </c>
      <c r="C426">
        <v>8770411511</v>
      </c>
      <c r="D426">
        <v>10000</v>
      </c>
      <c r="E426" t="str">
        <f>"6079310046218786"</f>
        <v>6079310046218786</v>
      </c>
      <c r="F426" t="str">
        <f>"142"</f>
        <v>142</v>
      </c>
      <c r="G426">
        <v>1</v>
      </c>
      <c r="H426">
        <v>2023</v>
      </c>
      <c r="I426" t="s">
        <v>435</v>
      </c>
    </row>
    <row r="427" spans="1:9" x14ac:dyDescent="0.25">
      <c r="A427" t="s">
        <v>8</v>
      </c>
      <c r="B427" t="s">
        <v>9</v>
      </c>
      <c r="C427">
        <v>8770411511</v>
      </c>
      <c r="D427">
        <v>10000</v>
      </c>
      <c r="E427" t="str">
        <f>"6079310046218984"</f>
        <v>6079310046218984</v>
      </c>
      <c r="F427" t="str">
        <f>"737"</f>
        <v>737</v>
      </c>
      <c r="G427">
        <v>1</v>
      </c>
      <c r="H427">
        <v>2023</v>
      </c>
      <c r="I427" t="s">
        <v>436</v>
      </c>
    </row>
    <row r="428" spans="1:9" x14ac:dyDescent="0.25">
      <c r="A428" t="s">
        <v>8</v>
      </c>
      <c r="B428" t="s">
        <v>9</v>
      </c>
      <c r="C428">
        <v>8770411511</v>
      </c>
      <c r="D428">
        <v>10000</v>
      </c>
      <c r="E428" t="str">
        <f>"6079310046219032"</f>
        <v>6079310046219032</v>
      </c>
      <c r="F428" t="str">
        <f>"004"</f>
        <v>004</v>
      </c>
      <c r="G428">
        <v>1</v>
      </c>
      <c r="H428">
        <v>2023</v>
      </c>
      <c r="I428" t="s">
        <v>437</v>
      </c>
    </row>
    <row r="429" spans="1:9" x14ac:dyDescent="0.25">
      <c r="A429" t="s">
        <v>8</v>
      </c>
      <c r="B429" t="s">
        <v>9</v>
      </c>
      <c r="C429">
        <v>8770411511</v>
      </c>
      <c r="D429">
        <v>10000</v>
      </c>
      <c r="E429" t="str">
        <f>"6079310046219263"</f>
        <v>6079310046219263</v>
      </c>
      <c r="F429" t="str">
        <f>"843"</f>
        <v>843</v>
      </c>
      <c r="G429">
        <v>1</v>
      </c>
      <c r="H429">
        <v>2023</v>
      </c>
      <c r="I429" t="s">
        <v>438</v>
      </c>
    </row>
    <row r="430" spans="1:9" x14ac:dyDescent="0.25">
      <c r="A430" t="s">
        <v>8</v>
      </c>
      <c r="B430" t="s">
        <v>9</v>
      </c>
      <c r="C430">
        <v>8770411511</v>
      </c>
      <c r="D430">
        <v>10000</v>
      </c>
      <c r="E430" t="str">
        <f>"6079310046219230"</f>
        <v>6079310046219230</v>
      </c>
      <c r="F430" t="str">
        <f>"296"</f>
        <v>296</v>
      </c>
      <c r="G430">
        <v>1</v>
      </c>
      <c r="H430">
        <v>2023</v>
      </c>
      <c r="I430" t="s">
        <v>439</v>
      </c>
    </row>
    <row r="431" spans="1:9" x14ac:dyDescent="0.25">
      <c r="A431" t="s">
        <v>8</v>
      </c>
      <c r="B431" t="s">
        <v>9</v>
      </c>
      <c r="C431">
        <v>8770411511</v>
      </c>
      <c r="D431">
        <v>10000</v>
      </c>
      <c r="E431" t="str">
        <f>"6079310046219255"</f>
        <v>6079310046219255</v>
      </c>
      <c r="F431" t="str">
        <f>"578"</f>
        <v>578</v>
      </c>
      <c r="G431">
        <v>1</v>
      </c>
      <c r="H431">
        <v>2023</v>
      </c>
      <c r="I431" t="s">
        <v>440</v>
      </c>
    </row>
    <row r="432" spans="1:9" x14ac:dyDescent="0.25">
      <c r="A432" t="s">
        <v>8</v>
      </c>
      <c r="B432" t="s">
        <v>9</v>
      </c>
      <c r="C432">
        <v>8770411511</v>
      </c>
      <c r="D432">
        <v>10000</v>
      </c>
      <c r="E432" t="str">
        <f>"6079310046219065"</f>
        <v>6079310046219065</v>
      </c>
      <c r="F432" t="str">
        <f>"039"</f>
        <v>039</v>
      </c>
      <c r="G432">
        <v>1</v>
      </c>
      <c r="H432">
        <v>2023</v>
      </c>
      <c r="I432" t="s">
        <v>441</v>
      </c>
    </row>
    <row r="433" spans="1:9" x14ac:dyDescent="0.25">
      <c r="A433" t="s">
        <v>8</v>
      </c>
      <c r="B433" t="s">
        <v>9</v>
      </c>
      <c r="C433">
        <v>8770411511</v>
      </c>
      <c r="D433">
        <v>10000</v>
      </c>
      <c r="E433" t="str">
        <f>"6079310046219297"</f>
        <v>6079310046219297</v>
      </c>
      <c r="F433" t="str">
        <f>"982"</f>
        <v>982</v>
      </c>
      <c r="G433">
        <v>1</v>
      </c>
      <c r="H433">
        <v>2023</v>
      </c>
      <c r="I433" t="s">
        <v>442</v>
      </c>
    </row>
    <row r="434" spans="1:9" x14ac:dyDescent="0.25">
      <c r="A434" t="s">
        <v>8</v>
      </c>
      <c r="B434" t="s">
        <v>9</v>
      </c>
      <c r="C434">
        <v>8770411511</v>
      </c>
      <c r="D434">
        <v>10000</v>
      </c>
      <c r="E434" t="str">
        <f>"6079310046219388"</f>
        <v>6079310046219388</v>
      </c>
      <c r="F434" t="str">
        <f>"048"</f>
        <v>048</v>
      </c>
      <c r="G434">
        <v>1</v>
      </c>
      <c r="H434">
        <v>2023</v>
      </c>
      <c r="I434" t="s">
        <v>443</v>
      </c>
    </row>
    <row r="435" spans="1:9" x14ac:dyDescent="0.25">
      <c r="A435" t="s">
        <v>8</v>
      </c>
      <c r="B435" t="s">
        <v>9</v>
      </c>
      <c r="C435">
        <v>8770411511</v>
      </c>
      <c r="D435">
        <v>10000</v>
      </c>
      <c r="E435" t="str">
        <f>"6079310046219123"</f>
        <v>6079310046219123</v>
      </c>
      <c r="F435" t="str">
        <f>"311"</f>
        <v>311</v>
      </c>
      <c r="G435">
        <v>1</v>
      </c>
      <c r="H435">
        <v>2023</v>
      </c>
      <c r="I435" t="s">
        <v>444</v>
      </c>
    </row>
    <row r="436" spans="1:9" x14ac:dyDescent="0.25">
      <c r="A436" t="s">
        <v>8</v>
      </c>
      <c r="B436" t="s">
        <v>9</v>
      </c>
      <c r="C436">
        <v>8770411511</v>
      </c>
      <c r="D436">
        <v>10000</v>
      </c>
      <c r="E436" t="str">
        <f>"6079310046219396"</f>
        <v>6079310046219396</v>
      </c>
      <c r="F436" t="str">
        <f>"237"</f>
        <v>237</v>
      </c>
      <c r="G436">
        <v>1</v>
      </c>
      <c r="H436">
        <v>2023</v>
      </c>
      <c r="I436" t="s">
        <v>445</v>
      </c>
    </row>
    <row r="437" spans="1:9" x14ac:dyDescent="0.25">
      <c r="A437" t="s">
        <v>8</v>
      </c>
      <c r="B437" t="s">
        <v>9</v>
      </c>
      <c r="C437">
        <v>8770411511</v>
      </c>
      <c r="D437">
        <v>10000</v>
      </c>
      <c r="E437" t="str">
        <f>"6079310046219404"</f>
        <v>6079310046219404</v>
      </c>
      <c r="F437" t="str">
        <f>"597"</f>
        <v>597</v>
      </c>
      <c r="G437">
        <v>1</v>
      </c>
      <c r="H437">
        <v>2023</v>
      </c>
      <c r="I437" t="s">
        <v>446</v>
      </c>
    </row>
    <row r="438" spans="1:9" x14ac:dyDescent="0.25">
      <c r="A438" t="s">
        <v>8</v>
      </c>
      <c r="B438" t="s">
        <v>9</v>
      </c>
      <c r="C438">
        <v>8770411511</v>
      </c>
      <c r="D438">
        <v>10000</v>
      </c>
      <c r="E438" t="str">
        <f>"6079310046209736"</f>
        <v>6079310046209736</v>
      </c>
      <c r="F438" t="str">
        <f>"995"</f>
        <v>995</v>
      </c>
      <c r="G438">
        <v>1</v>
      </c>
      <c r="H438">
        <v>2023</v>
      </c>
      <c r="I438" t="s">
        <v>447</v>
      </c>
    </row>
    <row r="439" spans="1:9" x14ac:dyDescent="0.25">
      <c r="A439" t="s">
        <v>8</v>
      </c>
      <c r="B439" t="s">
        <v>9</v>
      </c>
      <c r="C439">
        <v>8770411511</v>
      </c>
      <c r="D439">
        <v>10000</v>
      </c>
      <c r="E439" t="str">
        <f>"6079310046210080"</f>
        <v>6079310046210080</v>
      </c>
      <c r="F439" t="str">
        <f>"295"</f>
        <v>295</v>
      </c>
      <c r="G439">
        <v>1</v>
      </c>
      <c r="H439">
        <v>2023</v>
      </c>
      <c r="I439" t="s">
        <v>448</v>
      </c>
    </row>
    <row r="440" spans="1:9" x14ac:dyDescent="0.25">
      <c r="A440" t="s">
        <v>8</v>
      </c>
      <c r="B440" t="s">
        <v>9</v>
      </c>
      <c r="C440">
        <v>8770411511</v>
      </c>
      <c r="D440">
        <v>10000</v>
      </c>
      <c r="E440" t="str">
        <f>"6079310046210064"</f>
        <v>6079310046210064</v>
      </c>
      <c r="F440" t="str">
        <f>"554"</f>
        <v>554</v>
      </c>
      <c r="G440">
        <v>1</v>
      </c>
      <c r="H440">
        <v>2023</v>
      </c>
      <c r="I440" t="s">
        <v>449</v>
      </c>
    </row>
    <row r="441" spans="1:9" x14ac:dyDescent="0.25">
      <c r="A441" t="s">
        <v>8</v>
      </c>
      <c r="B441" t="s">
        <v>9</v>
      </c>
      <c r="C441">
        <v>8770411511</v>
      </c>
      <c r="D441">
        <v>10000</v>
      </c>
      <c r="E441" t="str">
        <f>"6079310046210106"</f>
        <v>6079310046210106</v>
      </c>
      <c r="F441" t="str">
        <f>"200"</f>
        <v>200</v>
      </c>
      <c r="G441">
        <v>1</v>
      </c>
      <c r="H441">
        <v>2023</v>
      </c>
      <c r="I441" t="s">
        <v>450</v>
      </c>
    </row>
    <row r="442" spans="1:9" x14ac:dyDescent="0.25">
      <c r="A442" t="s">
        <v>8</v>
      </c>
      <c r="B442" t="s">
        <v>9</v>
      </c>
      <c r="C442">
        <v>8770411511</v>
      </c>
      <c r="D442">
        <v>10000</v>
      </c>
      <c r="E442" t="str">
        <f>"6079310046210304"</f>
        <v>6079310046210304</v>
      </c>
      <c r="F442" t="str">
        <f>"312"</f>
        <v>312</v>
      </c>
      <c r="G442">
        <v>1</v>
      </c>
      <c r="H442">
        <v>2023</v>
      </c>
      <c r="I442" t="s">
        <v>451</v>
      </c>
    </row>
    <row r="443" spans="1:9" x14ac:dyDescent="0.25">
      <c r="A443" t="s">
        <v>8</v>
      </c>
      <c r="B443" t="s">
        <v>9</v>
      </c>
      <c r="C443">
        <v>8770411511</v>
      </c>
      <c r="D443">
        <v>10000</v>
      </c>
      <c r="E443" t="str">
        <f>"6079310046210056"</f>
        <v>6079310046210056</v>
      </c>
      <c r="F443" t="str">
        <f>"544"</f>
        <v>544</v>
      </c>
      <c r="G443">
        <v>1</v>
      </c>
      <c r="H443">
        <v>2023</v>
      </c>
      <c r="I443" t="s">
        <v>452</v>
      </c>
    </row>
    <row r="444" spans="1:9" x14ac:dyDescent="0.25">
      <c r="A444" t="s">
        <v>8</v>
      </c>
      <c r="B444" t="s">
        <v>9</v>
      </c>
      <c r="C444">
        <v>8770411511</v>
      </c>
      <c r="D444">
        <v>10000</v>
      </c>
      <c r="E444" t="str">
        <f>"6079310046210288"</f>
        <v>6079310046210288</v>
      </c>
      <c r="F444" t="str">
        <f>"879"</f>
        <v>879</v>
      </c>
      <c r="G444">
        <v>1</v>
      </c>
      <c r="H444">
        <v>2023</v>
      </c>
      <c r="I444" t="s">
        <v>453</v>
      </c>
    </row>
    <row r="445" spans="1:9" x14ac:dyDescent="0.25">
      <c r="A445" t="s">
        <v>8</v>
      </c>
      <c r="B445" t="s">
        <v>9</v>
      </c>
      <c r="C445">
        <v>8770411511</v>
      </c>
      <c r="D445">
        <v>10000</v>
      </c>
      <c r="E445" t="str">
        <f>"6079310046210296"</f>
        <v>6079310046210296</v>
      </c>
      <c r="F445" t="str">
        <f>"006"</f>
        <v>006</v>
      </c>
      <c r="G445">
        <v>1</v>
      </c>
      <c r="H445">
        <v>2023</v>
      </c>
      <c r="I445" t="s">
        <v>454</v>
      </c>
    </row>
    <row r="446" spans="1:9" x14ac:dyDescent="0.25">
      <c r="A446" t="s">
        <v>8</v>
      </c>
      <c r="B446" t="s">
        <v>9</v>
      </c>
      <c r="C446">
        <v>8770411511</v>
      </c>
      <c r="D446">
        <v>10000</v>
      </c>
      <c r="E446" t="str">
        <f>"6079310046210403"</f>
        <v>6079310046210403</v>
      </c>
      <c r="F446" t="str">
        <f>"510"</f>
        <v>510</v>
      </c>
      <c r="G446">
        <v>1</v>
      </c>
      <c r="H446">
        <v>2023</v>
      </c>
      <c r="I446" t="s">
        <v>455</v>
      </c>
    </row>
    <row r="447" spans="1:9" x14ac:dyDescent="0.25">
      <c r="A447" t="s">
        <v>8</v>
      </c>
      <c r="B447" t="s">
        <v>9</v>
      </c>
      <c r="C447">
        <v>8770411511</v>
      </c>
      <c r="D447">
        <v>10000</v>
      </c>
      <c r="E447" t="str">
        <f>"6079310046210189"</f>
        <v>6079310046210189</v>
      </c>
      <c r="F447" t="str">
        <f>"884"</f>
        <v>884</v>
      </c>
      <c r="G447">
        <v>1</v>
      </c>
      <c r="H447">
        <v>2023</v>
      </c>
      <c r="I447" t="s">
        <v>456</v>
      </c>
    </row>
    <row r="448" spans="1:9" x14ac:dyDescent="0.25">
      <c r="A448" t="s">
        <v>8</v>
      </c>
      <c r="B448" t="s">
        <v>9</v>
      </c>
      <c r="C448">
        <v>8770411511</v>
      </c>
      <c r="D448">
        <v>10000</v>
      </c>
      <c r="E448" t="str">
        <f>"6079310046210437"</f>
        <v>6079310046210437</v>
      </c>
      <c r="F448" t="str">
        <f>"741"</f>
        <v>741</v>
      </c>
      <c r="G448">
        <v>1</v>
      </c>
      <c r="H448">
        <v>2023</v>
      </c>
      <c r="I448" t="s">
        <v>457</v>
      </c>
    </row>
    <row r="449" spans="1:9" x14ac:dyDescent="0.25">
      <c r="A449" t="s">
        <v>8</v>
      </c>
      <c r="B449" t="s">
        <v>9</v>
      </c>
      <c r="C449">
        <v>8770411511</v>
      </c>
      <c r="D449">
        <v>10000</v>
      </c>
      <c r="E449" t="str">
        <f>"6079310046210445"</f>
        <v>6079310046210445</v>
      </c>
      <c r="F449" t="str">
        <f>"717"</f>
        <v>717</v>
      </c>
      <c r="G449">
        <v>1</v>
      </c>
      <c r="H449">
        <v>2023</v>
      </c>
      <c r="I449" t="s">
        <v>458</v>
      </c>
    </row>
    <row r="450" spans="1:9" x14ac:dyDescent="0.25">
      <c r="A450" t="s">
        <v>8</v>
      </c>
      <c r="B450" t="s">
        <v>9</v>
      </c>
      <c r="C450">
        <v>8770411511</v>
      </c>
      <c r="D450">
        <v>10000</v>
      </c>
      <c r="E450" t="str">
        <f>"6079310046210395"</f>
        <v>6079310046210395</v>
      </c>
      <c r="F450" t="str">
        <f>"856"</f>
        <v>856</v>
      </c>
      <c r="G450">
        <v>1</v>
      </c>
      <c r="H450">
        <v>2023</v>
      </c>
      <c r="I450" t="s">
        <v>459</v>
      </c>
    </row>
    <row r="451" spans="1:9" x14ac:dyDescent="0.25">
      <c r="A451" t="s">
        <v>8</v>
      </c>
      <c r="B451" t="s">
        <v>9</v>
      </c>
      <c r="C451">
        <v>8770411511</v>
      </c>
      <c r="D451">
        <v>10000</v>
      </c>
      <c r="E451" t="str">
        <f>"6079310046210619"</f>
        <v>6079310046210619</v>
      </c>
      <c r="F451" t="str">
        <f>"302"</f>
        <v>302</v>
      </c>
      <c r="G451">
        <v>1</v>
      </c>
      <c r="H451">
        <v>2023</v>
      </c>
      <c r="I451" t="s">
        <v>460</v>
      </c>
    </row>
    <row r="452" spans="1:9" x14ac:dyDescent="0.25">
      <c r="A452" t="s">
        <v>8</v>
      </c>
      <c r="B452" t="s">
        <v>9</v>
      </c>
      <c r="C452">
        <v>8770411511</v>
      </c>
      <c r="D452">
        <v>10000</v>
      </c>
      <c r="E452" t="str">
        <f>"6079310046210510"</f>
        <v>6079310046210510</v>
      </c>
      <c r="F452" t="str">
        <f>"869"</f>
        <v>869</v>
      </c>
      <c r="G452">
        <v>1</v>
      </c>
      <c r="H452">
        <v>2023</v>
      </c>
      <c r="I452" t="s">
        <v>461</v>
      </c>
    </row>
    <row r="453" spans="1:9" x14ac:dyDescent="0.25">
      <c r="A453" t="s">
        <v>8</v>
      </c>
      <c r="B453" t="s">
        <v>9</v>
      </c>
      <c r="C453">
        <v>8770411511</v>
      </c>
      <c r="D453">
        <v>10000</v>
      </c>
      <c r="E453" t="str">
        <f>"6079310046210536"</f>
        <v>6079310046210536</v>
      </c>
      <c r="F453" t="str">
        <f>"094"</f>
        <v>094</v>
      </c>
      <c r="G453">
        <v>1</v>
      </c>
      <c r="H453">
        <v>2023</v>
      </c>
      <c r="I453" t="s">
        <v>462</v>
      </c>
    </row>
    <row r="454" spans="1:9" x14ac:dyDescent="0.25">
      <c r="A454" t="s">
        <v>8</v>
      </c>
      <c r="B454" t="s">
        <v>9</v>
      </c>
      <c r="C454">
        <v>8770411511</v>
      </c>
      <c r="D454">
        <v>10000</v>
      </c>
      <c r="E454" t="str">
        <f>"6079310046210544"</f>
        <v>6079310046210544</v>
      </c>
      <c r="F454" t="str">
        <f>"838"</f>
        <v>838</v>
      </c>
      <c r="G454">
        <v>1</v>
      </c>
      <c r="H454">
        <v>2023</v>
      </c>
      <c r="I454" t="s">
        <v>463</v>
      </c>
    </row>
    <row r="455" spans="1:9" x14ac:dyDescent="0.25">
      <c r="A455" t="s">
        <v>8</v>
      </c>
      <c r="B455" t="s">
        <v>9</v>
      </c>
      <c r="C455">
        <v>8770411511</v>
      </c>
      <c r="D455">
        <v>10000</v>
      </c>
      <c r="E455" t="str">
        <f>"6079310046210627"</f>
        <v>6079310046210627</v>
      </c>
      <c r="F455" t="str">
        <f>"221"</f>
        <v>221</v>
      </c>
      <c r="G455">
        <v>1</v>
      </c>
      <c r="H455">
        <v>2023</v>
      </c>
      <c r="I455" t="s">
        <v>464</v>
      </c>
    </row>
    <row r="456" spans="1:9" x14ac:dyDescent="0.25">
      <c r="A456" t="s">
        <v>8</v>
      </c>
      <c r="B456" t="s">
        <v>9</v>
      </c>
      <c r="C456">
        <v>8770411511</v>
      </c>
      <c r="D456">
        <v>10000</v>
      </c>
      <c r="E456" t="str">
        <f>"6079310046210551"</f>
        <v>6079310046210551</v>
      </c>
      <c r="F456" t="str">
        <f>"187"</f>
        <v>187</v>
      </c>
      <c r="G456">
        <v>1</v>
      </c>
      <c r="H456">
        <v>2023</v>
      </c>
      <c r="I456" t="s">
        <v>465</v>
      </c>
    </row>
    <row r="457" spans="1:9" x14ac:dyDescent="0.25">
      <c r="A457" t="s">
        <v>8</v>
      </c>
      <c r="B457" t="s">
        <v>9</v>
      </c>
      <c r="C457">
        <v>8770411511</v>
      </c>
      <c r="D457">
        <v>10000</v>
      </c>
      <c r="E457" t="str">
        <f>"6079310046210684"</f>
        <v>6079310046210684</v>
      </c>
      <c r="F457" t="str">
        <f>"629"</f>
        <v>629</v>
      </c>
      <c r="G457">
        <v>1</v>
      </c>
      <c r="H457">
        <v>2023</v>
      </c>
      <c r="I457" t="s">
        <v>466</v>
      </c>
    </row>
    <row r="458" spans="1:9" x14ac:dyDescent="0.25">
      <c r="A458" t="s">
        <v>8</v>
      </c>
      <c r="B458" t="s">
        <v>9</v>
      </c>
      <c r="C458">
        <v>8770411511</v>
      </c>
      <c r="D458">
        <v>10000</v>
      </c>
      <c r="E458" t="str">
        <f>"6079310046210833"</f>
        <v>6079310046210833</v>
      </c>
      <c r="F458" t="str">
        <f>"541"</f>
        <v>541</v>
      </c>
      <c r="G458">
        <v>1</v>
      </c>
      <c r="H458">
        <v>2023</v>
      </c>
      <c r="I458" t="s">
        <v>467</v>
      </c>
    </row>
    <row r="459" spans="1:9" x14ac:dyDescent="0.25">
      <c r="A459" t="s">
        <v>8</v>
      </c>
      <c r="B459" t="s">
        <v>9</v>
      </c>
      <c r="C459">
        <v>8770411511</v>
      </c>
      <c r="D459">
        <v>10000</v>
      </c>
      <c r="E459" t="str">
        <f>"6079310046210692"</f>
        <v>6079310046210692</v>
      </c>
      <c r="F459" t="str">
        <f>"692"</f>
        <v>692</v>
      </c>
      <c r="G459">
        <v>1</v>
      </c>
      <c r="H459">
        <v>2023</v>
      </c>
      <c r="I459" t="s">
        <v>468</v>
      </c>
    </row>
    <row r="460" spans="1:9" x14ac:dyDescent="0.25">
      <c r="A460" t="s">
        <v>8</v>
      </c>
      <c r="B460" t="s">
        <v>9</v>
      </c>
      <c r="C460">
        <v>8770411511</v>
      </c>
      <c r="D460">
        <v>10000</v>
      </c>
      <c r="E460" t="str">
        <f>"6079310046210858"</f>
        <v>6079310046210858</v>
      </c>
      <c r="F460" t="str">
        <f>"076"</f>
        <v>076</v>
      </c>
      <c r="G460">
        <v>1</v>
      </c>
      <c r="H460">
        <v>2023</v>
      </c>
      <c r="I460" t="s">
        <v>469</v>
      </c>
    </row>
    <row r="461" spans="1:9" x14ac:dyDescent="0.25">
      <c r="A461" t="s">
        <v>8</v>
      </c>
      <c r="B461" t="s">
        <v>9</v>
      </c>
      <c r="C461">
        <v>8770411511</v>
      </c>
      <c r="D461">
        <v>10000</v>
      </c>
      <c r="E461" t="str">
        <f>"6079310046210866"</f>
        <v>6079310046210866</v>
      </c>
      <c r="F461" t="str">
        <f>"415"</f>
        <v>415</v>
      </c>
      <c r="G461">
        <v>1</v>
      </c>
      <c r="H461">
        <v>2023</v>
      </c>
      <c r="I461" t="s">
        <v>470</v>
      </c>
    </row>
    <row r="462" spans="1:9" x14ac:dyDescent="0.25">
      <c r="A462" t="s">
        <v>8</v>
      </c>
      <c r="B462" t="s">
        <v>9</v>
      </c>
      <c r="C462">
        <v>8770411511</v>
      </c>
      <c r="D462">
        <v>10000</v>
      </c>
      <c r="E462" t="str">
        <f>"6079310046210718"</f>
        <v>6079310046210718</v>
      </c>
      <c r="F462" t="str">
        <f>"964"</f>
        <v>964</v>
      </c>
      <c r="G462">
        <v>1</v>
      </c>
      <c r="H462">
        <v>2023</v>
      </c>
      <c r="I462" t="s">
        <v>471</v>
      </c>
    </row>
    <row r="463" spans="1:9" x14ac:dyDescent="0.25">
      <c r="A463" t="s">
        <v>8</v>
      </c>
      <c r="B463" t="s">
        <v>9</v>
      </c>
      <c r="C463">
        <v>8770411511</v>
      </c>
      <c r="D463">
        <v>10000</v>
      </c>
      <c r="E463" t="str">
        <f>"6079310046210726"</f>
        <v>6079310046210726</v>
      </c>
      <c r="F463" t="str">
        <f>"395"</f>
        <v>395</v>
      </c>
      <c r="G463">
        <v>1</v>
      </c>
      <c r="H463">
        <v>2023</v>
      </c>
      <c r="I463" t="s">
        <v>472</v>
      </c>
    </row>
    <row r="464" spans="1:9" x14ac:dyDescent="0.25">
      <c r="A464" t="s">
        <v>8</v>
      </c>
      <c r="B464" t="s">
        <v>9</v>
      </c>
      <c r="C464">
        <v>8770411511</v>
      </c>
      <c r="D464">
        <v>10000</v>
      </c>
      <c r="E464" t="str">
        <f>"6079310046210783"</f>
        <v>6079310046210783</v>
      </c>
      <c r="F464" t="str">
        <f>"912"</f>
        <v>912</v>
      </c>
      <c r="G464">
        <v>1</v>
      </c>
      <c r="H464">
        <v>2023</v>
      </c>
      <c r="I464" t="s">
        <v>473</v>
      </c>
    </row>
    <row r="465" spans="1:9" x14ac:dyDescent="0.25">
      <c r="A465" t="s">
        <v>8</v>
      </c>
      <c r="B465" t="s">
        <v>9</v>
      </c>
      <c r="C465">
        <v>8770411511</v>
      </c>
      <c r="D465">
        <v>10000</v>
      </c>
      <c r="E465" t="str">
        <f>"6079310046210965"</f>
        <v>6079310046210965</v>
      </c>
      <c r="F465" t="str">
        <f>"231"</f>
        <v>231</v>
      </c>
      <c r="G465">
        <v>1</v>
      </c>
      <c r="H465">
        <v>2023</v>
      </c>
      <c r="I465" t="s">
        <v>474</v>
      </c>
    </row>
    <row r="466" spans="1:9" x14ac:dyDescent="0.25">
      <c r="A466" t="s">
        <v>8</v>
      </c>
      <c r="B466" t="s">
        <v>9</v>
      </c>
      <c r="C466">
        <v>8770411511</v>
      </c>
      <c r="D466">
        <v>10000</v>
      </c>
      <c r="E466" t="str">
        <f>"6079310046210932"</f>
        <v>6079310046210932</v>
      </c>
      <c r="F466" t="str">
        <f>"644"</f>
        <v>644</v>
      </c>
      <c r="G466">
        <v>1</v>
      </c>
      <c r="H466">
        <v>2023</v>
      </c>
      <c r="I466" t="s">
        <v>475</v>
      </c>
    </row>
    <row r="467" spans="1:9" x14ac:dyDescent="0.25">
      <c r="A467" t="s">
        <v>8</v>
      </c>
      <c r="B467" t="s">
        <v>9</v>
      </c>
      <c r="C467">
        <v>8770411511</v>
      </c>
      <c r="D467">
        <v>10000</v>
      </c>
      <c r="E467" t="str">
        <f>"6079310046210973"</f>
        <v>6079310046210973</v>
      </c>
      <c r="F467" t="str">
        <f>"383"</f>
        <v>383</v>
      </c>
      <c r="G467">
        <v>1</v>
      </c>
      <c r="H467">
        <v>2023</v>
      </c>
      <c r="I467" t="s">
        <v>476</v>
      </c>
    </row>
    <row r="468" spans="1:9" x14ac:dyDescent="0.25">
      <c r="A468" t="s">
        <v>8</v>
      </c>
      <c r="B468" t="s">
        <v>9</v>
      </c>
      <c r="C468">
        <v>8770411511</v>
      </c>
      <c r="D468">
        <v>10000</v>
      </c>
      <c r="E468" t="str">
        <f>"6079310046210791"</f>
        <v>6079310046210791</v>
      </c>
      <c r="F468" t="str">
        <f>"388"</f>
        <v>388</v>
      </c>
      <c r="G468">
        <v>1</v>
      </c>
      <c r="H468">
        <v>2023</v>
      </c>
      <c r="I468" t="s">
        <v>477</v>
      </c>
    </row>
    <row r="469" spans="1:9" x14ac:dyDescent="0.25">
      <c r="A469" t="s">
        <v>8</v>
      </c>
      <c r="B469" t="s">
        <v>9</v>
      </c>
      <c r="C469">
        <v>8770411511</v>
      </c>
      <c r="D469">
        <v>10000</v>
      </c>
      <c r="E469" t="str">
        <f>"6079310046211021"</f>
        <v>6079310046211021</v>
      </c>
      <c r="F469" t="str">
        <f>"688"</f>
        <v>688</v>
      </c>
      <c r="G469">
        <v>1</v>
      </c>
      <c r="H469">
        <v>2023</v>
      </c>
      <c r="I469" t="s">
        <v>478</v>
      </c>
    </row>
    <row r="470" spans="1:9" x14ac:dyDescent="0.25">
      <c r="A470" t="s">
        <v>8</v>
      </c>
      <c r="B470" t="s">
        <v>9</v>
      </c>
      <c r="C470">
        <v>8770411511</v>
      </c>
      <c r="D470">
        <v>10000</v>
      </c>
      <c r="E470" t="str">
        <f>"6079310046211013"</f>
        <v>6079310046211013</v>
      </c>
      <c r="F470" t="str">
        <f>"487"</f>
        <v>487</v>
      </c>
      <c r="G470">
        <v>1</v>
      </c>
      <c r="H470">
        <v>2023</v>
      </c>
      <c r="I470" t="s">
        <v>479</v>
      </c>
    </row>
    <row r="471" spans="1:9" x14ac:dyDescent="0.25">
      <c r="A471" t="s">
        <v>8</v>
      </c>
      <c r="B471" t="s">
        <v>9</v>
      </c>
      <c r="C471">
        <v>8770411511</v>
      </c>
      <c r="D471">
        <v>10000</v>
      </c>
      <c r="E471" t="str">
        <f>"6079310046211096"</f>
        <v>6079310046211096</v>
      </c>
      <c r="F471" t="str">
        <f>"659"</f>
        <v>659</v>
      </c>
      <c r="G471">
        <v>1</v>
      </c>
      <c r="H471">
        <v>2023</v>
      </c>
      <c r="I471" t="s">
        <v>480</v>
      </c>
    </row>
    <row r="472" spans="1:9" x14ac:dyDescent="0.25">
      <c r="A472" t="s">
        <v>8</v>
      </c>
      <c r="B472" t="s">
        <v>9</v>
      </c>
      <c r="C472">
        <v>8770411511</v>
      </c>
      <c r="D472">
        <v>10000</v>
      </c>
      <c r="E472" t="str">
        <f>"6079310046211245"</f>
        <v>6079310046211245</v>
      </c>
      <c r="F472" t="str">
        <f>"716"</f>
        <v>716</v>
      </c>
      <c r="G472">
        <v>1</v>
      </c>
      <c r="H472">
        <v>2023</v>
      </c>
      <c r="I472" t="s">
        <v>481</v>
      </c>
    </row>
    <row r="473" spans="1:9" x14ac:dyDescent="0.25">
      <c r="A473" t="s">
        <v>8</v>
      </c>
      <c r="B473" t="s">
        <v>9</v>
      </c>
      <c r="C473">
        <v>8770411511</v>
      </c>
      <c r="D473">
        <v>10000</v>
      </c>
      <c r="E473" t="str">
        <f>"6079310046211138"</f>
        <v>6079310046211138</v>
      </c>
      <c r="F473" t="str">
        <f>"445"</f>
        <v>445</v>
      </c>
      <c r="G473">
        <v>1</v>
      </c>
      <c r="H473">
        <v>2023</v>
      </c>
      <c r="I473" t="s">
        <v>482</v>
      </c>
    </row>
    <row r="474" spans="1:9" x14ac:dyDescent="0.25">
      <c r="A474" t="s">
        <v>8</v>
      </c>
      <c r="B474" t="s">
        <v>9</v>
      </c>
      <c r="C474">
        <v>8770411511</v>
      </c>
      <c r="D474">
        <v>10000</v>
      </c>
      <c r="E474" t="str">
        <f>"6079310046211120"</f>
        <v>6079310046211120</v>
      </c>
      <c r="F474" t="str">
        <f>"768"</f>
        <v>768</v>
      </c>
      <c r="G474">
        <v>1</v>
      </c>
      <c r="H474">
        <v>2023</v>
      </c>
      <c r="I474" t="s">
        <v>483</v>
      </c>
    </row>
    <row r="475" spans="1:9" x14ac:dyDescent="0.25">
      <c r="A475" t="s">
        <v>8</v>
      </c>
      <c r="B475" t="s">
        <v>9</v>
      </c>
      <c r="C475">
        <v>8770411511</v>
      </c>
      <c r="D475">
        <v>10000</v>
      </c>
      <c r="E475" t="str">
        <f>"6079310046211187"</f>
        <v>6079310046211187</v>
      </c>
      <c r="F475" t="str">
        <f>"170"</f>
        <v>170</v>
      </c>
      <c r="G475">
        <v>1</v>
      </c>
      <c r="H475">
        <v>2023</v>
      </c>
      <c r="I475" t="s">
        <v>484</v>
      </c>
    </row>
    <row r="476" spans="1:9" x14ac:dyDescent="0.25">
      <c r="A476" t="s">
        <v>8</v>
      </c>
      <c r="B476" t="s">
        <v>9</v>
      </c>
      <c r="C476">
        <v>8770411511</v>
      </c>
      <c r="D476">
        <v>10000</v>
      </c>
      <c r="E476" t="str">
        <f>"6079310046211401"</f>
        <v>6079310046211401</v>
      </c>
      <c r="F476" t="str">
        <f>"590"</f>
        <v>590</v>
      </c>
      <c r="G476">
        <v>1</v>
      </c>
      <c r="H476">
        <v>2023</v>
      </c>
      <c r="I476" t="s">
        <v>485</v>
      </c>
    </row>
    <row r="477" spans="1:9" x14ac:dyDescent="0.25">
      <c r="A477" t="s">
        <v>8</v>
      </c>
      <c r="B477" t="s">
        <v>9</v>
      </c>
      <c r="C477">
        <v>8770411511</v>
      </c>
      <c r="D477">
        <v>10000</v>
      </c>
      <c r="E477" t="str">
        <f>"6079310046211294"</f>
        <v>6079310046211294</v>
      </c>
      <c r="F477" t="str">
        <f>"565"</f>
        <v>565</v>
      </c>
      <c r="G477">
        <v>1</v>
      </c>
      <c r="H477">
        <v>2023</v>
      </c>
      <c r="I477" t="s">
        <v>486</v>
      </c>
    </row>
    <row r="478" spans="1:9" x14ac:dyDescent="0.25">
      <c r="A478" t="s">
        <v>8</v>
      </c>
      <c r="B478" t="s">
        <v>9</v>
      </c>
      <c r="C478">
        <v>8770411511</v>
      </c>
      <c r="D478">
        <v>10000</v>
      </c>
      <c r="E478" t="str">
        <f>"6079310046211435"</f>
        <v>6079310046211435</v>
      </c>
      <c r="F478" t="str">
        <f>"837"</f>
        <v>837</v>
      </c>
      <c r="G478">
        <v>1</v>
      </c>
      <c r="H478">
        <v>2023</v>
      </c>
      <c r="I478" t="s">
        <v>487</v>
      </c>
    </row>
    <row r="479" spans="1:9" x14ac:dyDescent="0.25">
      <c r="A479" t="s">
        <v>8</v>
      </c>
      <c r="B479" t="s">
        <v>9</v>
      </c>
      <c r="C479">
        <v>8770411511</v>
      </c>
      <c r="D479">
        <v>10000</v>
      </c>
      <c r="E479" t="str">
        <f>"6079310046211385"</f>
        <v>6079310046211385</v>
      </c>
      <c r="F479" t="str">
        <f>"324"</f>
        <v>324</v>
      </c>
      <c r="G479">
        <v>1</v>
      </c>
      <c r="H479">
        <v>2023</v>
      </c>
      <c r="I479" t="s">
        <v>488</v>
      </c>
    </row>
    <row r="480" spans="1:9" x14ac:dyDescent="0.25">
      <c r="A480" t="s">
        <v>8</v>
      </c>
      <c r="B480" t="s">
        <v>9</v>
      </c>
      <c r="C480">
        <v>8770411511</v>
      </c>
      <c r="D480">
        <v>10000</v>
      </c>
      <c r="E480" t="str">
        <f>"6079310046211641"</f>
        <v>6079310046211641</v>
      </c>
      <c r="F480" t="str">
        <f>"174"</f>
        <v>174</v>
      </c>
      <c r="G480">
        <v>1</v>
      </c>
      <c r="H480">
        <v>2023</v>
      </c>
      <c r="I480" t="s">
        <v>489</v>
      </c>
    </row>
    <row r="481" spans="1:9" x14ac:dyDescent="0.25">
      <c r="A481" t="s">
        <v>8</v>
      </c>
      <c r="B481" t="s">
        <v>9</v>
      </c>
      <c r="C481">
        <v>8770411511</v>
      </c>
      <c r="D481">
        <v>10000</v>
      </c>
      <c r="E481" t="str">
        <f>"6079310046211450"</f>
        <v>6079310046211450</v>
      </c>
      <c r="F481" t="str">
        <f>"537"</f>
        <v>537</v>
      </c>
      <c r="G481">
        <v>1</v>
      </c>
      <c r="H481">
        <v>2023</v>
      </c>
      <c r="I481" t="s">
        <v>490</v>
      </c>
    </row>
    <row r="482" spans="1:9" x14ac:dyDescent="0.25">
      <c r="A482" t="s">
        <v>8</v>
      </c>
      <c r="B482" t="s">
        <v>9</v>
      </c>
      <c r="C482">
        <v>8770411511</v>
      </c>
      <c r="D482">
        <v>10000</v>
      </c>
      <c r="E482" t="str">
        <f>"6079310046211500"</f>
        <v>6079310046211500</v>
      </c>
      <c r="F482" t="str">
        <f>"600"</f>
        <v>600</v>
      </c>
      <c r="G482">
        <v>1</v>
      </c>
      <c r="H482">
        <v>2023</v>
      </c>
      <c r="I482" t="s">
        <v>491</v>
      </c>
    </row>
    <row r="483" spans="1:9" x14ac:dyDescent="0.25">
      <c r="A483" t="s">
        <v>8</v>
      </c>
      <c r="B483" t="s">
        <v>9</v>
      </c>
      <c r="C483">
        <v>8770411511</v>
      </c>
      <c r="D483">
        <v>10000</v>
      </c>
      <c r="E483" t="str">
        <f>"6079310046211526"</f>
        <v>6079310046211526</v>
      </c>
      <c r="F483" t="str">
        <f>"131"</f>
        <v>131</v>
      </c>
      <c r="G483">
        <v>1</v>
      </c>
      <c r="H483">
        <v>2023</v>
      </c>
      <c r="I483" t="s">
        <v>492</v>
      </c>
    </row>
    <row r="484" spans="1:9" x14ac:dyDescent="0.25">
      <c r="A484" t="s">
        <v>8</v>
      </c>
      <c r="B484" t="s">
        <v>9</v>
      </c>
      <c r="C484">
        <v>8770411511</v>
      </c>
      <c r="D484">
        <v>10000</v>
      </c>
      <c r="E484" t="str">
        <f>"6079310046211534"</f>
        <v>6079310046211534</v>
      </c>
      <c r="F484" t="str">
        <f>"852"</f>
        <v>852</v>
      </c>
      <c r="G484">
        <v>1</v>
      </c>
      <c r="H484">
        <v>2023</v>
      </c>
      <c r="I484" t="s">
        <v>493</v>
      </c>
    </row>
    <row r="485" spans="1:9" x14ac:dyDescent="0.25">
      <c r="A485" t="s">
        <v>8</v>
      </c>
      <c r="B485" t="s">
        <v>9</v>
      </c>
      <c r="C485">
        <v>8770411511</v>
      </c>
      <c r="D485">
        <v>10000</v>
      </c>
      <c r="E485" t="str">
        <f>"6079310046211567"</f>
        <v>6079310046211567</v>
      </c>
      <c r="F485" t="str">
        <f>"053"</f>
        <v>053</v>
      </c>
      <c r="G485">
        <v>1</v>
      </c>
      <c r="H485">
        <v>2023</v>
      </c>
      <c r="I485" t="s">
        <v>494</v>
      </c>
    </row>
    <row r="486" spans="1:9" x14ac:dyDescent="0.25">
      <c r="A486" t="s">
        <v>8</v>
      </c>
      <c r="B486" t="s">
        <v>9</v>
      </c>
      <c r="C486">
        <v>8770411511</v>
      </c>
      <c r="D486">
        <v>10000</v>
      </c>
      <c r="E486" t="str">
        <f>"6079310046211682"</f>
        <v>6079310046211682</v>
      </c>
      <c r="F486" t="str">
        <f>"430"</f>
        <v>430</v>
      </c>
      <c r="G486">
        <v>1</v>
      </c>
      <c r="H486">
        <v>2023</v>
      </c>
      <c r="I486" t="s">
        <v>495</v>
      </c>
    </row>
    <row r="487" spans="1:9" x14ac:dyDescent="0.25">
      <c r="A487" t="s">
        <v>8</v>
      </c>
      <c r="B487" t="s">
        <v>9</v>
      </c>
      <c r="C487">
        <v>8770411511</v>
      </c>
      <c r="D487">
        <v>10000</v>
      </c>
      <c r="E487" t="str">
        <f>"6079310046211708"</f>
        <v>6079310046211708</v>
      </c>
      <c r="F487" t="str">
        <f>"224"</f>
        <v>224</v>
      </c>
      <c r="G487">
        <v>1</v>
      </c>
      <c r="H487">
        <v>2023</v>
      </c>
      <c r="I487" t="s">
        <v>496</v>
      </c>
    </row>
    <row r="488" spans="1:9" x14ac:dyDescent="0.25">
      <c r="A488" t="s">
        <v>8</v>
      </c>
      <c r="B488" t="s">
        <v>9</v>
      </c>
      <c r="C488">
        <v>8770411511</v>
      </c>
      <c r="D488">
        <v>10000</v>
      </c>
      <c r="E488" t="str">
        <f>"6079310046211831"</f>
        <v>6079310046211831</v>
      </c>
      <c r="F488" t="str">
        <f>"656"</f>
        <v>656</v>
      </c>
      <c r="G488">
        <v>1</v>
      </c>
      <c r="H488">
        <v>2023</v>
      </c>
      <c r="I488" t="s">
        <v>497</v>
      </c>
    </row>
    <row r="489" spans="1:9" x14ac:dyDescent="0.25">
      <c r="A489" t="s">
        <v>8</v>
      </c>
      <c r="B489" t="s">
        <v>9</v>
      </c>
      <c r="C489">
        <v>8770411511</v>
      </c>
      <c r="D489">
        <v>10000</v>
      </c>
      <c r="E489" t="str">
        <f>"6079310046211856"</f>
        <v>6079310046211856</v>
      </c>
      <c r="F489" t="str">
        <f>"061"</f>
        <v>061</v>
      </c>
      <c r="G489">
        <v>1</v>
      </c>
      <c r="H489">
        <v>2023</v>
      </c>
      <c r="I489" t="s">
        <v>498</v>
      </c>
    </row>
    <row r="490" spans="1:9" x14ac:dyDescent="0.25">
      <c r="A490" t="s">
        <v>8</v>
      </c>
      <c r="B490" t="s">
        <v>9</v>
      </c>
      <c r="C490">
        <v>8770411511</v>
      </c>
      <c r="D490">
        <v>10000</v>
      </c>
      <c r="E490" t="str">
        <f>"6079310046211864"</f>
        <v>6079310046211864</v>
      </c>
      <c r="F490" t="str">
        <f>"936"</f>
        <v>936</v>
      </c>
      <c r="G490">
        <v>1</v>
      </c>
      <c r="H490">
        <v>2023</v>
      </c>
      <c r="I490" t="s">
        <v>499</v>
      </c>
    </row>
    <row r="491" spans="1:9" x14ac:dyDescent="0.25">
      <c r="A491" t="s">
        <v>8</v>
      </c>
      <c r="B491" t="s">
        <v>9</v>
      </c>
      <c r="C491">
        <v>8770411511</v>
      </c>
      <c r="D491">
        <v>10000</v>
      </c>
      <c r="E491" t="str">
        <f>"6079310046211872"</f>
        <v>6079310046211872</v>
      </c>
      <c r="F491" t="str">
        <f>"657"</f>
        <v>657</v>
      </c>
      <c r="G491">
        <v>1</v>
      </c>
      <c r="H491">
        <v>2023</v>
      </c>
      <c r="I491" t="s">
        <v>500</v>
      </c>
    </row>
    <row r="492" spans="1:9" x14ac:dyDescent="0.25">
      <c r="A492" t="s">
        <v>8</v>
      </c>
      <c r="B492" t="s">
        <v>9</v>
      </c>
      <c r="C492">
        <v>8770411511</v>
      </c>
      <c r="D492">
        <v>10000</v>
      </c>
      <c r="E492" t="str">
        <f>"6079310046211906"</f>
        <v>6079310046211906</v>
      </c>
      <c r="F492" t="str">
        <f>"312"</f>
        <v>312</v>
      </c>
      <c r="G492">
        <v>1</v>
      </c>
      <c r="H492">
        <v>2023</v>
      </c>
      <c r="I492" t="s">
        <v>501</v>
      </c>
    </row>
    <row r="493" spans="1:9" x14ac:dyDescent="0.25">
      <c r="A493" t="s">
        <v>8</v>
      </c>
      <c r="B493" t="s">
        <v>9</v>
      </c>
      <c r="C493">
        <v>8770411511</v>
      </c>
      <c r="D493">
        <v>10000</v>
      </c>
      <c r="E493" t="str">
        <f>"6079310046212037"</f>
        <v>6079310046212037</v>
      </c>
      <c r="F493" t="str">
        <f>"871"</f>
        <v>871</v>
      </c>
      <c r="G493">
        <v>1</v>
      </c>
      <c r="H493">
        <v>2023</v>
      </c>
      <c r="I493" t="s">
        <v>502</v>
      </c>
    </row>
    <row r="494" spans="1:9" x14ac:dyDescent="0.25">
      <c r="A494" t="s">
        <v>8</v>
      </c>
      <c r="B494" t="s">
        <v>9</v>
      </c>
      <c r="C494">
        <v>8770411511</v>
      </c>
      <c r="D494">
        <v>10000</v>
      </c>
      <c r="E494" t="str">
        <f>"6079310046212029"</f>
        <v>6079310046212029</v>
      </c>
      <c r="F494" t="str">
        <f>"147"</f>
        <v>147</v>
      </c>
      <c r="G494">
        <v>1</v>
      </c>
      <c r="H494">
        <v>2023</v>
      </c>
      <c r="I494" t="s">
        <v>503</v>
      </c>
    </row>
    <row r="495" spans="1:9" x14ac:dyDescent="0.25">
      <c r="A495" t="s">
        <v>8</v>
      </c>
      <c r="B495" t="s">
        <v>9</v>
      </c>
      <c r="C495">
        <v>8770411511</v>
      </c>
      <c r="D495">
        <v>10000</v>
      </c>
      <c r="E495" t="str">
        <f>"6079310046211948"</f>
        <v>6079310046211948</v>
      </c>
      <c r="F495" t="str">
        <f>"458"</f>
        <v>458</v>
      </c>
      <c r="G495">
        <v>1</v>
      </c>
      <c r="H495">
        <v>2023</v>
      </c>
      <c r="I495" t="s">
        <v>504</v>
      </c>
    </row>
    <row r="496" spans="1:9" x14ac:dyDescent="0.25">
      <c r="A496" t="s">
        <v>8</v>
      </c>
      <c r="B496" t="s">
        <v>9</v>
      </c>
      <c r="C496">
        <v>8770411511</v>
      </c>
      <c r="D496">
        <v>10000</v>
      </c>
      <c r="E496" t="str">
        <f>"6079310046211963"</f>
        <v>6079310046211963</v>
      </c>
      <c r="F496" t="str">
        <f>"325"</f>
        <v>325</v>
      </c>
      <c r="G496">
        <v>1</v>
      </c>
      <c r="H496">
        <v>2023</v>
      </c>
      <c r="I496" t="s">
        <v>505</v>
      </c>
    </row>
    <row r="497" spans="1:9" x14ac:dyDescent="0.25">
      <c r="A497" t="s">
        <v>8</v>
      </c>
      <c r="B497" t="s">
        <v>9</v>
      </c>
      <c r="C497">
        <v>8770411511</v>
      </c>
      <c r="D497">
        <v>10000</v>
      </c>
      <c r="E497" t="str">
        <f>"6079310046212219"</f>
        <v>6079310046212219</v>
      </c>
      <c r="F497" t="str">
        <f>"396"</f>
        <v>396</v>
      </c>
      <c r="G497">
        <v>1</v>
      </c>
      <c r="H497">
        <v>2023</v>
      </c>
      <c r="I497" t="s">
        <v>506</v>
      </c>
    </row>
    <row r="498" spans="1:9" x14ac:dyDescent="0.25">
      <c r="A498" t="s">
        <v>8</v>
      </c>
      <c r="B498" t="s">
        <v>9</v>
      </c>
      <c r="C498">
        <v>8770411511</v>
      </c>
      <c r="D498">
        <v>10000</v>
      </c>
      <c r="E498" t="str">
        <f>"6079310046212201"</f>
        <v>6079310046212201</v>
      </c>
      <c r="F498" t="str">
        <f>"804"</f>
        <v>804</v>
      </c>
      <c r="G498">
        <v>1</v>
      </c>
      <c r="H498">
        <v>2023</v>
      </c>
      <c r="I498" t="s">
        <v>507</v>
      </c>
    </row>
    <row r="499" spans="1:9" x14ac:dyDescent="0.25">
      <c r="A499" t="s">
        <v>8</v>
      </c>
      <c r="B499" t="s">
        <v>9</v>
      </c>
      <c r="C499">
        <v>8770411511</v>
      </c>
      <c r="D499">
        <v>10000</v>
      </c>
      <c r="E499" t="str">
        <f>"6079310046212243"</f>
        <v>6079310046212243</v>
      </c>
      <c r="F499" t="str">
        <f>"363"</f>
        <v>363</v>
      </c>
      <c r="G499">
        <v>1</v>
      </c>
      <c r="H499">
        <v>2023</v>
      </c>
      <c r="I499" t="s">
        <v>508</v>
      </c>
    </row>
    <row r="500" spans="1:9" x14ac:dyDescent="0.25">
      <c r="A500" t="s">
        <v>8</v>
      </c>
      <c r="B500" t="s">
        <v>9</v>
      </c>
      <c r="C500">
        <v>8770411511</v>
      </c>
      <c r="D500">
        <v>10000</v>
      </c>
      <c r="E500" t="str">
        <f>"6079310046212144"</f>
        <v>6079310046212144</v>
      </c>
      <c r="F500" t="str">
        <f>"676"</f>
        <v>676</v>
      </c>
      <c r="G500">
        <v>1</v>
      </c>
      <c r="H500">
        <v>2023</v>
      </c>
      <c r="I500" t="s">
        <v>509</v>
      </c>
    </row>
    <row r="501" spans="1:9" x14ac:dyDescent="0.25">
      <c r="A501" t="s">
        <v>8</v>
      </c>
      <c r="B501" t="s">
        <v>9</v>
      </c>
      <c r="C501">
        <v>8770411511</v>
      </c>
      <c r="D501">
        <v>10000</v>
      </c>
      <c r="E501" t="str">
        <f>"6079310046212136"</f>
        <v>6079310046212136</v>
      </c>
      <c r="F501" t="str">
        <f>"918"</f>
        <v>918</v>
      </c>
      <c r="G501">
        <v>1</v>
      </c>
      <c r="H501">
        <v>2023</v>
      </c>
      <c r="I501" t="s">
        <v>510</v>
      </c>
    </row>
    <row r="502" spans="1:9" x14ac:dyDescent="0.25">
      <c r="A502" t="s">
        <v>8</v>
      </c>
      <c r="B502" t="s">
        <v>9</v>
      </c>
      <c r="C502">
        <v>8770411511</v>
      </c>
      <c r="D502">
        <v>10000</v>
      </c>
      <c r="E502" t="str">
        <f>"6079310046212268"</f>
        <v>6079310046212268</v>
      </c>
      <c r="F502" t="str">
        <f>"615"</f>
        <v>615</v>
      </c>
      <c r="G502">
        <v>1</v>
      </c>
      <c r="H502">
        <v>2023</v>
      </c>
      <c r="I502" t="s">
        <v>511</v>
      </c>
    </row>
    <row r="503" spans="1:9" x14ac:dyDescent="0.25">
      <c r="A503" t="s">
        <v>8</v>
      </c>
      <c r="B503" t="s">
        <v>9</v>
      </c>
      <c r="C503">
        <v>8770411511</v>
      </c>
      <c r="D503">
        <v>10000</v>
      </c>
      <c r="E503" t="str">
        <f>"6079310046212318"</f>
        <v>6079310046212318</v>
      </c>
      <c r="F503" t="str">
        <f>"744"</f>
        <v>744</v>
      </c>
      <c r="G503">
        <v>1</v>
      </c>
      <c r="H503">
        <v>2023</v>
      </c>
      <c r="I503" t="s">
        <v>512</v>
      </c>
    </row>
    <row r="504" spans="1:9" x14ac:dyDescent="0.25">
      <c r="A504" t="s">
        <v>8</v>
      </c>
      <c r="B504" t="s">
        <v>9</v>
      </c>
      <c r="C504">
        <v>8770411511</v>
      </c>
      <c r="D504">
        <v>10000</v>
      </c>
      <c r="E504" t="str">
        <f>"6079310046212359"</f>
        <v>6079310046212359</v>
      </c>
      <c r="F504" t="str">
        <f>"037"</f>
        <v>037</v>
      </c>
      <c r="G504">
        <v>1</v>
      </c>
      <c r="H504">
        <v>2023</v>
      </c>
      <c r="I504" t="s">
        <v>513</v>
      </c>
    </row>
    <row r="505" spans="1:9" x14ac:dyDescent="0.25">
      <c r="A505" t="s">
        <v>8</v>
      </c>
      <c r="B505" t="s">
        <v>9</v>
      </c>
      <c r="C505">
        <v>8770411511</v>
      </c>
      <c r="D505">
        <v>10000</v>
      </c>
      <c r="E505" t="str">
        <f>"6079310046212367"</f>
        <v>6079310046212367</v>
      </c>
      <c r="F505" t="str">
        <f>"672"</f>
        <v>672</v>
      </c>
      <c r="G505">
        <v>1</v>
      </c>
      <c r="H505">
        <v>2023</v>
      </c>
      <c r="I505" t="s">
        <v>514</v>
      </c>
    </row>
    <row r="506" spans="1:9" x14ac:dyDescent="0.25">
      <c r="A506" t="s">
        <v>8</v>
      </c>
      <c r="B506" t="s">
        <v>9</v>
      </c>
      <c r="C506">
        <v>8770411511</v>
      </c>
      <c r="D506">
        <v>10000</v>
      </c>
      <c r="E506" t="str">
        <f>"6079310046212383"</f>
        <v>6079310046212383</v>
      </c>
      <c r="F506" t="str">
        <f>"211"</f>
        <v>211</v>
      </c>
      <c r="G506">
        <v>1</v>
      </c>
      <c r="H506">
        <v>2023</v>
      </c>
      <c r="I506" t="s">
        <v>515</v>
      </c>
    </row>
    <row r="507" spans="1:9" x14ac:dyDescent="0.25">
      <c r="A507" t="s">
        <v>8</v>
      </c>
      <c r="B507" t="s">
        <v>9</v>
      </c>
      <c r="C507">
        <v>8770411511</v>
      </c>
      <c r="D507">
        <v>10000</v>
      </c>
      <c r="E507" t="str">
        <f>"6079310046212508"</f>
        <v>6079310046212508</v>
      </c>
      <c r="F507" t="str">
        <f>"275"</f>
        <v>275</v>
      </c>
      <c r="G507">
        <v>1</v>
      </c>
      <c r="H507">
        <v>2023</v>
      </c>
      <c r="I507" t="s">
        <v>516</v>
      </c>
    </row>
    <row r="508" spans="1:9" x14ac:dyDescent="0.25">
      <c r="A508" t="s">
        <v>8</v>
      </c>
      <c r="B508" t="s">
        <v>9</v>
      </c>
      <c r="C508">
        <v>8770411511</v>
      </c>
      <c r="D508">
        <v>10000</v>
      </c>
      <c r="E508" t="str">
        <f>"6079310046212516"</f>
        <v>6079310046212516</v>
      </c>
      <c r="F508" t="str">
        <f>"833"</f>
        <v>833</v>
      </c>
      <c r="G508">
        <v>1</v>
      </c>
      <c r="H508">
        <v>2023</v>
      </c>
      <c r="I508" t="s">
        <v>517</v>
      </c>
    </row>
    <row r="509" spans="1:9" x14ac:dyDescent="0.25">
      <c r="A509" t="s">
        <v>8</v>
      </c>
      <c r="B509" t="s">
        <v>9</v>
      </c>
      <c r="C509">
        <v>8770411511</v>
      </c>
      <c r="D509">
        <v>10000</v>
      </c>
      <c r="E509" t="str">
        <f>"6079310046212391"</f>
        <v>6079310046212391</v>
      </c>
      <c r="F509" t="str">
        <f>"887"</f>
        <v>887</v>
      </c>
      <c r="G509">
        <v>1</v>
      </c>
      <c r="H509">
        <v>2023</v>
      </c>
      <c r="I509" t="s">
        <v>518</v>
      </c>
    </row>
    <row r="510" spans="1:9" x14ac:dyDescent="0.25">
      <c r="A510" t="s">
        <v>8</v>
      </c>
      <c r="B510" t="s">
        <v>9</v>
      </c>
      <c r="C510">
        <v>8770411511</v>
      </c>
      <c r="D510">
        <v>10000</v>
      </c>
      <c r="E510" t="str">
        <f>"6079310046212813"</f>
        <v>6079310046212813</v>
      </c>
      <c r="F510" t="str">
        <f>"593"</f>
        <v>593</v>
      </c>
      <c r="G510">
        <v>1</v>
      </c>
      <c r="H510">
        <v>2023</v>
      </c>
      <c r="I510" t="s">
        <v>519</v>
      </c>
    </row>
    <row r="511" spans="1:9" x14ac:dyDescent="0.25">
      <c r="A511" t="s">
        <v>8</v>
      </c>
      <c r="B511" t="s">
        <v>9</v>
      </c>
      <c r="C511">
        <v>8770411511</v>
      </c>
      <c r="D511">
        <v>10000</v>
      </c>
      <c r="E511" t="str">
        <f>"6079310046212847"</f>
        <v>6079310046212847</v>
      </c>
      <c r="F511" t="str">
        <f>"411"</f>
        <v>411</v>
      </c>
      <c r="G511">
        <v>1</v>
      </c>
      <c r="H511">
        <v>2023</v>
      </c>
      <c r="I511" t="s">
        <v>520</v>
      </c>
    </row>
    <row r="512" spans="1:9" x14ac:dyDescent="0.25">
      <c r="A512" t="s">
        <v>8</v>
      </c>
      <c r="B512" t="s">
        <v>9</v>
      </c>
      <c r="C512">
        <v>8770411511</v>
      </c>
      <c r="D512">
        <v>10000</v>
      </c>
      <c r="E512" t="str">
        <f>"6079310046212888"</f>
        <v>6079310046212888</v>
      </c>
      <c r="F512" t="str">
        <f>"326"</f>
        <v>326</v>
      </c>
      <c r="G512">
        <v>1</v>
      </c>
      <c r="H512">
        <v>2023</v>
      </c>
      <c r="I512" t="s">
        <v>521</v>
      </c>
    </row>
    <row r="513" spans="1:9" x14ac:dyDescent="0.25">
      <c r="A513" t="s">
        <v>8</v>
      </c>
      <c r="B513" t="s">
        <v>9</v>
      </c>
      <c r="C513">
        <v>8770411511</v>
      </c>
      <c r="D513">
        <v>10000</v>
      </c>
      <c r="E513" t="str">
        <f>"6079310046212920"</f>
        <v>6079310046212920</v>
      </c>
      <c r="F513" t="str">
        <f>"443"</f>
        <v>443</v>
      </c>
      <c r="G513">
        <v>1</v>
      </c>
      <c r="H513">
        <v>2023</v>
      </c>
      <c r="I513" t="s">
        <v>522</v>
      </c>
    </row>
    <row r="514" spans="1:9" x14ac:dyDescent="0.25">
      <c r="A514" t="s">
        <v>8</v>
      </c>
      <c r="B514" t="s">
        <v>9</v>
      </c>
      <c r="C514">
        <v>8770411511</v>
      </c>
      <c r="D514">
        <v>10000</v>
      </c>
      <c r="E514" t="str">
        <f>"6079310046212656"</f>
        <v>6079310046212656</v>
      </c>
      <c r="F514" t="str">
        <f>"570"</f>
        <v>570</v>
      </c>
      <c r="G514">
        <v>1</v>
      </c>
      <c r="H514">
        <v>2023</v>
      </c>
      <c r="I514" t="s">
        <v>523</v>
      </c>
    </row>
    <row r="515" spans="1:9" x14ac:dyDescent="0.25">
      <c r="A515" t="s">
        <v>8</v>
      </c>
      <c r="B515" t="s">
        <v>9</v>
      </c>
      <c r="C515">
        <v>8770411511</v>
      </c>
      <c r="D515">
        <v>10000</v>
      </c>
      <c r="E515" t="str">
        <f>"6079310046212664"</f>
        <v>6079310046212664</v>
      </c>
      <c r="F515" t="str">
        <f>"738"</f>
        <v>738</v>
      </c>
      <c r="G515">
        <v>1</v>
      </c>
      <c r="H515">
        <v>2023</v>
      </c>
      <c r="I515" t="s">
        <v>524</v>
      </c>
    </row>
    <row r="516" spans="1:9" x14ac:dyDescent="0.25">
      <c r="A516" t="s">
        <v>8</v>
      </c>
      <c r="B516" t="s">
        <v>9</v>
      </c>
      <c r="C516">
        <v>8770411511</v>
      </c>
      <c r="D516">
        <v>10000</v>
      </c>
      <c r="E516" t="str">
        <f>"6079310046212987"</f>
        <v>6079310046212987</v>
      </c>
      <c r="F516" t="str">
        <f>"962"</f>
        <v>962</v>
      </c>
      <c r="G516">
        <v>1</v>
      </c>
      <c r="H516">
        <v>2023</v>
      </c>
      <c r="I516" t="s">
        <v>525</v>
      </c>
    </row>
    <row r="517" spans="1:9" x14ac:dyDescent="0.25">
      <c r="A517" t="s">
        <v>8</v>
      </c>
      <c r="B517" t="s">
        <v>9</v>
      </c>
      <c r="C517">
        <v>8770411511</v>
      </c>
      <c r="D517">
        <v>10000</v>
      </c>
      <c r="E517" t="str">
        <f>"6079310046212979"</f>
        <v>6079310046212979</v>
      </c>
      <c r="F517" t="str">
        <f>"459"</f>
        <v>459</v>
      </c>
      <c r="G517">
        <v>1</v>
      </c>
      <c r="H517">
        <v>2023</v>
      </c>
      <c r="I517" t="s">
        <v>526</v>
      </c>
    </row>
    <row r="518" spans="1:9" x14ac:dyDescent="0.25">
      <c r="A518" t="s">
        <v>8</v>
      </c>
      <c r="B518" t="s">
        <v>9</v>
      </c>
      <c r="C518">
        <v>8770411511</v>
      </c>
      <c r="D518">
        <v>10000</v>
      </c>
      <c r="E518" t="str">
        <f>"6079310046212995"</f>
        <v>6079310046212995</v>
      </c>
      <c r="F518" t="str">
        <f>"351"</f>
        <v>351</v>
      </c>
      <c r="G518">
        <v>1</v>
      </c>
      <c r="H518">
        <v>2023</v>
      </c>
      <c r="I518" t="s">
        <v>527</v>
      </c>
    </row>
    <row r="519" spans="1:9" x14ac:dyDescent="0.25">
      <c r="A519" t="s">
        <v>8</v>
      </c>
      <c r="B519" t="s">
        <v>9</v>
      </c>
      <c r="C519">
        <v>8770411511</v>
      </c>
      <c r="D519">
        <v>10000</v>
      </c>
      <c r="E519" t="str">
        <f>"6079310046213035"</f>
        <v>6079310046213035</v>
      </c>
      <c r="F519" t="str">
        <f>"990"</f>
        <v>990</v>
      </c>
      <c r="G519">
        <v>1</v>
      </c>
      <c r="H519">
        <v>2023</v>
      </c>
      <c r="I519" t="s">
        <v>528</v>
      </c>
    </row>
    <row r="520" spans="1:9" x14ac:dyDescent="0.25">
      <c r="A520" t="s">
        <v>8</v>
      </c>
      <c r="B520" t="s">
        <v>9</v>
      </c>
      <c r="C520">
        <v>8770411511</v>
      </c>
      <c r="D520">
        <v>10000</v>
      </c>
      <c r="E520" t="str">
        <f>"6079310046213043"</f>
        <v>6079310046213043</v>
      </c>
      <c r="F520" t="str">
        <f>"872"</f>
        <v>872</v>
      </c>
      <c r="G520">
        <v>1</v>
      </c>
      <c r="H520">
        <v>2023</v>
      </c>
      <c r="I520" t="s">
        <v>529</v>
      </c>
    </row>
    <row r="521" spans="1:9" x14ac:dyDescent="0.25">
      <c r="A521" t="s">
        <v>8</v>
      </c>
      <c r="B521" t="s">
        <v>9</v>
      </c>
      <c r="C521">
        <v>8770411511</v>
      </c>
      <c r="D521">
        <v>10000</v>
      </c>
      <c r="E521" t="str">
        <f>"6079310046212763"</f>
        <v>6079310046212763</v>
      </c>
      <c r="F521" t="str">
        <f>"072"</f>
        <v>072</v>
      </c>
      <c r="G521">
        <v>1</v>
      </c>
      <c r="H521">
        <v>2023</v>
      </c>
      <c r="I521" t="s">
        <v>530</v>
      </c>
    </row>
    <row r="522" spans="1:9" x14ac:dyDescent="0.25">
      <c r="A522" t="s">
        <v>8</v>
      </c>
      <c r="B522" t="s">
        <v>9</v>
      </c>
      <c r="C522">
        <v>8770411511</v>
      </c>
      <c r="D522">
        <v>10000</v>
      </c>
      <c r="E522" t="str">
        <f>"6079310046213209"</f>
        <v>6079310046213209</v>
      </c>
      <c r="F522" t="str">
        <f>"958"</f>
        <v>958</v>
      </c>
      <c r="G522">
        <v>1</v>
      </c>
      <c r="H522">
        <v>2023</v>
      </c>
      <c r="I522" t="s">
        <v>531</v>
      </c>
    </row>
    <row r="523" spans="1:9" x14ac:dyDescent="0.25">
      <c r="A523" t="s">
        <v>8</v>
      </c>
      <c r="B523" t="s">
        <v>9</v>
      </c>
      <c r="C523">
        <v>8770411511</v>
      </c>
      <c r="D523">
        <v>10000</v>
      </c>
      <c r="E523" t="str">
        <f>"6079310046213134"</f>
        <v>6079310046213134</v>
      </c>
      <c r="F523" t="str">
        <f>"621"</f>
        <v>621</v>
      </c>
      <c r="G523">
        <v>1</v>
      </c>
      <c r="H523">
        <v>2023</v>
      </c>
      <c r="I523" t="s">
        <v>532</v>
      </c>
    </row>
    <row r="524" spans="1:9" x14ac:dyDescent="0.25">
      <c r="A524" t="s">
        <v>8</v>
      </c>
      <c r="B524" t="s">
        <v>9</v>
      </c>
      <c r="C524">
        <v>8770411511</v>
      </c>
      <c r="D524">
        <v>10000</v>
      </c>
      <c r="E524" t="str">
        <f>"6079310046213142"</f>
        <v>6079310046213142</v>
      </c>
      <c r="F524" t="str">
        <f>"669"</f>
        <v>669</v>
      </c>
      <c r="G524">
        <v>1</v>
      </c>
      <c r="H524">
        <v>2023</v>
      </c>
      <c r="I524" t="s">
        <v>533</v>
      </c>
    </row>
    <row r="525" spans="1:9" x14ac:dyDescent="0.25">
      <c r="A525" t="s">
        <v>8</v>
      </c>
      <c r="B525" t="s">
        <v>9</v>
      </c>
      <c r="C525">
        <v>8770411511</v>
      </c>
      <c r="D525">
        <v>10000</v>
      </c>
      <c r="E525" t="str">
        <f>"6079310046213175"</f>
        <v>6079310046213175</v>
      </c>
      <c r="F525" t="str">
        <f>"353"</f>
        <v>353</v>
      </c>
      <c r="G525">
        <v>1</v>
      </c>
      <c r="H525">
        <v>2023</v>
      </c>
      <c r="I525" t="s">
        <v>534</v>
      </c>
    </row>
    <row r="526" spans="1:9" x14ac:dyDescent="0.25">
      <c r="A526" t="s">
        <v>8</v>
      </c>
      <c r="B526" t="s">
        <v>9</v>
      </c>
      <c r="C526">
        <v>8770411511</v>
      </c>
      <c r="D526">
        <v>10000</v>
      </c>
      <c r="E526" t="str">
        <f>"6079310046213159"</f>
        <v>6079310046213159</v>
      </c>
      <c r="F526" t="str">
        <f>"995"</f>
        <v>995</v>
      </c>
      <c r="G526">
        <v>1</v>
      </c>
      <c r="H526">
        <v>2023</v>
      </c>
      <c r="I526" t="s">
        <v>535</v>
      </c>
    </row>
    <row r="527" spans="1:9" x14ac:dyDescent="0.25">
      <c r="A527" t="s">
        <v>8</v>
      </c>
      <c r="B527" t="s">
        <v>9</v>
      </c>
      <c r="C527">
        <v>8770411511</v>
      </c>
      <c r="D527">
        <v>10000</v>
      </c>
      <c r="E527" t="str">
        <f>"6079310046213191"</f>
        <v>6079310046213191</v>
      </c>
      <c r="F527" t="str">
        <f>"683"</f>
        <v>683</v>
      </c>
      <c r="G527">
        <v>1</v>
      </c>
      <c r="H527">
        <v>2023</v>
      </c>
      <c r="I527" t="s">
        <v>536</v>
      </c>
    </row>
    <row r="528" spans="1:9" x14ac:dyDescent="0.25">
      <c r="A528" t="s">
        <v>8</v>
      </c>
      <c r="B528" t="s">
        <v>9</v>
      </c>
      <c r="C528">
        <v>8770411511</v>
      </c>
      <c r="D528">
        <v>10000</v>
      </c>
      <c r="E528" t="str">
        <f>"6079310046213290"</f>
        <v>6079310046213290</v>
      </c>
      <c r="F528" t="str">
        <f>"215"</f>
        <v>215</v>
      </c>
      <c r="G528">
        <v>1</v>
      </c>
      <c r="H528">
        <v>2023</v>
      </c>
      <c r="I528" t="s">
        <v>537</v>
      </c>
    </row>
    <row r="529" spans="1:9" x14ac:dyDescent="0.25">
      <c r="A529" t="s">
        <v>8</v>
      </c>
      <c r="B529" t="s">
        <v>9</v>
      </c>
      <c r="C529">
        <v>8770411511</v>
      </c>
      <c r="D529">
        <v>10000</v>
      </c>
      <c r="E529" t="str">
        <f>"6079310046213316"</f>
        <v>6079310046213316</v>
      </c>
      <c r="F529" t="str">
        <f>"437"</f>
        <v>437</v>
      </c>
      <c r="G529">
        <v>1</v>
      </c>
      <c r="H529">
        <v>2023</v>
      </c>
      <c r="I529" t="s">
        <v>538</v>
      </c>
    </row>
    <row r="530" spans="1:9" x14ac:dyDescent="0.25">
      <c r="A530" t="s">
        <v>8</v>
      </c>
      <c r="B530" t="s">
        <v>9</v>
      </c>
      <c r="C530">
        <v>8770411511</v>
      </c>
      <c r="D530">
        <v>10000</v>
      </c>
      <c r="E530" t="str">
        <f>"6079310046213647"</f>
        <v>6079310046213647</v>
      </c>
      <c r="F530" t="str">
        <f>"531"</f>
        <v>531</v>
      </c>
      <c r="G530">
        <v>1</v>
      </c>
      <c r="H530">
        <v>2023</v>
      </c>
      <c r="I530" t="s">
        <v>539</v>
      </c>
    </row>
    <row r="531" spans="1:9" x14ac:dyDescent="0.25">
      <c r="A531" t="s">
        <v>8</v>
      </c>
      <c r="B531" t="s">
        <v>9</v>
      </c>
      <c r="C531">
        <v>8770411511</v>
      </c>
      <c r="D531">
        <v>10000</v>
      </c>
      <c r="E531" t="str">
        <f>"6079310046213621"</f>
        <v>6079310046213621</v>
      </c>
      <c r="F531" t="str">
        <f>"067"</f>
        <v>067</v>
      </c>
      <c r="G531">
        <v>1</v>
      </c>
      <c r="H531">
        <v>2023</v>
      </c>
      <c r="I531" t="s">
        <v>540</v>
      </c>
    </row>
    <row r="532" spans="1:9" x14ac:dyDescent="0.25">
      <c r="A532" t="s">
        <v>8</v>
      </c>
      <c r="B532" t="s">
        <v>9</v>
      </c>
      <c r="C532">
        <v>8770411511</v>
      </c>
      <c r="D532">
        <v>10000</v>
      </c>
      <c r="E532" t="str">
        <f>"6079310046213654"</f>
        <v>6079310046213654</v>
      </c>
      <c r="F532" t="str">
        <f>"565"</f>
        <v>565</v>
      </c>
      <c r="G532">
        <v>1</v>
      </c>
      <c r="H532">
        <v>2023</v>
      </c>
      <c r="I532" t="s">
        <v>541</v>
      </c>
    </row>
    <row r="533" spans="1:9" x14ac:dyDescent="0.25">
      <c r="A533" t="s">
        <v>8</v>
      </c>
      <c r="B533" t="s">
        <v>9</v>
      </c>
      <c r="C533">
        <v>8770411511</v>
      </c>
      <c r="D533">
        <v>10000</v>
      </c>
      <c r="E533" t="str">
        <f>"6079310046213712"</f>
        <v>6079310046213712</v>
      </c>
      <c r="F533" t="str">
        <f>"878"</f>
        <v>878</v>
      </c>
      <c r="G533">
        <v>1</v>
      </c>
      <c r="H533">
        <v>2023</v>
      </c>
      <c r="I533" t="s">
        <v>542</v>
      </c>
    </row>
    <row r="534" spans="1:9" x14ac:dyDescent="0.25">
      <c r="A534" t="s">
        <v>8</v>
      </c>
      <c r="B534" t="s">
        <v>9</v>
      </c>
      <c r="C534">
        <v>8770411511</v>
      </c>
      <c r="D534">
        <v>10000</v>
      </c>
      <c r="E534" t="str">
        <f>"6079310046213662"</f>
        <v>6079310046213662</v>
      </c>
      <c r="F534" t="str">
        <f>"396"</f>
        <v>396</v>
      </c>
      <c r="G534">
        <v>1</v>
      </c>
      <c r="H534">
        <v>2023</v>
      </c>
      <c r="I534" t="s">
        <v>543</v>
      </c>
    </row>
    <row r="535" spans="1:9" x14ac:dyDescent="0.25">
      <c r="A535" t="s">
        <v>8</v>
      </c>
      <c r="B535" t="s">
        <v>9</v>
      </c>
      <c r="C535">
        <v>8770411511</v>
      </c>
      <c r="D535">
        <v>10000</v>
      </c>
      <c r="E535" t="str">
        <f>"6079310046213431"</f>
        <v>6079310046213431</v>
      </c>
      <c r="F535" t="str">
        <f>"273"</f>
        <v>273</v>
      </c>
      <c r="G535">
        <v>1</v>
      </c>
      <c r="H535">
        <v>2023</v>
      </c>
      <c r="I535" t="s">
        <v>544</v>
      </c>
    </row>
    <row r="536" spans="1:9" x14ac:dyDescent="0.25">
      <c r="A536" t="s">
        <v>8</v>
      </c>
      <c r="B536" t="s">
        <v>9</v>
      </c>
      <c r="C536">
        <v>8770411511</v>
      </c>
      <c r="D536">
        <v>10000</v>
      </c>
      <c r="E536" t="str">
        <f>"6079310046213415"</f>
        <v>6079310046213415</v>
      </c>
      <c r="F536" t="str">
        <f>"527"</f>
        <v>527</v>
      </c>
      <c r="G536">
        <v>1</v>
      </c>
      <c r="H536">
        <v>2023</v>
      </c>
      <c r="I536" t="s">
        <v>545</v>
      </c>
    </row>
    <row r="537" spans="1:9" x14ac:dyDescent="0.25">
      <c r="A537" t="s">
        <v>8</v>
      </c>
      <c r="B537" t="s">
        <v>9</v>
      </c>
      <c r="C537">
        <v>8770411511</v>
      </c>
      <c r="D537">
        <v>10000</v>
      </c>
      <c r="E537" t="str">
        <f>"6079310046213761"</f>
        <v>6079310046213761</v>
      </c>
      <c r="F537" t="str">
        <f>"295"</f>
        <v>295</v>
      </c>
      <c r="G537">
        <v>1</v>
      </c>
      <c r="H537">
        <v>2023</v>
      </c>
      <c r="I537" t="s">
        <v>546</v>
      </c>
    </row>
    <row r="538" spans="1:9" x14ac:dyDescent="0.25">
      <c r="A538" t="s">
        <v>8</v>
      </c>
      <c r="B538" t="s">
        <v>9</v>
      </c>
      <c r="C538">
        <v>8770411511</v>
      </c>
      <c r="D538">
        <v>10000</v>
      </c>
      <c r="E538" t="str">
        <f>"6079310046213753"</f>
        <v>6079310046213753</v>
      </c>
      <c r="F538" t="str">
        <f>"646"</f>
        <v>646</v>
      </c>
      <c r="G538">
        <v>1</v>
      </c>
      <c r="H538">
        <v>2023</v>
      </c>
      <c r="I538" t="s">
        <v>547</v>
      </c>
    </row>
    <row r="539" spans="1:9" x14ac:dyDescent="0.25">
      <c r="A539" t="s">
        <v>8</v>
      </c>
      <c r="B539" t="s">
        <v>9</v>
      </c>
      <c r="C539">
        <v>8770411511</v>
      </c>
      <c r="D539">
        <v>10000</v>
      </c>
      <c r="E539" t="str">
        <f>"6079310046213811"</f>
        <v>6079310046213811</v>
      </c>
      <c r="F539" t="str">
        <f>"772"</f>
        <v>772</v>
      </c>
      <c r="G539">
        <v>1</v>
      </c>
      <c r="H539">
        <v>2023</v>
      </c>
      <c r="I539" t="s">
        <v>548</v>
      </c>
    </row>
    <row r="540" spans="1:9" x14ac:dyDescent="0.25">
      <c r="A540" t="s">
        <v>8</v>
      </c>
      <c r="B540" t="s">
        <v>9</v>
      </c>
      <c r="C540">
        <v>8770411511</v>
      </c>
      <c r="D540">
        <v>10000</v>
      </c>
      <c r="E540" t="str">
        <f>"6079310046213829"</f>
        <v>6079310046213829</v>
      </c>
      <c r="F540" t="str">
        <f>"653"</f>
        <v>653</v>
      </c>
      <c r="G540">
        <v>1</v>
      </c>
      <c r="H540">
        <v>2023</v>
      </c>
      <c r="I540" t="s">
        <v>549</v>
      </c>
    </row>
    <row r="541" spans="1:9" x14ac:dyDescent="0.25">
      <c r="A541" t="s">
        <v>8</v>
      </c>
      <c r="B541" t="s">
        <v>9</v>
      </c>
      <c r="C541">
        <v>8770411511</v>
      </c>
      <c r="D541">
        <v>10000</v>
      </c>
      <c r="E541" t="str">
        <f>"6079310046213845"</f>
        <v>6079310046213845</v>
      </c>
      <c r="F541" t="str">
        <f>"808"</f>
        <v>808</v>
      </c>
      <c r="G541">
        <v>1</v>
      </c>
      <c r="H541">
        <v>2023</v>
      </c>
      <c r="I541" t="s">
        <v>550</v>
      </c>
    </row>
    <row r="542" spans="1:9" x14ac:dyDescent="0.25">
      <c r="A542" t="s">
        <v>8</v>
      </c>
      <c r="B542" t="s">
        <v>9</v>
      </c>
      <c r="C542">
        <v>8770411511</v>
      </c>
      <c r="D542">
        <v>10000</v>
      </c>
      <c r="E542" t="str">
        <f>"6079310046213589"</f>
        <v>6079310046213589</v>
      </c>
      <c r="F542" t="str">
        <f>"107"</f>
        <v>107</v>
      </c>
      <c r="G542">
        <v>1</v>
      </c>
      <c r="H542">
        <v>2023</v>
      </c>
      <c r="I542" t="s">
        <v>551</v>
      </c>
    </row>
    <row r="543" spans="1:9" x14ac:dyDescent="0.25">
      <c r="A543" t="s">
        <v>8</v>
      </c>
      <c r="B543" t="s">
        <v>9</v>
      </c>
      <c r="C543">
        <v>8770411511</v>
      </c>
      <c r="D543">
        <v>10000</v>
      </c>
      <c r="E543" t="str">
        <f>"6079310046214066"</f>
        <v>6079310046214066</v>
      </c>
      <c r="F543" t="str">
        <f>"025"</f>
        <v>025</v>
      </c>
      <c r="G543">
        <v>1</v>
      </c>
      <c r="H543">
        <v>2023</v>
      </c>
      <c r="I543" t="s">
        <v>552</v>
      </c>
    </row>
    <row r="544" spans="1:9" x14ac:dyDescent="0.25">
      <c r="A544" t="s">
        <v>8</v>
      </c>
      <c r="B544" t="s">
        <v>9</v>
      </c>
      <c r="C544">
        <v>8770411511</v>
      </c>
      <c r="D544">
        <v>10000</v>
      </c>
      <c r="E544" t="str">
        <f>"6079310046213910"</f>
        <v>6079310046213910</v>
      </c>
      <c r="F544" t="str">
        <f>"618"</f>
        <v>618</v>
      </c>
      <c r="G544">
        <v>1</v>
      </c>
      <c r="H544">
        <v>2023</v>
      </c>
      <c r="I544" t="s">
        <v>553</v>
      </c>
    </row>
    <row r="545" spans="1:9" x14ac:dyDescent="0.25">
      <c r="A545" t="s">
        <v>8</v>
      </c>
      <c r="B545" t="s">
        <v>9</v>
      </c>
      <c r="C545">
        <v>8770411511</v>
      </c>
      <c r="D545">
        <v>10000</v>
      </c>
      <c r="E545" t="str">
        <f>"6079310046213886"</f>
        <v>6079310046213886</v>
      </c>
      <c r="F545" t="str">
        <f>"578"</f>
        <v>578</v>
      </c>
      <c r="G545">
        <v>1</v>
      </c>
      <c r="H545">
        <v>2023</v>
      </c>
      <c r="I545" t="s">
        <v>554</v>
      </c>
    </row>
    <row r="546" spans="1:9" x14ac:dyDescent="0.25">
      <c r="A546" t="s">
        <v>8</v>
      </c>
      <c r="B546" t="s">
        <v>9</v>
      </c>
      <c r="C546">
        <v>8770411511</v>
      </c>
      <c r="D546">
        <v>10000</v>
      </c>
      <c r="E546" t="str">
        <f>"6079310046213928"</f>
        <v>6079310046213928</v>
      </c>
      <c r="F546" t="str">
        <f>"964"</f>
        <v>964</v>
      </c>
      <c r="G546">
        <v>1</v>
      </c>
      <c r="H546">
        <v>2023</v>
      </c>
      <c r="I546" t="s">
        <v>555</v>
      </c>
    </row>
    <row r="547" spans="1:9" x14ac:dyDescent="0.25">
      <c r="A547" t="s">
        <v>8</v>
      </c>
      <c r="B547" t="s">
        <v>9</v>
      </c>
      <c r="C547">
        <v>8770411511</v>
      </c>
      <c r="D547">
        <v>10000</v>
      </c>
      <c r="E547" t="str">
        <f>"6079310046213936"</f>
        <v>6079310046213936</v>
      </c>
      <c r="F547" t="str">
        <f>"926"</f>
        <v>926</v>
      </c>
      <c r="G547">
        <v>1</v>
      </c>
      <c r="H547">
        <v>2023</v>
      </c>
      <c r="I547" t="s">
        <v>556</v>
      </c>
    </row>
    <row r="548" spans="1:9" x14ac:dyDescent="0.25">
      <c r="A548" t="s">
        <v>8</v>
      </c>
      <c r="B548" t="s">
        <v>9</v>
      </c>
      <c r="C548">
        <v>8770411511</v>
      </c>
      <c r="D548">
        <v>10000</v>
      </c>
      <c r="E548" t="str">
        <f>"6079310046213944"</f>
        <v>6079310046213944</v>
      </c>
      <c r="F548" t="str">
        <f>"520"</f>
        <v>520</v>
      </c>
      <c r="G548">
        <v>1</v>
      </c>
      <c r="H548">
        <v>2023</v>
      </c>
      <c r="I548" t="s">
        <v>557</v>
      </c>
    </row>
    <row r="549" spans="1:9" x14ac:dyDescent="0.25">
      <c r="A549" t="s">
        <v>8</v>
      </c>
      <c r="B549" t="s">
        <v>9</v>
      </c>
      <c r="C549">
        <v>8770411511</v>
      </c>
      <c r="D549">
        <v>10000</v>
      </c>
      <c r="E549" t="str">
        <f>"6079310046214140"</f>
        <v>6079310046214140</v>
      </c>
      <c r="F549" t="str">
        <f>"036"</f>
        <v>036</v>
      </c>
      <c r="G549">
        <v>1</v>
      </c>
      <c r="H549">
        <v>2023</v>
      </c>
      <c r="I549" t="s">
        <v>558</v>
      </c>
    </row>
    <row r="550" spans="1:9" x14ac:dyDescent="0.25">
      <c r="A550" t="s">
        <v>8</v>
      </c>
      <c r="B550" t="s">
        <v>9</v>
      </c>
      <c r="C550">
        <v>8770411511</v>
      </c>
      <c r="D550">
        <v>10000</v>
      </c>
      <c r="E550" t="str">
        <f>"6079310046214157"</f>
        <v>6079310046214157</v>
      </c>
      <c r="F550" t="str">
        <f>"893"</f>
        <v>893</v>
      </c>
      <c r="G550">
        <v>1</v>
      </c>
      <c r="H550">
        <v>2023</v>
      </c>
      <c r="I550" t="s">
        <v>559</v>
      </c>
    </row>
    <row r="551" spans="1:9" x14ac:dyDescent="0.25">
      <c r="A551" t="s">
        <v>8</v>
      </c>
      <c r="B551" t="s">
        <v>9</v>
      </c>
      <c r="C551">
        <v>8770411511</v>
      </c>
      <c r="D551">
        <v>10000</v>
      </c>
      <c r="E551" t="str">
        <f>"6079310046214215"</f>
        <v>6079310046214215</v>
      </c>
      <c r="F551" t="str">
        <f>"563"</f>
        <v>563</v>
      </c>
      <c r="G551">
        <v>1</v>
      </c>
      <c r="H551">
        <v>2023</v>
      </c>
      <c r="I551" t="s">
        <v>560</v>
      </c>
    </row>
    <row r="552" spans="1:9" x14ac:dyDescent="0.25">
      <c r="A552" t="s">
        <v>8</v>
      </c>
      <c r="B552" t="s">
        <v>9</v>
      </c>
      <c r="C552">
        <v>8770411511</v>
      </c>
      <c r="D552">
        <v>10000</v>
      </c>
      <c r="E552" t="str">
        <f>"6079310046214231"</f>
        <v>6079310046214231</v>
      </c>
      <c r="F552" t="str">
        <f>"463"</f>
        <v>463</v>
      </c>
      <c r="G552">
        <v>1</v>
      </c>
      <c r="H552">
        <v>2023</v>
      </c>
      <c r="I552" t="s">
        <v>561</v>
      </c>
    </row>
    <row r="553" spans="1:9" x14ac:dyDescent="0.25">
      <c r="A553" t="s">
        <v>8</v>
      </c>
      <c r="B553" t="s">
        <v>9</v>
      </c>
      <c r="C553">
        <v>8770411511</v>
      </c>
      <c r="D553">
        <v>10000</v>
      </c>
      <c r="E553" t="str">
        <f>"6079310046214223"</f>
        <v>6079310046214223</v>
      </c>
      <c r="F553" t="str">
        <f>"193"</f>
        <v>193</v>
      </c>
      <c r="G553">
        <v>1</v>
      </c>
      <c r="H553">
        <v>2023</v>
      </c>
      <c r="I553" t="s">
        <v>562</v>
      </c>
    </row>
    <row r="554" spans="1:9" x14ac:dyDescent="0.25">
      <c r="A554" t="s">
        <v>8</v>
      </c>
      <c r="B554" t="s">
        <v>9</v>
      </c>
      <c r="C554">
        <v>8770411511</v>
      </c>
      <c r="D554">
        <v>10000</v>
      </c>
      <c r="E554" t="str">
        <f>"6079310046214249"</f>
        <v>6079310046214249</v>
      </c>
      <c r="F554" t="str">
        <f>"423"</f>
        <v>423</v>
      </c>
      <c r="G554">
        <v>1</v>
      </c>
      <c r="H554">
        <v>2023</v>
      </c>
      <c r="I554" t="s">
        <v>563</v>
      </c>
    </row>
    <row r="555" spans="1:9" x14ac:dyDescent="0.25">
      <c r="A555" t="s">
        <v>8</v>
      </c>
      <c r="B555" t="s">
        <v>9</v>
      </c>
      <c r="C555">
        <v>8770411511</v>
      </c>
      <c r="D555">
        <v>10000</v>
      </c>
      <c r="E555" t="str">
        <f>"6079310046214314"</f>
        <v>6079310046214314</v>
      </c>
      <c r="F555" t="str">
        <f>"230"</f>
        <v>230</v>
      </c>
      <c r="G555">
        <v>1</v>
      </c>
      <c r="H555">
        <v>2023</v>
      </c>
      <c r="I555" t="s">
        <v>564</v>
      </c>
    </row>
    <row r="556" spans="1:9" x14ac:dyDescent="0.25">
      <c r="A556" t="s">
        <v>8</v>
      </c>
      <c r="B556" t="s">
        <v>9</v>
      </c>
      <c r="C556">
        <v>8770411511</v>
      </c>
      <c r="D556">
        <v>10000</v>
      </c>
      <c r="E556" t="str">
        <f>"6079310046214470"</f>
        <v>6079310046214470</v>
      </c>
      <c r="F556" t="str">
        <f>"809"</f>
        <v>809</v>
      </c>
      <c r="G556">
        <v>1</v>
      </c>
      <c r="H556">
        <v>2023</v>
      </c>
      <c r="I556" t="s">
        <v>565</v>
      </c>
    </row>
    <row r="557" spans="1:9" x14ac:dyDescent="0.25">
      <c r="A557" t="s">
        <v>8</v>
      </c>
      <c r="B557" t="s">
        <v>9</v>
      </c>
      <c r="C557">
        <v>8770411511</v>
      </c>
      <c r="D557">
        <v>10000</v>
      </c>
      <c r="E557" t="str">
        <f>"6079310046214520"</f>
        <v>6079310046214520</v>
      </c>
      <c r="F557" t="str">
        <f>"321"</f>
        <v>321</v>
      </c>
      <c r="G557">
        <v>1</v>
      </c>
      <c r="H557">
        <v>2023</v>
      </c>
      <c r="I557" t="s">
        <v>566</v>
      </c>
    </row>
    <row r="558" spans="1:9" x14ac:dyDescent="0.25">
      <c r="A558" t="s">
        <v>8</v>
      </c>
      <c r="B558" t="s">
        <v>9</v>
      </c>
      <c r="C558">
        <v>8770411511</v>
      </c>
      <c r="D558">
        <v>10000</v>
      </c>
      <c r="E558" t="str">
        <f>"6079310046214355"</f>
        <v>6079310046214355</v>
      </c>
      <c r="F558" t="str">
        <f>"719"</f>
        <v>719</v>
      </c>
      <c r="G558">
        <v>1</v>
      </c>
      <c r="H558">
        <v>2023</v>
      </c>
      <c r="I558" t="s">
        <v>567</v>
      </c>
    </row>
    <row r="559" spans="1:9" x14ac:dyDescent="0.25">
      <c r="A559" t="s">
        <v>8</v>
      </c>
      <c r="B559" t="s">
        <v>9</v>
      </c>
      <c r="C559">
        <v>8770411511</v>
      </c>
      <c r="D559">
        <v>10000</v>
      </c>
      <c r="E559" t="str">
        <f>"6079310046214660"</f>
        <v>6079310046214660</v>
      </c>
      <c r="F559" t="str">
        <f>"900"</f>
        <v>900</v>
      </c>
      <c r="G559">
        <v>1</v>
      </c>
      <c r="H559">
        <v>2023</v>
      </c>
      <c r="I559" t="s">
        <v>568</v>
      </c>
    </row>
    <row r="560" spans="1:9" x14ac:dyDescent="0.25">
      <c r="A560" t="s">
        <v>8</v>
      </c>
      <c r="B560" t="s">
        <v>9</v>
      </c>
      <c r="C560">
        <v>8770411511</v>
      </c>
      <c r="D560">
        <v>10000</v>
      </c>
      <c r="E560" t="str">
        <f>"6079310046214363"</f>
        <v>6079310046214363</v>
      </c>
      <c r="F560" t="str">
        <f>"750"</f>
        <v>750</v>
      </c>
      <c r="G560">
        <v>1</v>
      </c>
      <c r="H560">
        <v>2023</v>
      </c>
      <c r="I560" t="s">
        <v>569</v>
      </c>
    </row>
    <row r="561" spans="1:9" x14ac:dyDescent="0.25">
      <c r="A561" t="s">
        <v>8</v>
      </c>
      <c r="B561" t="s">
        <v>9</v>
      </c>
      <c r="C561">
        <v>8770411511</v>
      </c>
      <c r="D561">
        <v>10000</v>
      </c>
      <c r="E561" t="str">
        <f>"6079310046214371"</f>
        <v>6079310046214371</v>
      </c>
      <c r="F561" t="str">
        <f>"477"</f>
        <v>477</v>
      </c>
      <c r="G561">
        <v>1</v>
      </c>
      <c r="H561">
        <v>2023</v>
      </c>
      <c r="I561" t="s">
        <v>570</v>
      </c>
    </row>
    <row r="562" spans="1:9" x14ac:dyDescent="0.25">
      <c r="A562" t="s">
        <v>8</v>
      </c>
      <c r="B562" t="s">
        <v>9</v>
      </c>
      <c r="C562">
        <v>8770411511</v>
      </c>
      <c r="D562">
        <v>10000</v>
      </c>
      <c r="E562" t="str">
        <f>"6079310046214652"</f>
        <v>6079310046214652</v>
      </c>
      <c r="F562" t="str">
        <f>"078"</f>
        <v>078</v>
      </c>
      <c r="G562">
        <v>1</v>
      </c>
      <c r="H562">
        <v>2023</v>
      </c>
      <c r="I562" t="s">
        <v>571</v>
      </c>
    </row>
    <row r="563" spans="1:9" x14ac:dyDescent="0.25">
      <c r="A563" t="s">
        <v>8</v>
      </c>
      <c r="B563" t="s">
        <v>9</v>
      </c>
      <c r="C563">
        <v>8770411511</v>
      </c>
      <c r="D563">
        <v>10000</v>
      </c>
      <c r="E563" t="str">
        <f>"6079310046214850"</f>
        <v>6079310046214850</v>
      </c>
      <c r="F563" t="str">
        <f>"137"</f>
        <v>137</v>
      </c>
      <c r="G563">
        <v>1</v>
      </c>
      <c r="H563">
        <v>2023</v>
      </c>
      <c r="I563" t="s">
        <v>572</v>
      </c>
    </row>
    <row r="564" spans="1:9" x14ac:dyDescent="0.25">
      <c r="A564" t="s">
        <v>8</v>
      </c>
      <c r="B564" t="s">
        <v>9</v>
      </c>
      <c r="C564">
        <v>8770411511</v>
      </c>
      <c r="D564">
        <v>10000</v>
      </c>
      <c r="E564" t="str">
        <f>"6079310046214884"</f>
        <v>6079310046214884</v>
      </c>
      <c r="F564" t="str">
        <f>"833"</f>
        <v>833</v>
      </c>
      <c r="G564">
        <v>1</v>
      </c>
      <c r="H564">
        <v>2023</v>
      </c>
      <c r="I564" t="s">
        <v>573</v>
      </c>
    </row>
    <row r="565" spans="1:9" x14ac:dyDescent="0.25">
      <c r="A565" t="s">
        <v>8</v>
      </c>
      <c r="B565" t="s">
        <v>9</v>
      </c>
      <c r="C565">
        <v>8770411511</v>
      </c>
      <c r="D565">
        <v>10000</v>
      </c>
      <c r="E565" t="str">
        <f>"6079310046214694"</f>
        <v>6079310046214694</v>
      </c>
      <c r="F565" t="str">
        <f>"366"</f>
        <v>366</v>
      </c>
      <c r="G565">
        <v>1</v>
      </c>
      <c r="H565">
        <v>2023</v>
      </c>
      <c r="I565" t="s">
        <v>574</v>
      </c>
    </row>
    <row r="566" spans="1:9" x14ac:dyDescent="0.25">
      <c r="A566" t="s">
        <v>8</v>
      </c>
      <c r="B566" t="s">
        <v>9</v>
      </c>
      <c r="C566">
        <v>8770411511</v>
      </c>
      <c r="D566">
        <v>10000</v>
      </c>
      <c r="E566" t="str">
        <f>"6079310046214736"</f>
        <v>6079310046214736</v>
      </c>
      <c r="F566" t="str">
        <f>"943"</f>
        <v>943</v>
      </c>
      <c r="G566">
        <v>1</v>
      </c>
      <c r="H566">
        <v>2023</v>
      </c>
      <c r="I566" t="s">
        <v>575</v>
      </c>
    </row>
    <row r="567" spans="1:9" x14ac:dyDescent="0.25">
      <c r="A567" t="s">
        <v>8</v>
      </c>
      <c r="B567" t="s">
        <v>9</v>
      </c>
      <c r="C567">
        <v>8770411511</v>
      </c>
      <c r="D567">
        <v>10000</v>
      </c>
      <c r="E567" t="str">
        <f>"6079310046214702"</f>
        <v>6079310046214702</v>
      </c>
      <c r="F567" t="str">
        <f>"638"</f>
        <v>638</v>
      </c>
      <c r="G567">
        <v>1</v>
      </c>
      <c r="H567">
        <v>2023</v>
      </c>
      <c r="I567" t="s">
        <v>576</v>
      </c>
    </row>
    <row r="568" spans="1:9" x14ac:dyDescent="0.25">
      <c r="A568" t="s">
        <v>8</v>
      </c>
      <c r="B568" t="s">
        <v>9</v>
      </c>
      <c r="C568">
        <v>8770411511</v>
      </c>
      <c r="D568">
        <v>10000</v>
      </c>
      <c r="E568" t="str">
        <f>"6079310046214751"</f>
        <v>6079310046214751</v>
      </c>
      <c r="F568" t="str">
        <f>"533"</f>
        <v>533</v>
      </c>
      <c r="G568">
        <v>1</v>
      </c>
      <c r="H568">
        <v>2023</v>
      </c>
      <c r="I568" t="s">
        <v>577</v>
      </c>
    </row>
    <row r="569" spans="1:9" x14ac:dyDescent="0.25">
      <c r="A569" t="s">
        <v>8</v>
      </c>
      <c r="B569" t="s">
        <v>9</v>
      </c>
      <c r="C569">
        <v>8770411511</v>
      </c>
      <c r="D569">
        <v>10000</v>
      </c>
      <c r="E569" t="str">
        <f>"6079310046214793"</f>
        <v>6079310046214793</v>
      </c>
      <c r="F569" t="str">
        <f>"050"</f>
        <v>050</v>
      </c>
      <c r="G569">
        <v>1</v>
      </c>
      <c r="H569">
        <v>2023</v>
      </c>
      <c r="I569" t="s">
        <v>578</v>
      </c>
    </row>
    <row r="570" spans="1:9" x14ac:dyDescent="0.25">
      <c r="A570" t="s">
        <v>8</v>
      </c>
      <c r="B570" t="s">
        <v>9</v>
      </c>
      <c r="C570">
        <v>8770411511</v>
      </c>
      <c r="D570">
        <v>10000</v>
      </c>
      <c r="E570" t="str">
        <f>"6079310046215238"</f>
        <v>6079310046215238</v>
      </c>
      <c r="F570" t="str">
        <f>"038"</f>
        <v>038</v>
      </c>
      <c r="G570">
        <v>1</v>
      </c>
      <c r="H570">
        <v>2023</v>
      </c>
      <c r="I570" t="s">
        <v>579</v>
      </c>
    </row>
    <row r="571" spans="1:9" x14ac:dyDescent="0.25">
      <c r="A571" t="s">
        <v>8</v>
      </c>
      <c r="B571" t="s">
        <v>9</v>
      </c>
      <c r="C571">
        <v>8770411511</v>
      </c>
      <c r="D571">
        <v>10000</v>
      </c>
      <c r="E571" t="str">
        <f>"6079310046215212"</f>
        <v>6079310046215212</v>
      </c>
      <c r="F571" t="str">
        <f>"642"</f>
        <v>642</v>
      </c>
      <c r="G571">
        <v>1</v>
      </c>
      <c r="H571">
        <v>2023</v>
      </c>
      <c r="I571" t="s">
        <v>580</v>
      </c>
    </row>
    <row r="572" spans="1:9" x14ac:dyDescent="0.25">
      <c r="A572" t="s">
        <v>8</v>
      </c>
      <c r="B572" t="s">
        <v>9</v>
      </c>
      <c r="C572">
        <v>8770411511</v>
      </c>
      <c r="D572">
        <v>10000</v>
      </c>
      <c r="E572" t="str">
        <f>"6079310046215071"</f>
        <v>6079310046215071</v>
      </c>
      <c r="F572" t="str">
        <f>"728"</f>
        <v>728</v>
      </c>
      <c r="G572">
        <v>1</v>
      </c>
      <c r="H572">
        <v>2023</v>
      </c>
      <c r="I572" t="s">
        <v>581</v>
      </c>
    </row>
    <row r="573" spans="1:9" x14ac:dyDescent="0.25">
      <c r="A573" t="s">
        <v>8</v>
      </c>
      <c r="B573" t="s">
        <v>9</v>
      </c>
      <c r="C573">
        <v>8770411511</v>
      </c>
      <c r="D573">
        <v>10000</v>
      </c>
      <c r="E573" t="str">
        <f>"6079310046215063"</f>
        <v>6079310046215063</v>
      </c>
      <c r="F573" t="str">
        <f>"788"</f>
        <v>788</v>
      </c>
      <c r="G573">
        <v>1</v>
      </c>
      <c r="H573">
        <v>2023</v>
      </c>
      <c r="I573" t="s">
        <v>582</v>
      </c>
    </row>
    <row r="574" spans="1:9" x14ac:dyDescent="0.25">
      <c r="A574" t="s">
        <v>8</v>
      </c>
      <c r="B574" t="s">
        <v>9</v>
      </c>
      <c r="C574">
        <v>8770411511</v>
      </c>
      <c r="D574">
        <v>10000</v>
      </c>
      <c r="E574" t="str">
        <f>"6079310046215048"</f>
        <v>6079310046215048</v>
      </c>
      <c r="F574" t="str">
        <f>"651"</f>
        <v>651</v>
      </c>
      <c r="G574">
        <v>1</v>
      </c>
      <c r="H574">
        <v>2023</v>
      </c>
      <c r="I574" t="s">
        <v>583</v>
      </c>
    </row>
    <row r="575" spans="1:9" x14ac:dyDescent="0.25">
      <c r="A575" t="s">
        <v>8</v>
      </c>
      <c r="B575" t="s">
        <v>9</v>
      </c>
      <c r="C575">
        <v>8770411511</v>
      </c>
      <c r="D575">
        <v>10000</v>
      </c>
      <c r="E575" t="str">
        <f>"6079310046215121"</f>
        <v>6079310046215121</v>
      </c>
      <c r="F575" t="str">
        <f>"681"</f>
        <v>681</v>
      </c>
      <c r="G575">
        <v>1</v>
      </c>
      <c r="H575">
        <v>2023</v>
      </c>
      <c r="I575" t="s">
        <v>584</v>
      </c>
    </row>
    <row r="576" spans="1:9" x14ac:dyDescent="0.25">
      <c r="A576" t="s">
        <v>8</v>
      </c>
      <c r="B576" t="s">
        <v>9</v>
      </c>
      <c r="C576">
        <v>8770411511</v>
      </c>
      <c r="D576">
        <v>10000</v>
      </c>
      <c r="E576" t="str">
        <f>"6079310046215139"</f>
        <v>6079310046215139</v>
      </c>
      <c r="F576" t="str">
        <f>"886"</f>
        <v>886</v>
      </c>
      <c r="G576">
        <v>1</v>
      </c>
      <c r="H576">
        <v>2023</v>
      </c>
      <c r="I576" t="s">
        <v>585</v>
      </c>
    </row>
    <row r="577" spans="1:9" x14ac:dyDescent="0.25">
      <c r="A577" t="s">
        <v>8</v>
      </c>
      <c r="B577" t="s">
        <v>9</v>
      </c>
      <c r="C577">
        <v>8770411511</v>
      </c>
      <c r="D577">
        <v>10000</v>
      </c>
      <c r="E577" t="str">
        <f>"6079310046215360"</f>
        <v>6079310046215360</v>
      </c>
      <c r="F577" t="str">
        <f>"663"</f>
        <v>663</v>
      </c>
      <c r="G577">
        <v>1</v>
      </c>
      <c r="H577">
        <v>2023</v>
      </c>
      <c r="I577" t="s">
        <v>586</v>
      </c>
    </row>
    <row r="578" spans="1:9" x14ac:dyDescent="0.25">
      <c r="A578" t="s">
        <v>8</v>
      </c>
      <c r="B578" t="s">
        <v>9</v>
      </c>
      <c r="C578">
        <v>8770411511</v>
      </c>
      <c r="D578">
        <v>10000</v>
      </c>
      <c r="E578" t="str">
        <f>"6079310046215295"</f>
        <v>6079310046215295</v>
      </c>
      <c r="F578" t="str">
        <f>"129"</f>
        <v>129</v>
      </c>
      <c r="G578">
        <v>1</v>
      </c>
      <c r="H578">
        <v>2023</v>
      </c>
      <c r="I578" t="s">
        <v>587</v>
      </c>
    </row>
    <row r="579" spans="1:9" x14ac:dyDescent="0.25">
      <c r="A579" t="s">
        <v>8</v>
      </c>
      <c r="B579" t="s">
        <v>9</v>
      </c>
      <c r="C579">
        <v>8770411511</v>
      </c>
      <c r="D579">
        <v>10000</v>
      </c>
      <c r="E579" t="str">
        <f>"6079310046215188"</f>
        <v>6079310046215188</v>
      </c>
      <c r="F579" t="str">
        <f>"720"</f>
        <v>720</v>
      </c>
      <c r="G579">
        <v>1</v>
      </c>
      <c r="H579">
        <v>2023</v>
      </c>
      <c r="I579" t="s">
        <v>588</v>
      </c>
    </row>
    <row r="580" spans="1:9" x14ac:dyDescent="0.25">
      <c r="A580" t="s">
        <v>8</v>
      </c>
      <c r="B580" t="s">
        <v>9</v>
      </c>
      <c r="C580">
        <v>8770411511</v>
      </c>
      <c r="D580">
        <v>10000</v>
      </c>
      <c r="E580" t="str">
        <f>"6079310046215477"</f>
        <v>6079310046215477</v>
      </c>
      <c r="F580" t="str">
        <f>"721"</f>
        <v>721</v>
      </c>
      <c r="G580">
        <v>1</v>
      </c>
      <c r="H580">
        <v>2023</v>
      </c>
      <c r="I580" t="s">
        <v>589</v>
      </c>
    </row>
    <row r="581" spans="1:9" x14ac:dyDescent="0.25">
      <c r="A581" t="s">
        <v>8</v>
      </c>
      <c r="B581" t="s">
        <v>9</v>
      </c>
      <c r="C581">
        <v>8770411511</v>
      </c>
      <c r="D581">
        <v>10000</v>
      </c>
      <c r="E581" t="str">
        <f>"6079310046215451"</f>
        <v>6079310046215451</v>
      </c>
      <c r="F581" t="str">
        <f>"639"</f>
        <v>639</v>
      </c>
      <c r="G581">
        <v>1</v>
      </c>
      <c r="H581">
        <v>2023</v>
      </c>
      <c r="I581" t="s">
        <v>590</v>
      </c>
    </row>
    <row r="582" spans="1:9" x14ac:dyDescent="0.25">
      <c r="A582" t="s">
        <v>8</v>
      </c>
      <c r="B582" t="s">
        <v>9</v>
      </c>
      <c r="C582">
        <v>8770411511</v>
      </c>
      <c r="D582">
        <v>10000</v>
      </c>
      <c r="E582" t="str">
        <f>"6079310046215402"</f>
        <v>6079310046215402</v>
      </c>
      <c r="F582" t="str">
        <f>"109"</f>
        <v>109</v>
      </c>
      <c r="G582">
        <v>1</v>
      </c>
      <c r="H582">
        <v>2023</v>
      </c>
      <c r="I582" t="s">
        <v>591</v>
      </c>
    </row>
    <row r="583" spans="1:9" x14ac:dyDescent="0.25">
      <c r="A583" t="s">
        <v>8</v>
      </c>
      <c r="B583" t="s">
        <v>9</v>
      </c>
      <c r="C583">
        <v>8770411511</v>
      </c>
      <c r="D583">
        <v>10000</v>
      </c>
      <c r="E583" t="str">
        <f>"6079310046215659"</f>
        <v>6079310046215659</v>
      </c>
      <c r="F583" t="str">
        <f>"432"</f>
        <v>432</v>
      </c>
      <c r="G583">
        <v>1</v>
      </c>
      <c r="H583">
        <v>2023</v>
      </c>
      <c r="I583" t="s">
        <v>592</v>
      </c>
    </row>
    <row r="584" spans="1:9" x14ac:dyDescent="0.25">
      <c r="A584" t="s">
        <v>8</v>
      </c>
      <c r="B584" t="s">
        <v>9</v>
      </c>
      <c r="C584">
        <v>8770411511</v>
      </c>
      <c r="D584">
        <v>10000</v>
      </c>
      <c r="E584" t="str">
        <f>"6079310046215691"</f>
        <v>6079310046215691</v>
      </c>
      <c r="F584" t="str">
        <f>"912"</f>
        <v>912</v>
      </c>
      <c r="G584">
        <v>1</v>
      </c>
      <c r="H584">
        <v>2023</v>
      </c>
      <c r="I584" t="s">
        <v>593</v>
      </c>
    </row>
    <row r="585" spans="1:9" x14ac:dyDescent="0.25">
      <c r="A585" t="s">
        <v>8</v>
      </c>
      <c r="B585" t="s">
        <v>9</v>
      </c>
      <c r="C585">
        <v>8770411511</v>
      </c>
      <c r="D585">
        <v>10000</v>
      </c>
      <c r="E585" t="str">
        <f>"6079310046215493"</f>
        <v>6079310046215493</v>
      </c>
      <c r="F585" t="str">
        <f>"299"</f>
        <v>299</v>
      </c>
      <c r="G585">
        <v>1</v>
      </c>
      <c r="H585">
        <v>2023</v>
      </c>
      <c r="I585" t="s">
        <v>594</v>
      </c>
    </row>
    <row r="586" spans="1:9" x14ac:dyDescent="0.25">
      <c r="A586" t="s">
        <v>8</v>
      </c>
      <c r="B586" t="s">
        <v>9</v>
      </c>
      <c r="C586">
        <v>8770411511</v>
      </c>
      <c r="D586">
        <v>10000</v>
      </c>
      <c r="E586" t="str">
        <f>"6079310046215501"</f>
        <v>6079310046215501</v>
      </c>
      <c r="F586" t="str">
        <f>"699"</f>
        <v>699</v>
      </c>
      <c r="G586">
        <v>1</v>
      </c>
      <c r="H586">
        <v>2023</v>
      </c>
      <c r="I586" t="s">
        <v>595</v>
      </c>
    </row>
    <row r="587" spans="1:9" x14ac:dyDescent="0.25">
      <c r="A587" t="s">
        <v>8</v>
      </c>
      <c r="B587" t="s">
        <v>9</v>
      </c>
      <c r="C587">
        <v>8770411511</v>
      </c>
      <c r="D587">
        <v>10000</v>
      </c>
      <c r="E587" t="str">
        <f>"6079310046215527"</f>
        <v>6079310046215527</v>
      </c>
      <c r="F587" t="str">
        <f>"379"</f>
        <v>379</v>
      </c>
      <c r="G587">
        <v>1</v>
      </c>
      <c r="H587">
        <v>2023</v>
      </c>
      <c r="I587" t="s">
        <v>596</v>
      </c>
    </row>
    <row r="588" spans="1:9" x14ac:dyDescent="0.25">
      <c r="A588" t="s">
        <v>8</v>
      </c>
      <c r="B588" t="s">
        <v>9</v>
      </c>
      <c r="C588">
        <v>8770411511</v>
      </c>
      <c r="D588">
        <v>10000</v>
      </c>
      <c r="E588" t="str">
        <f>"6079310046215808"</f>
        <v>6079310046215808</v>
      </c>
      <c r="F588" t="str">
        <f>"612"</f>
        <v>612</v>
      </c>
      <c r="G588">
        <v>1</v>
      </c>
      <c r="H588">
        <v>2023</v>
      </c>
      <c r="I588" t="s">
        <v>597</v>
      </c>
    </row>
    <row r="589" spans="1:9" x14ac:dyDescent="0.25">
      <c r="A589" t="s">
        <v>8</v>
      </c>
      <c r="B589" t="s">
        <v>9</v>
      </c>
      <c r="C589">
        <v>8770411511</v>
      </c>
      <c r="D589">
        <v>10000</v>
      </c>
      <c r="E589" t="str">
        <f>"6079310046215576"</f>
        <v>6079310046215576</v>
      </c>
      <c r="F589" t="str">
        <f>"529"</f>
        <v>529</v>
      </c>
      <c r="G589">
        <v>1</v>
      </c>
      <c r="H589">
        <v>2023</v>
      </c>
      <c r="I589" t="s">
        <v>598</v>
      </c>
    </row>
    <row r="590" spans="1:9" x14ac:dyDescent="0.25">
      <c r="A590" t="s">
        <v>8</v>
      </c>
      <c r="B590" t="s">
        <v>9</v>
      </c>
      <c r="C590">
        <v>8770411511</v>
      </c>
      <c r="D590">
        <v>10000</v>
      </c>
      <c r="E590" t="str">
        <f>"6079310046216004"</f>
        <v>6079310046216004</v>
      </c>
      <c r="F590" t="str">
        <f>"259"</f>
        <v>259</v>
      </c>
      <c r="G590">
        <v>1</v>
      </c>
      <c r="H590">
        <v>2023</v>
      </c>
      <c r="I590" t="s">
        <v>599</v>
      </c>
    </row>
    <row r="591" spans="1:9" x14ac:dyDescent="0.25">
      <c r="A591" t="s">
        <v>8</v>
      </c>
      <c r="B591" t="s">
        <v>9</v>
      </c>
      <c r="C591">
        <v>8770411511</v>
      </c>
      <c r="D591">
        <v>10000</v>
      </c>
      <c r="E591" t="str">
        <f>"6079310046216046"</f>
        <v>6079310046216046</v>
      </c>
      <c r="F591" t="str">
        <f>"968"</f>
        <v>968</v>
      </c>
      <c r="G591">
        <v>1</v>
      </c>
      <c r="H591">
        <v>2023</v>
      </c>
      <c r="I591" t="s">
        <v>600</v>
      </c>
    </row>
    <row r="592" spans="1:9" x14ac:dyDescent="0.25">
      <c r="A592" t="s">
        <v>8</v>
      </c>
      <c r="B592" t="s">
        <v>9</v>
      </c>
      <c r="C592">
        <v>8770411511</v>
      </c>
      <c r="D592">
        <v>10000</v>
      </c>
      <c r="E592" t="str">
        <f>"6079310046215840"</f>
        <v>6079310046215840</v>
      </c>
      <c r="F592" t="str">
        <f>"036"</f>
        <v>036</v>
      </c>
      <c r="G592">
        <v>1</v>
      </c>
      <c r="H592">
        <v>2023</v>
      </c>
      <c r="I592" t="s">
        <v>601</v>
      </c>
    </row>
    <row r="593" spans="1:9" x14ac:dyDescent="0.25">
      <c r="A593" t="s">
        <v>8</v>
      </c>
      <c r="B593" t="s">
        <v>9</v>
      </c>
      <c r="C593">
        <v>8770411511</v>
      </c>
      <c r="D593">
        <v>10000</v>
      </c>
      <c r="E593" t="str">
        <f>"6079310046215873"</f>
        <v>6079310046215873</v>
      </c>
      <c r="F593" t="str">
        <f>"031"</f>
        <v>031</v>
      </c>
      <c r="G593">
        <v>1</v>
      </c>
      <c r="H593">
        <v>2023</v>
      </c>
      <c r="I593" t="s">
        <v>602</v>
      </c>
    </row>
    <row r="594" spans="1:9" x14ac:dyDescent="0.25">
      <c r="A594" t="s">
        <v>8</v>
      </c>
      <c r="B594" t="s">
        <v>9</v>
      </c>
      <c r="C594">
        <v>8770411511</v>
      </c>
      <c r="D594">
        <v>10000</v>
      </c>
      <c r="E594" t="str">
        <f>"6079310046215857"</f>
        <v>6079310046215857</v>
      </c>
      <c r="F594" t="str">
        <f>"767"</f>
        <v>767</v>
      </c>
      <c r="G594">
        <v>1</v>
      </c>
      <c r="H594">
        <v>2023</v>
      </c>
      <c r="I594" t="s">
        <v>603</v>
      </c>
    </row>
    <row r="595" spans="1:9" x14ac:dyDescent="0.25">
      <c r="A595" t="s">
        <v>8</v>
      </c>
      <c r="B595" t="s">
        <v>9</v>
      </c>
      <c r="C595">
        <v>8770411511</v>
      </c>
      <c r="D595">
        <v>10000</v>
      </c>
      <c r="E595" t="str">
        <f>"6079310046215865"</f>
        <v>6079310046215865</v>
      </c>
      <c r="F595" t="str">
        <f>"631"</f>
        <v>631</v>
      </c>
      <c r="G595">
        <v>1</v>
      </c>
      <c r="H595">
        <v>2023</v>
      </c>
      <c r="I595" t="s">
        <v>604</v>
      </c>
    </row>
    <row r="596" spans="1:9" x14ac:dyDescent="0.25">
      <c r="A596" t="s">
        <v>8</v>
      </c>
      <c r="B596" t="s">
        <v>9</v>
      </c>
      <c r="C596">
        <v>8770411511</v>
      </c>
      <c r="D596">
        <v>10000</v>
      </c>
      <c r="E596" t="str">
        <f>"6079310046215907"</f>
        <v>6079310046215907</v>
      </c>
      <c r="F596" t="str">
        <f>"187"</f>
        <v>187</v>
      </c>
      <c r="G596">
        <v>1</v>
      </c>
      <c r="H596">
        <v>2023</v>
      </c>
      <c r="I596" t="s">
        <v>605</v>
      </c>
    </row>
    <row r="597" spans="1:9" x14ac:dyDescent="0.25">
      <c r="A597" t="s">
        <v>8</v>
      </c>
      <c r="B597" t="s">
        <v>9</v>
      </c>
      <c r="C597">
        <v>8770411511</v>
      </c>
      <c r="D597">
        <v>10000</v>
      </c>
      <c r="E597" t="str">
        <f>"6079310046215998"</f>
        <v>6079310046215998</v>
      </c>
      <c r="F597" t="str">
        <f>"925"</f>
        <v>925</v>
      </c>
      <c r="G597">
        <v>1</v>
      </c>
      <c r="H597">
        <v>2023</v>
      </c>
      <c r="I597" t="s">
        <v>606</v>
      </c>
    </row>
    <row r="598" spans="1:9" x14ac:dyDescent="0.25">
      <c r="A598" t="s">
        <v>8</v>
      </c>
      <c r="B598" t="s">
        <v>9</v>
      </c>
      <c r="C598">
        <v>8770411511</v>
      </c>
      <c r="D598">
        <v>10000</v>
      </c>
      <c r="E598" t="str">
        <f>"6079310046216202"</f>
        <v>6079310046216202</v>
      </c>
      <c r="F598" t="str">
        <f>"255"</f>
        <v>255</v>
      </c>
      <c r="G598">
        <v>1</v>
      </c>
      <c r="H598">
        <v>2023</v>
      </c>
      <c r="I598" t="s">
        <v>607</v>
      </c>
    </row>
    <row r="599" spans="1:9" x14ac:dyDescent="0.25">
      <c r="A599" t="s">
        <v>8</v>
      </c>
      <c r="B599" t="s">
        <v>9</v>
      </c>
      <c r="C599">
        <v>8770411511</v>
      </c>
      <c r="D599">
        <v>10000</v>
      </c>
      <c r="E599" t="str">
        <f>"6079310046216152"</f>
        <v>6079310046216152</v>
      </c>
      <c r="F599" t="str">
        <f>"970"</f>
        <v>970</v>
      </c>
      <c r="G599">
        <v>1</v>
      </c>
      <c r="H599">
        <v>2023</v>
      </c>
      <c r="I599" t="s">
        <v>608</v>
      </c>
    </row>
    <row r="600" spans="1:9" x14ac:dyDescent="0.25">
      <c r="A600" t="s">
        <v>8</v>
      </c>
      <c r="B600" t="s">
        <v>9</v>
      </c>
      <c r="C600">
        <v>8770411511</v>
      </c>
      <c r="D600">
        <v>10000</v>
      </c>
      <c r="E600" t="str">
        <f>"6079310046216236"</f>
        <v>6079310046216236</v>
      </c>
      <c r="F600" t="str">
        <f>"967"</f>
        <v>967</v>
      </c>
      <c r="G600">
        <v>1</v>
      </c>
      <c r="H600">
        <v>2023</v>
      </c>
      <c r="I600" t="s">
        <v>609</v>
      </c>
    </row>
    <row r="601" spans="1:9" x14ac:dyDescent="0.25">
      <c r="A601" t="s">
        <v>8</v>
      </c>
      <c r="B601" t="s">
        <v>9</v>
      </c>
      <c r="C601">
        <v>8770411511</v>
      </c>
      <c r="D601">
        <v>10000</v>
      </c>
      <c r="E601" t="str">
        <f>"6079310046216251"</f>
        <v>6079310046216251</v>
      </c>
      <c r="F601" t="str">
        <f>"411"</f>
        <v>411</v>
      </c>
      <c r="G601">
        <v>1</v>
      </c>
      <c r="H601">
        <v>2023</v>
      </c>
      <c r="I601" t="s">
        <v>610</v>
      </c>
    </row>
    <row r="602" spans="1:9" x14ac:dyDescent="0.25">
      <c r="A602" t="s">
        <v>8</v>
      </c>
      <c r="B602" t="s">
        <v>9</v>
      </c>
      <c r="C602">
        <v>8770411511</v>
      </c>
      <c r="D602">
        <v>10000</v>
      </c>
      <c r="E602" t="str">
        <f>"6079310046216228"</f>
        <v>6079310046216228</v>
      </c>
      <c r="F602" t="str">
        <f>"423"</f>
        <v>423</v>
      </c>
      <c r="G602">
        <v>1</v>
      </c>
      <c r="H602">
        <v>2023</v>
      </c>
      <c r="I602" t="s">
        <v>611</v>
      </c>
    </row>
    <row r="603" spans="1:9" x14ac:dyDescent="0.25">
      <c r="A603" t="s">
        <v>8</v>
      </c>
      <c r="B603" t="s">
        <v>9</v>
      </c>
      <c r="C603">
        <v>8770411511</v>
      </c>
      <c r="D603">
        <v>10000</v>
      </c>
      <c r="E603" t="str">
        <f>"6079310046216194"</f>
        <v>6079310046216194</v>
      </c>
      <c r="F603" t="str">
        <f>"598"</f>
        <v>598</v>
      </c>
      <c r="G603">
        <v>1</v>
      </c>
      <c r="H603">
        <v>2023</v>
      </c>
      <c r="I603" t="s">
        <v>612</v>
      </c>
    </row>
    <row r="604" spans="1:9" x14ac:dyDescent="0.25">
      <c r="A604" t="s">
        <v>8</v>
      </c>
      <c r="B604" t="s">
        <v>9</v>
      </c>
      <c r="C604">
        <v>8770411511</v>
      </c>
      <c r="D604">
        <v>10000</v>
      </c>
      <c r="E604" t="str">
        <f>"6079310046216327"</f>
        <v>6079310046216327</v>
      </c>
      <c r="F604" t="str">
        <f>"877"</f>
        <v>877</v>
      </c>
      <c r="G604">
        <v>1</v>
      </c>
      <c r="H604">
        <v>2023</v>
      </c>
      <c r="I604" t="s">
        <v>613</v>
      </c>
    </row>
    <row r="605" spans="1:9" x14ac:dyDescent="0.25">
      <c r="A605" t="s">
        <v>8</v>
      </c>
      <c r="B605" t="s">
        <v>9</v>
      </c>
      <c r="C605">
        <v>8770411511</v>
      </c>
      <c r="D605">
        <v>10000</v>
      </c>
      <c r="E605" t="str">
        <f>"6079310046216343"</f>
        <v>6079310046216343</v>
      </c>
      <c r="F605" t="str">
        <f>"658"</f>
        <v>658</v>
      </c>
      <c r="G605">
        <v>1</v>
      </c>
      <c r="H605">
        <v>2023</v>
      </c>
      <c r="I605" t="s">
        <v>614</v>
      </c>
    </row>
    <row r="606" spans="1:9" x14ac:dyDescent="0.25">
      <c r="A606" t="s">
        <v>8</v>
      </c>
      <c r="B606" t="s">
        <v>9</v>
      </c>
      <c r="C606">
        <v>8770411511</v>
      </c>
      <c r="D606">
        <v>10000</v>
      </c>
      <c r="E606" t="str">
        <f>"6079310046216491"</f>
        <v>6079310046216491</v>
      </c>
      <c r="F606" t="str">
        <f>"361"</f>
        <v>361</v>
      </c>
      <c r="G606">
        <v>1</v>
      </c>
      <c r="H606">
        <v>2023</v>
      </c>
      <c r="I606" t="s">
        <v>615</v>
      </c>
    </row>
    <row r="607" spans="1:9" x14ac:dyDescent="0.25">
      <c r="A607" t="s">
        <v>8</v>
      </c>
      <c r="B607" t="s">
        <v>9</v>
      </c>
      <c r="C607">
        <v>8770411511</v>
      </c>
      <c r="D607">
        <v>10000</v>
      </c>
      <c r="E607" t="str">
        <f>"6079310046216350"</f>
        <v>6079310046216350</v>
      </c>
      <c r="F607" t="str">
        <f>"177"</f>
        <v>177</v>
      </c>
      <c r="G607">
        <v>1</v>
      </c>
      <c r="H607">
        <v>2023</v>
      </c>
      <c r="I607" t="s">
        <v>616</v>
      </c>
    </row>
    <row r="608" spans="1:9" x14ac:dyDescent="0.25">
      <c r="A608" t="s">
        <v>8</v>
      </c>
      <c r="B608" t="s">
        <v>9</v>
      </c>
      <c r="C608">
        <v>8770411511</v>
      </c>
      <c r="D608">
        <v>10000</v>
      </c>
      <c r="E608" t="str">
        <f>"6079310046216632"</f>
        <v>6079310046216632</v>
      </c>
      <c r="F608" t="str">
        <f>"005"</f>
        <v>005</v>
      </c>
      <c r="G608">
        <v>1</v>
      </c>
      <c r="H608">
        <v>2023</v>
      </c>
      <c r="I608" t="s">
        <v>617</v>
      </c>
    </row>
    <row r="609" spans="1:9" x14ac:dyDescent="0.25">
      <c r="A609" t="s">
        <v>8</v>
      </c>
      <c r="B609" t="s">
        <v>9</v>
      </c>
      <c r="C609">
        <v>8770411511</v>
      </c>
      <c r="D609">
        <v>10000</v>
      </c>
      <c r="E609" t="str">
        <f>"6079310046216392"</f>
        <v>6079310046216392</v>
      </c>
      <c r="F609" t="str">
        <f>"256"</f>
        <v>256</v>
      </c>
      <c r="G609">
        <v>1</v>
      </c>
      <c r="H609">
        <v>2023</v>
      </c>
      <c r="I609" t="s">
        <v>618</v>
      </c>
    </row>
    <row r="610" spans="1:9" x14ac:dyDescent="0.25">
      <c r="A610" t="s">
        <v>8</v>
      </c>
      <c r="B610" t="s">
        <v>9</v>
      </c>
      <c r="C610">
        <v>8770411511</v>
      </c>
      <c r="D610">
        <v>10000</v>
      </c>
      <c r="E610" t="str">
        <f>"6079310046216624"</f>
        <v>6079310046216624</v>
      </c>
      <c r="F610" t="str">
        <f>"348"</f>
        <v>348</v>
      </c>
      <c r="G610">
        <v>1</v>
      </c>
      <c r="H610">
        <v>2023</v>
      </c>
      <c r="I610" t="s">
        <v>619</v>
      </c>
    </row>
    <row r="611" spans="1:9" x14ac:dyDescent="0.25">
      <c r="A611" t="s">
        <v>8</v>
      </c>
      <c r="B611" t="s">
        <v>9</v>
      </c>
      <c r="C611">
        <v>8770411511</v>
      </c>
      <c r="D611">
        <v>10000</v>
      </c>
      <c r="E611" t="str">
        <f>"6079310046216566"</f>
        <v>6079310046216566</v>
      </c>
      <c r="F611" t="str">
        <f>"946"</f>
        <v>946</v>
      </c>
      <c r="G611">
        <v>1</v>
      </c>
      <c r="H611">
        <v>2023</v>
      </c>
      <c r="I611" t="s">
        <v>620</v>
      </c>
    </row>
    <row r="612" spans="1:9" x14ac:dyDescent="0.25">
      <c r="A612" t="s">
        <v>8</v>
      </c>
      <c r="B612" t="s">
        <v>9</v>
      </c>
      <c r="C612">
        <v>8770411511</v>
      </c>
      <c r="D612">
        <v>10000</v>
      </c>
      <c r="E612" t="str">
        <f>"6079310046216558"</f>
        <v>6079310046216558</v>
      </c>
      <c r="F612" t="str">
        <f>"248"</f>
        <v>248</v>
      </c>
      <c r="G612">
        <v>1</v>
      </c>
      <c r="H612">
        <v>2023</v>
      </c>
      <c r="I612" t="s">
        <v>621</v>
      </c>
    </row>
    <row r="613" spans="1:9" x14ac:dyDescent="0.25">
      <c r="A613" t="s">
        <v>8</v>
      </c>
      <c r="B613" t="s">
        <v>9</v>
      </c>
      <c r="C613">
        <v>8770411511</v>
      </c>
      <c r="D613">
        <v>10000</v>
      </c>
      <c r="E613" t="str">
        <f>"6079310046216699"</f>
        <v>6079310046216699</v>
      </c>
      <c r="F613" t="str">
        <f>"339"</f>
        <v>339</v>
      </c>
      <c r="G613">
        <v>1</v>
      </c>
      <c r="H613">
        <v>2023</v>
      </c>
      <c r="I613" t="s">
        <v>622</v>
      </c>
    </row>
    <row r="614" spans="1:9" x14ac:dyDescent="0.25">
      <c r="A614" t="s">
        <v>8</v>
      </c>
      <c r="B614" t="s">
        <v>9</v>
      </c>
      <c r="C614">
        <v>8770411511</v>
      </c>
      <c r="D614">
        <v>10000</v>
      </c>
      <c r="E614" t="str">
        <f>"6079310046216681"</f>
        <v>6079310046216681</v>
      </c>
      <c r="F614" t="str">
        <f>"196"</f>
        <v>196</v>
      </c>
      <c r="G614">
        <v>1</v>
      </c>
      <c r="H614">
        <v>2023</v>
      </c>
      <c r="I614" t="s">
        <v>623</v>
      </c>
    </row>
    <row r="615" spans="1:9" x14ac:dyDescent="0.25">
      <c r="A615" t="s">
        <v>8</v>
      </c>
      <c r="B615" t="s">
        <v>9</v>
      </c>
      <c r="C615">
        <v>8770411511</v>
      </c>
      <c r="D615">
        <v>10000</v>
      </c>
      <c r="E615" t="str">
        <f>"6079310046216723"</f>
        <v>6079310046216723</v>
      </c>
      <c r="F615" t="str">
        <f>"552"</f>
        <v>552</v>
      </c>
      <c r="G615">
        <v>1</v>
      </c>
      <c r="H615">
        <v>2023</v>
      </c>
      <c r="I615" t="s">
        <v>624</v>
      </c>
    </row>
    <row r="616" spans="1:9" x14ac:dyDescent="0.25">
      <c r="A616" t="s">
        <v>8</v>
      </c>
      <c r="B616" t="s">
        <v>9</v>
      </c>
      <c r="C616">
        <v>8770411511</v>
      </c>
      <c r="D616">
        <v>10000</v>
      </c>
      <c r="E616" t="str">
        <f>"6079310046217010"</f>
        <v>6079310046217010</v>
      </c>
      <c r="F616" t="str">
        <f>"915"</f>
        <v>915</v>
      </c>
      <c r="G616">
        <v>1</v>
      </c>
      <c r="H616">
        <v>2023</v>
      </c>
      <c r="I616" t="s">
        <v>625</v>
      </c>
    </row>
    <row r="617" spans="1:9" x14ac:dyDescent="0.25">
      <c r="A617" t="s">
        <v>8</v>
      </c>
      <c r="B617" t="s">
        <v>9</v>
      </c>
      <c r="C617">
        <v>8770411511</v>
      </c>
      <c r="D617">
        <v>10000</v>
      </c>
      <c r="E617" t="str">
        <f>"6079310046217002"</f>
        <v>6079310046217002</v>
      </c>
      <c r="F617" t="str">
        <f>"991"</f>
        <v>991</v>
      </c>
      <c r="G617">
        <v>1</v>
      </c>
      <c r="H617">
        <v>2023</v>
      </c>
      <c r="I617" t="s">
        <v>626</v>
      </c>
    </row>
    <row r="618" spans="1:9" x14ac:dyDescent="0.25">
      <c r="A618" t="s">
        <v>8</v>
      </c>
      <c r="B618" t="s">
        <v>9</v>
      </c>
      <c r="C618">
        <v>8770411511</v>
      </c>
      <c r="D618">
        <v>10000</v>
      </c>
      <c r="E618" t="str">
        <f>"6079310046216863"</f>
        <v>6079310046216863</v>
      </c>
      <c r="F618" t="str">
        <f>"266"</f>
        <v>266</v>
      </c>
      <c r="G618">
        <v>1</v>
      </c>
      <c r="H618">
        <v>2023</v>
      </c>
      <c r="I618" t="s">
        <v>627</v>
      </c>
    </row>
    <row r="619" spans="1:9" x14ac:dyDescent="0.25">
      <c r="A619" t="s">
        <v>8</v>
      </c>
      <c r="B619" t="s">
        <v>9</v>
      </c>
      <c r="C619">
        <v>8770411511</v>
      </c>
      <c r="D619">
        <v>10000</v>
      </c>
      <c r="E619" t="str">
        <f>"6079310046216848"</f>
        <v>6079310046216848</v>
      </c>
      <c r="F619" t="str">
        <f>"098"</f>
        <v>098</v>
      </c>
      <c r="G619">
        <v>1</v>
      </c>
      <c r="H619">
        <v>2023</v>
      </c>
      <c r="I619" t="s">
        <v>628</v>
      </c>
    </row>
    <row r="620" spans="1:9" x14ac:dyDescent="0.25">
      <c r="A620" t="s">
        <v>8</v>
      </c>
      <c r="B620" t="s">
        <v>9</v>
      </c>
      <c r="C620">
        <v>8770411511</v>
      </c>
      <c r="D620">
        <v>10000</v>
      </c>
      <c r="E620" t="str">
        <f>"6079310046217036"</f>
        <v>6079310046217036</v>
      </c>
      <c r="F620" t="str">
        <f>"694"</f>
        <v>694</v>
      </c>
      <c r="G620">
        <v>1</v>
      </c>
      <c r="H620">
        <v>2023</v>
      </c>
      <c r="I620" t="s">
        <v>629</v>
      </c>
    </row>
    <row r="621" spans="1:9" x14ac:dyDescent="0.25">
      <c r="A621" t="s">
        <v>8</v>
      </c>
      <c r="B621" t="s">
        <v>9</v>
      </c>
      <c r="C621">
        <v>8770411511</v>
      </c>
      <c r="D621">
        <v>10000</v>
      </c>
      <c r="E621" t="str">
        <f>"6079310046217044"</f>
        <v>6079310046217044</v>
      </c>
      <c r="F621" t="str">
        <f>"250"</f>
        <v>250</v>
      </c>
      <c r="G621">
        <v>1</v>
      </c>
      <c r="H621">
        <v>2023</v>
      </c>
      <c r="I621" t="s">
        <v>630</v>
      </c>
    </row>
    <row r="622" spans="1:9" x14ac:dyDescent="0.25">
      <c r="A622" t="s">
        <v>8</v>
      </c>
      <c r="B622" t="s">
        <v>9</v>
      </c>
      <c r="C622">
        <v>8770411511</v>
      </c>
      <c r="D622">
        <v>10000</v>
      </c>
      <c r="E622" t="str">
        <f>"6079310046217119"</f>
        <v>6079310046217119</v>
      </c>
      <c r="F622" t="str">
        <f>"331"</f>
        <v>331</v>
      </c>
      <c r="G622">
        <v>1</v>
      </c>
      <c r="H622">
        <v>2023</v>
      </c>
      <c r="I622" t="s">
        <v>631</v>
      </c>
    </row>
    <row r="623" spans="1:9" x14ac:dyDescent="0.25">
      <c r="A623" t="s">
        <v>8</v>
      </c>
      <c r="B623" t="s">
        <v>9</v>
      </c>
      <c r="C623">
        <v>8770411511</v>
      </c>
      <c r="D623">
        <v>10000</v>
      </c>
      <c r="E623" t="str">
        <f>"6079310046217143"</f>
        <v>6079310046217143</v>
      </c>
      <c r="F623" t="str">
        <f>"807"</f>
        <v>807</v>
      </c>
      <c r="G623">
        <v>1</v>
      </c>
      <c r="H623">
        <v>2023</v>
      </c>
      <c r="I623" t="s">
        <v>632</v>
      </c>
    </row>
    <row r="624" spans="1:9" x14ac:dyDescent="0.25">
      <c r="A624" t="s">
        <v>8</v>
      </c>
      <c r="B624" t="s">
        <v>9</v>
      </c>
      <c r="C624">
        <v>8770411511</v>
      </c>
      <c r="D624">
        <v>10000</v>
      </c>
      <c r="E624" t="str">
        <f>"6079310046217101"</f>
        <v>6079310046217101</v>
      </c>
      <c r="F624" t="str">
        <f>"084"</f>
        <v>084</v>
      </c>
      <c r="G624">
        <v>1</v>
      </c>
      <c r="H624">
        <v>2023</v>
      </c>
      <c r="I624" t="s">
        <v>633</v>
      </c>
    </row>
    <row r="625" spans="1:9" x14ac:dyDescent="0.25">
      <c r="A625" t="s">
        <v>8</v>
      </c>
      <c r="B625" t="s">
        <v>9</v>
      </c>
      <c r="C625">
        <v>8770411511</v>
      </c>
      <c r="D625">
        <v>10000</v>
      </c>
      <c r="E625" t="str">
        <f>"6079310046217275"</f>
        <v>6079310046217275</v>
      </c>
      <c r="F625" t="str">
        <f>"604"</f>
        <v>604</v>
      </c>
      <c r="G625">
        <v>1</v>
      </c>
      <c r="H625">
        <v>2023</v>
      </c>
      <c r="I625" t="s">
        <v>634</v>
      </c>
    </row>
    <row r="626" spans="1:9" x14ac:dyDescent="0.25">
      <c r="A626" t="s">
        <v>8</v>
      </c>
      <c r="B626" t="s">
        <v>9</v>
      </c>
      <c r="C626">
        <v>8770411511</v>
      </c>
      <c r="D626">
        <v>10000</v>
      </c>
      <c r="E626" t="str">
        <f>"6079310046216988"</f>
        <v>6079310046216988</v>
      </c>
      <c r="F626" t="str">
        <f>"937"</f>
        <v>937</v>
      </c>
      <c r="G626">
        <v>1</v>
      </c>
      <c r="H626">
        <v>2023</v>
      </c>
      <c r="I626" t="s">
        <v>635</v>
      </c>
    </row>
    <row r="627" spans="1:9" x14ac:dyDescent="0.25">
      <c r="A627" t="s">
        <v>8</v>
      </c>
      <c r="B627" t="s">
        <v>9</v>
      </c>
      <c r="C627">
        <v>8770411511</v>
      </c>
      <c r="D627">
        <v>10000</v>
      </c>
      <c r="E627" t="str">
        <f>"6079310046217408"</f>
        <v>6079310046217408</v>
      </c>
      <c r="F627" t="str">
        <f>"439"</f>
        <v>439</v>
      </c>
      <c r="G627">
        <v>1</v>
      </c>
      <c r="H627">
        <v>2023</v>
      </c>
      <c r="I627" t="s">
        <v>636</v>
      </c>
    </row>
    <row r="628" spans="1:9" x14ac:dyDescent="0.25">
      <c r="A628" t="s">
        <v>8</v>
      </c>
      <c r="B628" t="s">
        <v>9</v>
      </c>
      <c r="C628">
        <v>8770411511</v>
      </c>
      <c r="D628">
        <v>10000</v>
      </c>
      <c r="E628" t="str">
        <f>"6079310046217465"</f>
        <v>6079310046217465</v>
      </c>
      <c r="F628" t="str">
        <f>"883"</f>
        <v>883</v>
      </c>
      <c r="G628">
        <v>1</v>
      </c>
      <c r="H628">
        <v>2023</v>
      </c>
      <c r="I628" t="s">
        <v>637</v>
      </c>
    </row>
    <row r="629" spans="1:9" x14ac:dyDescent="0.25">
      <c r="A629" t="s">
        <v>8</v>
      </c>
      <c r="B629" t="s">
        <v>9</v>
      </c>
      <c r="C629">
        <v>8770411511</v>
      </c>
      <c r="D629">
        <v>10000</v>
      </c>
      <c r="E629" t="str">
        <f>"6079310046217424"</f>
        <v>6079310046217424</v>
      </c>
      <c r="F629" t="str">
        <f>"614"</f>
        <v>614</v>
      </c>
      <c r="G629">
        <v>1</v>
      </c>
      <c r="H629">
        <v>2023</v>
      </c>
      <c r="I629" t="s">
        <v>638</v>
      </c>
    </row>
    <row r="630" spans="1:9" x14ac:dyDescent="0.25">
      <c r="A630" t="s">
        <v>8</v>
      </c>
      <c r="B630" t="s">
        <v>9</v>
      </c>
      <c r="C630">
        <v>8770411511</v>
      </c>
      <c r="D630">
        <v>10000</v>
      </c>
      <c r="E630" t="str">
        <f>"6079310046217457"</f>
        <v>6079310046217457</v>
      </c>
      <c r="F630" t="str">
        <f>"775"</f>
        <v>775</v>
      </c>
      <c r="G630">
        <v>1</v>
      </c>
      <c r="H630">
        <v>2023</v>
      </c>
      <c r="I630" t="s">
        <v>639</v>
      </c>
    </row>
    <row r="631" spans="1:9" x14ac:dyDescent="0.25">
      <c r="A631" t="s">
        <v>8</v>
      </c>
      <c r="B631" t="s">
        <v>9</v>
      </c>
      <c r="C631">
        <v>8770411511</v>
      </c>
      <c r="D631">
        <v>10000</v>
      </c>
      <c r="E631" t="str">
        <f>"6079310046217440"</f>
        <v>6079310046217440</v>
      </c>
      <c r="F631" t="str">
        <f>"946"</f>
        <v>946</v>
      </c>
      <c r="G631">
        <v>1</v>
      </c>
      <c r="H631">
        <v>2023</v>
      </c>
      <c r="I631" t="s">
        <v>640</v>
      </c>
    </row>
    <row r="632" spans="1:9" x14ac:dyDescent="0.25">
      <c r="A632" t="s">
        <v>8</v>
      </c>
      <c r="B632" t="s">
        <v>9</v>
      </c>
      <c r="C632">
        <v>8770411511</v>
      </c>
      <c r="D632">
        <v>10000</v>
      </c>
      <c r="E632" t="str">
        <f>"6079310046217333"</f>
        <v>6079310046217333</v>
      </c>
      <c r="F632" t="str">
        <f>"134"</f>
        <v>134</v>
      </c>
      <c r="G632">
        <v>1</v>
      </c>
      <c r="H632">
        <v>2023</v>
      </c>
      <c r="I632" t="s">
        <v>641</v>
      </c>
    </row>
    <row r="633" spans="1:9" x14ac:dyDescent="0.25">
      <c r="A633" t="s">
        <v>8</v>
      </c>
      <c r="B633" t="s">
        <v>9</v>
      </c>
      <c r="C633">
        <v>8770411511</v>
      </c>
      <c r="D633">
        <v>10000</v>
      </c>
      <c r="E633" t="str">
        <f>"6079310046217341"</f>
        <v>6079310046217341</v>
      </c>
      <c r="F633" t="str">
        <f>"323"</f>
        <v>323</v>
      </c>
      <c r="G633">
        <v>1</v>
      </c>
      <c r="H633">
        <v>2023</v>
      </c>
      <c r="I633" t="s">
        <v>642</v>
      </c>
    </row>
    <row r="634" spans="1:9" x14ac:dyDescent="0.25">
      <c r="A634" t="s">
        <v>8</v>
      </c>
      <c r="B634" t="s">
        <v>9</v>
      </c>
      <c r="C634">
        <v>8770411511</v>
      </c>
      <c r="D634">
        <v>10000</v>
      </c>
      <c r="E634" t="str">
        <f>"6079310046217523"</f>
        <v>6079310046217523</v>
      </c>
      <c r="F634" t="str">
        <f>"630"</f>
        <v>630</v>
      </c>
      <c r="G634">
        <v>1</v>
      </c>
      <c r="H634">
        <v>2023</v>
      </c>
      <c r="I634" t="s">
        <v>643</v>
      </c>
    </row>
    <row r="635" spans="1:9" x14ac:dyDescent="0.25">
      <c r="A635" t="s">
        <v>8</v>
      </c>
      <c r="B635" t="s">
        <v>9</v>
      </c>
      <c r="C635">
        <v>8770411511</v>
      </c>
      <c r="D635">
        <v>10000</v>
      </c>
      <c r="E635" t="str">
        <f>"6079310046217549"</f>
        <v>6079310046217549</v>
      </c>
      <c r="F635" t="str">
        <f>"672"</f>
        <v>672</v>
      </c>
      <c r="G635">
        <v>1</v>
      </c>
      <c r="H635">
        <v>2023</v>
      </c>
      <c r="I635" t="s">
        <v>644</v>
      </c>
    </row>
    <row r="636" spans="1:9" x14ac:dyDescent="0.25">
      <c r="A636" t="s">
        <v>8</v>
      </c>
      <c r="B636" t="s">
        <v>9</v>
      </c>
      <c r="C636">
        <v>8770411511</v>
      </c>
      <c r="D636">
        <v>10000</v>
      </c>
      <c r="E636" t="str">
        <f>"6079310046217531"</f>
        <v>6079310046217531</v>
      </c>
      <c r="F636" t="str">
        <f>"436"</f>
        <v>436</v>
      </c>
      <c r="G636">
        <v>1</v>
      </c>
      <c r="H636">
        <v>2023</v>
      </c>
      <c r="I636" t="s">
        <v>645</v>
      </c>
    </row>
    <row r="637" spans="1:9" x14ac:dyDescent="0.25">
      <c r="A637" t="s">
        <v>8</v>
      </c>
      <c r="B637" t="s">
        <v>9</v>
      </c>
      <c r="C637">
        <v>8770411511</v>
      </c>
      <c r="D637">
        <v>10000</v>
      </c>
      <c r="E637" t="str">
        <f>"6079310046217598"</f>
        <v>6079310046217598</v>
      </c>
      <c r="F637" t="str">
        <f>"736"</f>
        <v>736</v>
      </c>
      <c r="G637">
        <v>1</v>
      </c>
      <c r="H637">
        <v>2023</v>
      </c>
      <c r="I637" t="s">
        <v>646</v>
      </c>
    </row>
    <row r="638" spans="1:9" x14ac:dyDescent="0.25">
      <c r="A638" t="s">
        <v>8</v>
      </c>
      <c r="B638" t="s">
        <v>9</v>
      </c>
      <c r="C638">
        <v>8770411511</v>
      </c>
      <c r="D638">
        <v>10000</v>
      </c>
      <c r="E638" t="str">
        <f>"6079310046217804"</f>
        <v>6079310046217804</v>
      </c>
      <c r="F638" t="str">
        <f>"347"</f>
        <v>347</v>
      </c>
      <c r="G638">
        <v>1</v>
      </c>
      <c r="H638">
        <v>2023</v>
      </c>
      <c r="I638" t="s">
        <v>647</v>
      </c>
    </row>
    <row r="639" spans="1:9" x14ac:dyDescent="0.25">
      <c r="A639" t="s">
        <v>8</v>
      </c>
      <c r="B639" t="s">
        <v>9</v>
      </c>
      <c r="C639">
        <v>8770411511</v>
      </c>
      <c r="D639">
        <v>10000</v>
      </c>
      <c r="E639" t="str">
        <f>"6079310046217762"</f>
        <v>6079310046217762</v>
      </c>
      <c r="F639" t="str">
        <f>"834"</f>
        <v>834</v>
      </c>
      <c r="G639">
        <v>1</v>
      </c>
      <c r="H639">
        <v>2023</v>
      </c>
      <c r="I639" t="s">
        <v>648</v>
      </c>
    </row>
    <row r="640" spans="1:9" x14ac:dyDescent="0.25">
      <c r="A640" t="s">
        <v>8</v>
      </c>
      <c r="B640" t="s">
        <v>9</v>
      </c>
      <c r="C640">
        <v>8770411511</v>
      </c>
      <c r="D640">
        <v>10000</v>
      </c>
      <c r="E640" t="str">
        <f>"6079310046217770"</f>
        <v>6079310046217770</v>
      </c>
      <c r="F640" t="str">
        <f>"048"</f>
        <v>048</v>
      </c>
      <c r="G640">
        <v>1</v>
      </c>
      <c r="H640">
        <v>2023</v>
      </c>
      <c r="I640" t="s">
        <v>649</v>
      </c>
    </row>
    <row r="641" spans="1:9" x14ac:dyDescent="0.25">
      <c r="A641" t="s">
        <v>8</v>
      </c>
      <c r="B641" t="s">
        <v>9</v>
      </c>
      <c r="C641">
        <v>8770411511</v>
      </c>
      <c r="D641">
        <v>10000</v>
      </c>
      <c r="E641" t="str">
        <f>"6079310046217879"</f>
        <v>6079310046217879</v>
      </c>
      <c r="F641" t="str">
        <f>"647"</f>
        <v>647</v>
      </c>
      <c r="G641">
        <v>1</v>
      </c>
      <c r="H641">
        <v>2023</v>
      </c>
      <c r="I641" t="s">
        <v>650</v>
      </c>
    </row>
    <row r="642" spans="1:9" x14ac:dyDescent="0.25">
      <c r="A642" t="s">
        <v>8</v>
      </c>
      <c r="B642" t="s">
        <v>9</v>
      </c>
      <c r="C642">
        <v>8770411511</v>
      </c>
      <c r="D642">
        <v>10000</v>
      </c>
      <c r="E642" t="str">
        <f>"6079310046217853"</f>
        <v>6079310046217853</v>
      </c>
      <c r="F642" t="str">
        <f>"182"</f>
        <v>182</v>
      </c>
      <c r="G642">
        <v>1</v>
      </c>
      <c r="H642">
        <v>2023</v>
      </c>
      <c r="I642" t="s">
        <v>651</v>
      </c>
    </row>
    <row r="643" spans="1:9" x14ac:dyDescent="0.25">
      <c r="A643" t="s">
        <v>8</v>
      </c>
      <c r="B643" t="s">
        <v>9</v>
      </c>
      <c r="C643">
        <v>8770411511</v>
      </c>
      <c r="D643">
        <v>10000</v>
      </c>
      <c r="E643" t="str">
        <f>"6079310046217911"</f>
        <v>6079310046217911</v>
      </c>
      <c r="F643" t="str">
        <f>"537"</f>
        <v>537</v>
      </c>
      <c r="G643">
        <v>1</v>
      </c>
      <c r="H643">
        <v>2023</v>
      </c>
      <c r="I643" t="s">
        <v>652</v>
      </c>
    </row>
    <row r="644" spans="1:9" x14ac:dyDescent="0.25">
      <c r="A644" t="s">
        <v>8</v>
      </c>
      <c r="B644" t="s">
        <v>9</v>
      </c>
      <c r="C644">
        <v>8770411511</v>
      </c>
      <c r="D644">
        <v>10000</v>
      </c>
      <c r="E644" t="str">
        <f>"6079310046217903"</f>
        <v>6079310046217903</v>
      </c>
      <c r="F644" t="str">
        <f>"342"</f>
        <v>342</v>
      </c>
      <c r="G644">
        <v>1</v>
      </c>
      <c r="H644">
        <v>2023</v>
      </c>
      <c r="I644" t="s">
        <v>653</v>
      </c>
    </row>
    <row r="645" spans="1:9" x14ac:dyDescent="0.25">
      <c r="A645" t="s">
        <v>8</v>
      </c>
      <c r="B645" t="s">
        <v>9</v>
      </c>
      <c r="C645">
        <v>8770411511</v>
      </c>
      <c r="D645">
        <v>10000</v>
      </c>
      <c r="E645" t="str">
        <f>"6079310046217960"</f>
        <v>6079310046217960</v>
      </c>
      <c r="F645" t="str">
        <f>"436"</f>
        <v>436</v>
      </c>
      <c r="G645">
        <v>1</v>
      </c>
      <c r="H645">
        <v>2023</v>
      </c>
      <c r="I645" t="s">
        <v>654</v>
      </c>
    </row>
    <row r="646" spans="1:9" x14ac:dyDescent="0.25">
      <c r="A646" t="s">
        <v>8</v>
      </c>
      <c r="B646" t="s">
        <v>9</v>
      </c>
      <c r="C646">
        <v>8770411511</v>
      </c>
      <c r="D646">
        <v>10000</v>
      </c>
      <c r="E646" t="str">
        <f>"6079310046218091"</f>
        <v>6079310046218091</v>
      </c>
      <c r="F646" t="str">
        <f>"126"</f>
        <v>126</v>
      </c>
      <c r="G646">
        <v>1</v>
      </c>
      <c r="H646">
        <v>2023</v>
      </c>
      <c r="I646" t="s">
        <v>655</v>
      </c>
    </row>
    <row r="647" spans="1:9" x14ac:dyDescent="0.25">
      <c r="A647" t="s">
        <v>8</v>
      </c>
      <c r="B647" t="s">
        <v>9</v>
      </c>
      <c r="C647">
        <v>8770411511</v>
      </c>
      <c r="D647">
        <v>10000</v>
      </c>
      <c r="E647" t="str">
        <f>"6079310046218109"</f>
        <v>6079310046218109</v>
      </c>
      <c r="F647" t="str">
        <f>"095"</f>
        <v>095</v>
      </c>
      <c r="G647">
        <v>1</v>
      </c>
      <c r="H647">
        <v>2023</v>
      </c>
      <c r="I647" t="s">
        <v>656</v>
      </c>
    </row>
    <row r="648" spans="1:9" x14ac:dyDescent="0.25">
      <c r="A648" t="s">
        <v>8</v>
      </c>
      <c r="B648" t="s">
        <v>9</v>
      </c>
      <c r="C648">
        <v>8770411511</v>
      </c>
      <c r="D648">
        <v>10000</v>
      </c>
      <c r="E648" t="str">
        <f>"6079310046217994"</f>
        <v>6079310046217994</v>
      </c>
      <c r="F648" t="str">
        <f>"377"</f>
        <v>377</v>
      </c>
      <c r="G648">
        <v>1</v>
      </c>
      <c r="H648">
        <v>2023</v>
      </c>
      <c r="I648" t="s">
        <v>657</v>
      </c>
    </row>
    <row r="649" spans="1:9" x14ac:dyDescent="0.25">
      <c r="A649" t="s">
        <v>8</v>
      </c>
      <c r="B649" t="s">
        <v>9</v>
      </c>
      <c r="C649">
        <v>8770411511</v>
      </c>
      <c r="D649">
        <v>10000</v>
      </c>
      <c r="E649" t="str">
        <f>"6079310046218224"</f>
        <v>6079310046218224</v>
      </c>
      <c r="F649" t="str">
        <f>"374"</f>
        <v>374</v>
      </c>
      <c r="G649">
        <v>1</v>
      </c>
      <c r="H649">
        <v>2023</v>
      </c>
      <c r="I649" t="s">
        <v>658</v>
      </c>
    </row>
    <row r="650" spans="1:9" x14ac:dyDescent="0.25">
      <c r="A650" t="s">
        <v>8</v>
      </c>
      <c r="B650" t="s">
        <v>9</v>
      </c>
      <c r="C650">
        <v>8770411511</v>
      </c>
      <c r="D650">
        <v>10000</v>
      </c>
      <c r="E650" t="str">
        <f>"6079310046218257"</f>
        <v>6079310046218257</v>
      </c>
      <c r="F650" t="str">
        <f>"970"</f>
        <v>970</v>
      </c>
      <c r="G650">
        <v>1</v>
      </c>
      <c r="H650">
        <v>2023</v>
      </c>
      <c r="I650" t="s">
        <v>659</v>
      </c>
    </row>
    <row r="651" spans="1:9" x14ac:dyDescent="0.25">
      <c r="A651" t="s">
        <v>8</v>
      </c>
      <c r="B651" t="s">
        <v>9</v>
      </c>
      <c r="C651">
        <v>8770411511</v>
      </c>
      <c r="D651">
        <v>10000</v>
      </c>
      <c r="E651" t="str">
        <f>"6079310046218265"</f>
        <v>6079310046218265</v>
      </c>
      <c r="F651" t="str">
        <f>"621"</f>
        <v>621</v>
      </c>
      <c r="G651">
        <v>1</v>
      </c>
      <c r="H651">
        <v>2023</v>
      </c>
      <c r="I651" t="s">
        <v>660</v>
      </c>
    </row>
    <row r="652" spans="1:9" x14ac:dyDescent="0.25">
      <c r="A652" t="s">
        <v>8</v>
      </c>
      <c r="B652" t="s">
        <v>9</v>
      </c>
      <c r="C652">
        <v>8770411511</v>
      </c>
      <c r="D652">
        <v>10000</v>
      </c>
      <c r="E652" t="str">
        <f>"6079310046218273"</f>
        <v>6079310046218273</v>
      </c>
      <c r="F652" t="str">
        <f>"253"</f>
        <v>253</v>
      </c>
      <c r="G652">
        <v>1</v>
      </c>
      <c r="H652">
        <v>2023</v>
      </c>
      <c r="I652" t="s">
        <v>661</v>
      </c>
    </row>
    <row r="653" spans="1:9" x14ac:dyDescent="0.25">
      <c r="A653" t="s">
        <v>8</v>
      </c>
      <c r="B653" t="s">
        <v>9</v>
      </c>
      <c r="C653">
        <v>8770411511</v>
      </c>
      <c r="D653">
        <v>10000</v>
      </c>
      <c r="E653" t="str">
        <f>"6079310046218166"</f>
        <v>6079310046218166</v>
      </c>
      <c r="F653" t="str">
        <f>"038"</f>
        <v>038</v>
      </c>
      <c r="G653">
        <v>1</v>
      </c>
      <c r="H653">
        <v>2023</v>
      </c>
      <c r="I653" t="s">
        <v>662</v>
      </c>
    </row>
    <row r="654" spans="1:9" x14ac:dyDescent="0.25">
      <c r="A654" t="s">
        <v>8</v>
      </c>
      <c r="B654" t="s">
        <v>9</v>
      </c>
      <c r="C654">
        <v>8770411511</v>
      </c>
      <c r="D654">
        <v>10000</v>
      </c>
      <c r="E654" t="str">
        <f>"6079310046218448"</f>
        <v>6079310046218448</v>
      </c>
      <c r="F654" t="str">
        <f>"659"</f>
        <v>659</v>
      </c>
      <c r="G654">
        <v>1</v>
      </c>
      <c r="H654">
        <v>2023</v>
      </c>
      <c r="I654" t="s">
        <v>663</v>
      </c>
    </row>
    <row r="655" spans="1:9" x14ac:dyDescent="0.25">
      <c r="A655" t="s">
        <v>8</v>
      </c>
      <c r="B655" t="s">
        <v>9</v>
      </c>
      <c r="C655">
        <v>8770411511</v>
      </c>
      <c r="D655">
        <v>10000</v>
      </c>
      <c r="E655" t="str">
        <f>"6079310046218349"</f>
        <v>6079310046218349</v>
      </c>
      <c r="F655" t="str">
        <f>"170"</f>
        <v>170</v>
      </c>
      <c r="G655">
        <v>1</v>
      </c>
      <c r="H655">
        <v>2023</v>
      </c>
      <c r="I655" t="s">
        <v>664</v>
      </c>
    </row>
    <row r="656" spans="1:9" x14ac:dyDescent="0.25">
      <c r="A656" t="s">
        <v>8</v>
      </c>
      <c r="B656" t="s">
        <v>9</v>
      </c>
      <c r="C656">
        <v>8770411511</v>
      </c>
      <c r="D656">
        <v>10000</v>
      </c>
      <c r="E656" t="str">
        <f>"6079310046218356"</f>
        <v>6079310046218356</v>
      </c>
      <c r="F656" t="str">
        <f>"490"</f>
        <v>490</v>
      </c>
      <c r="G656">
        <v>1</v>
      </c>
      <c r="H656">
        <v>2023</v>
      </c>
      <c r="I656" t="s">
        <v>665</v>
      </c>
    </row>
    <row r="657" spans="1:9" x14ac:dyDescent="0.25">
      <c r="A657" t="s">
        <v>8</v>
      </c>
      <c r="B657" t="s">
        <v>9</v>
      </c>
      <c r="C657">
        <v>8770411511</v>
      </c>
      <c r="D657">
        <v>10000</v>
      </c>
      <c r="E657" t="str">
        <f>"6079310046218380"</f>
        <v>6079310046218380</v>
      </c>
      <c r="F657" t="str">
        <f>"108"</f>
        <v>108</v>
      </c>
      <c r="G657">
        <v>1</v>
      </c>
      <c r="H657">
        <v>2023</v>
      </c>
      <c r="I657" t="s">
        <v>666</v>
      </c>
    </row>
    <row r="658" spans="1:9" x14ac:dyDescent="0.25">
      <c r="A658" t="s">
        <v>8</v>
      </c>
      <c r="B658" t="s">
        <v>9</v>
      </c>
      <c r="C658">
        <v>8770411511</v>
      </c>
      <c r="D658">
        <v>10000</v>
      </c>
      <c r="E658" t="str">
        <f>"6079310046218398"</f>
        <v>6079310046218398</v>
      </c>
      <c r="F658" t="str">
        <f>"581"</f>
        <v>581</v>
      </c>
      <c r="G658">
        <v>1</v>
      </c>
      <c r="H658">
        <v>2023</v>
      </c>
      <c r="I658" t="s">
        <v>667</v>
      </c>
    </row>
    <row r="659" spans="1:9" x14ac:dyDescent="0.25">
      <c r="A659" t="s">
        <v>8</v>
      </c>
      <c r="B659" t="s">
        <v>9</v>
      </c>
      <c r="C659">
        <v>8770411511</v>
      </c>
      <c r="D659">
        <v>10000</v>
      </c>
      <c r="E659" t="str">
        <f>"6079310046218604"</f>
        <v>6079310046218604</v>
      </c>
      <c r="F659" t="str">
        <f>"530"</f>
        <v>530</v>
      </c>
      <c r="G659">
        <v>1</v>
      </c>
      <c r="H659">
        <v>2023</v>
      </c>
      <c r="I659" t="s">
        <v>668</v>
      </c>
    </row>
    <row r="660" spans="1:9" x14ac:dyDescent="0.25">
      <c r="A660" t="s">
        <v>8</v>
      </c>
      <c r="B660" t="s">
        <v>9</v>
      </c>
      <c r="C660">
        <v>8770411511</v>
      </c>
      <c r="D660">
        <v>10000</v>
      </c>
      <c r="E660" t="str">
        <f>"6079310046218489"</f>
        <v>6079310046218489</v>
      </c>
      <c r="F660" t="str">
        <f>"013"</f>
        <v>013</v>
      </c>
      <c r="G660">
        <v>1</v>
      </c>
      <c r="H660">
        <v>2023</v>
      </c>
      <c r="I660" t="s">
        <v>669</v>
      </c>
    </row>
    <row r="661" spans="1:9" x14ac:dyDescent="0.25">
      <c r="A661" t="s">
        <v>8</v>
      </c>
      <c r="B661" t="s">
        <v>9</v>
      </c>
      <c r="C661">
        <v>8770411511</v>
      </c>
      <c r="D661">
        <v>10000</v>
      </c>
      <c r="E661" t="str">
        <f>"6079310046218562"</f>
        <v>6079310046218562</v>
      </c>
      <c r="F661" t="str">
        <f>"355"</f>
        <v>355</v>
      </c>
      <c r="G661">
        <v>1</v>
      </c>
      <c r="H661">
        <v>2023</v>
      </c>
      <c r="I661" t="s">
        <v>670</v>
      </c>
    </row>
    <row r="662" spans="1:9" x14ac:dyDescent="0.25">
      <c r="A662" t="s">
        <v>8</v>
      </c>
      <c r="B662" t="s">
        <v>9</v>
      </c>
      <c r="C662">
        <v>8770411511</v>
      </c>
      <c r="D662">
        <v>10000</v>
      </c>
      <c r="E662" t="str">
        <f>"6079310046218620"</f>
        <v>6079310046218620</v>
      </c>
      <c r="F662" t="str">
        <f>"579"</f>
        <v>579</v>
      </c>
      <c r="G662">
        <v>1</v>
      </c>
      <c r="H662">
        <v>2023</v>
      </c>
      <c r="I662" t="s">
        <v>671</v>
      </c>
    </row>
    <row r="663" spans="1:9" x14ac:dyDescent="0.25">
      <c r="A663" t="s">
        <v>8</v>
      </c>
      <c r="B663" t="s">
        <v>9</v>
      </c>
      <c r="C663">
        <v>8770411511</v>
      </c>
      <c r="D663">
        <v>10000</v>
      </c>
      <c r="E663" t="str">
        <f>"6079310046218679"</f>
        <v>6079310046218679</v>
      </c>
      <c r="F663" t="str">
        <f>"249"</f>
        <v>249</v>
      </c>
      <c r="G663">
        <v>1</v>
      </c>
      <c r="H663">
        <v>2023</v>
      </c>
      <c r="I663" t="s">
        <v>672</v>
      </c>
    </row>
    <row r="664" spans="1:9" x14ac:dyDescent="0.25">
      <c r="A664" t="s">
        <v>8</v>
      </c>
      <c r="B664" t="s">
        <v>9</v>
      </c>
      <c r="C664">
        <v>8770411511</v>
      </c>
      <c r="D664">
        <v>10000</v>
      </c>
      <c r="E664" t="str">
        <f>"6079310046218703"</f>
        <v>6079310046218703</v>
      </c>
      <c r="F664" t="str">
        <f>"204"</f>
        <v>204</v>
      </c>
      <c r="G664">
        <v>1</v>
      </c>
      <c r="H664">
        <v>2023</v>
      </c>
      <c r="I664" t="s">
        <v>673</v>
      </c>
    </row>
    <row r="665" spans="1:9" x14ac:dyDescent="0.25">
      <c r="A665" t="s">
        <v>8</v>
      </c>
      <c r="B665" t="s">
        <v>9</v>
      </c>
      <c r="C665">
        <v>8770411511</v>
      </c>
      <c r="D665">
        <v>10000</v>
      </c>
      <c r="E665" t="str">
        <f>"6079310046218828"</f>
        <v>6079310046218828</v>
      </c>
      <c r="F665" t="str">
        <f>"199"</f>
        <v>199</v>
      </c>
      <c r="G665">
        <v>1</v>
      </c>
      <c r="H665">
        <v>2023</v>
      </c>
      <c r="I665" t="s">
        <v>674</v>
      </c>
    </row>
    <row r="666" spans="1:9" x14ac:dyDescent="0.25">
      <c r="A666" t="s">
        <v>8</v>
      </c>
      <c r="B666" t="s">
        <v>9</v>
      </c>
      <c r="C666">
        <v>8770411511</v>
      </c>
      <c r="D666">
        <v>10000</v>
      </c>
      <c r="E666" t="str">
        <f>"6079310046218810"</f>
        <v>6079310046218810</v>
      </c>
      <c r="F666" t="str">
        <f>"699"</f>
        <v>699</v>
      </c>
      <c r="G666">
        <v>1</v>
      </c>
      <c r="H666">
        <v>2023</v>
      </c>
      <c r="I666" t="s">
        <v>675</v>
      </c>
    </row>
    <row r="667" spans="1:9" x14ac:dyDescent="0.25">
      <c r="A667" t="s">
        <v>8</v>
      </c>
      <c r="B667" t="s">
        <v>9</v>
      </c>
      <c r="C667">
        <v>8770411511</v>
      </c>
      <c r="D667">
        <v>10000</v>
      </c>
      <c r="E667" t="str">
        <f>"6079310046218745"</f>
        <v>6079310046218745</v>
      </c>
      <c r="F667" t="str">
        <f>"287"</f>
        <v>287</v>
      </c>
      <c r="G667">
        <v>1</v>
      </c>
      <c r="H667">
        <v>2023</v>
      </c>
      <c r="I667" t="s">
        <v>676</v>
      </c>
    </row>
    <row r="668" spans="1:9" x14ac:dyDescent="0.25">
      <c r="A668" t="s">
        <v>8</v>
      </c>
      <c r="B668" t="s">
        <v>9</v>
      </c>
      <c r="C668">
        <v>8770411511</v>
      </c>
      <c r="D668">
        <v>10000</v>
      </c>
      <c r="E668" t="str">
        <f>"6079310046218752"</f>
        <v>6079310046218752</v>
      </c>
      <c r="F668" t="str">
        <f>"860"</f>
        <v>860</v>
      </c>
      <c r="G668">
        <v>1</v>
      </c>
      <c r="H668">
        <v>2023</v>
      </c>
      <c r="I668" t="s">
        <v>677</v>
      </c>
    </row>
    <row r="669" spans="1:9" x14ac:dyDescent="0.25">
      <c r="A669" t="s">
        <v>8</v>
      </c>
      <c r="B669" t="s">
        <v>9</v>
      </c>
      <c r="C669">
        <v>8770411511</v>
      </c>
      <c r="D669">
        <v>10000</v>
      </c>
      <c r="E669" t="str">
        <f>"6079310046218778"</f>
        <v>6079310046218778</v>
      </c>
      <c r="F669" t="str">
        <f>"779"</f>
        <v>779</v>
      </c>
      <c r="G669">
        <v>1</v>
      </c>
      <c r="H669">
        <v>2023</v>
      </c>
      <c r="I669" t="s">
        <v>678</v>
      </c>
    </row>
    <row r="670" spans="1:9" x14ac:dyDescent="0.25">
      <c r="A670" t="s">
        <v>8</v>
      </c>
      <c r="B670" t="s">
        <v>9</v>
      </c>
      <c r="C670">
        <v>8770411511</v>
      </c>
      <c r="D670">
        <v>10000</v>
      </c>
      <c r="E670" t="str">
        <f>"6079310046218968"</f>
        <v>6079310046218968</v>
      </c>
      <c r="F670" t="str">
        <f>"410"</f>
        <v>410</v>
      </c>
      <c r="G670">
        <v>1</v>
      </c>
      <c r="H670">
        <v>2023</v>
      </c>
      <c r="I670" t="s">
        <v>679</v>
      </c>
    </row>
    <row r="671" spans="1:9" x14ac:dyDescent="0.25">
      <c r="A671" t="s">
        <v>8</v>
      </c>
      <c r="B671" t="s">
        <v>9</v>
      </c>
      <c r="C671">
        <v>8770411511</v>
      </c>
      <c r="D671">
        <v>10000</v>
      </c>
      <c r="E671" t="str">
        <f>"6079310046218950"</f>
        <v>6079310046218950</v>
      </c>
      <c r="F671" t="str">
        <f>"981"</f>
        <v>981</v>
      </c>
      <c r="G671">
        <v>1</v>
      </c>
      <c r="H671">
        <v>2023</v>
      </c>
      <c r="I671" t="s">
        <v>680</v>
      </c>
    </row>
    <row r="672" spans="1:9" x14ac:dyDescent="0.25">
      <c r="A672" t="s">
        <v>8</v>
      </c>
      <c r="B672" t="s">
        <v>9</v>
      </c>
      <c r="C672">
        <v>8770411511</v>
      </c>
      <c r="D672">
        <v>10000</v>
      </c>
      <c r="E672" t="str">
        <f>"6079310046219040"</f>
        <v>6079310046219040</v>
      </c>
      <c r="F672" t="str">
        <f>"987"</f>
        <v>987</v>
      </c>
      <c r="G672">
        <v>1</v>
      </c>
      <c r="H672">
        <v>2023</v>
      </c>
      <c r="I672" t="s">
        <v>681</v>
      </c>
    </row>
    <row r="673" spans="1:9" x14ac:dyDescent="0.25">
      <c r="A673" t="s">
        <v>8</v>
      </c>
      <c r="B673" t="s">
        <v>9</v>
      </c>
      <c r="C673">
        <v>8770411511</v>
      </c>
      <c r="D673">
        <v>10000</v>
      </c>
      <c r="E673" t="str">
        <f>"6079310046219057"</f>
        <v>6079310046219057</v>
      </c>
      <c r="F673" t="str">
        <f>"022"</f>
        <v>022</v>
      </c>
      <c r="G673">
        <v>1</v>
      </c>
      <c r="H673">
        <v>2023</v>
      </c>
      <c r="I673" t="s">
        <v>682</v>
      </c>
    </row>
    <row r="674" spans="1:9" x14ac:dyDescent="0.25">
      <c r="A674" t="s">
        <v>8</v>
      </c>
      <c r="B674" t="s">
        <v>9</v>
      </c>
      <c r="C674">
        <v>8770411511</v>
      </c>
      <c r="D674">
        <v>10000</v>
      </c>
      <c r="E674" t="str">
        <f>"6079310046219099"</f>
        <v>6079310046219099</v>
      </c>
      <c r="F674" t="str">
        <f>"913"</f>
        <v>913</v>
      </c>
      <c r="G674">
        <v>1</v>
      </c>
      <c r="H674">
        <v>2023</v>
      </c>
      <c r="I674" t="s">
        <v>683</v>
      </c>
    </row>
    <row r="675" spans="1:9" x14ac:dyDescent="0.25">
      <c r="A675" t="s">
        <v>8</v>
      </c>
      <c r="B675" t="s">
        <v>9</v>
      </c>
      <c r="C675">
        <v>8770411511</v>
      </c>
      <c r="D675">
        <v>10000</v>
      </c>
      <c r="E675" t="str">
        <f>"6079310046219081"</f>
        <v>6079310046219081</v>
      </c>
      <c r="F675" t="str">
        <f>"507"</f>
        <v>507</v>
      </c>
      <c r="G675">
        <v>1</v>
      </c>
      <c r="H675">
        <v>2023</v>
      </c>
      <c r="I675" t="s">
        <v>684</v>
      </c>
    </row>
    <row r="676" spans="1:9" x14ac:dyDescent="0.25">
      <c r="A676" t="s">
        <v>8</v>
      </c>
      <c r="B676" t="s">
        <v>9</v>
      </c>
      <c r="C676">
        <v>8770411511</v>
      </c>
      <c r="D676">
        <v>10000</v>
      </c>
      <c r="E676" t="str">
        <f>"6079310046219115"</f>
        <v>6079310046219115</v>
      </c>
      <c r="F676" t="str">
        <f>"665"</f>
        <v>665</v>
      </c>
      <c r="G676">
        <v>1</v>
      </c>
      <c r="H676">
        <v>2023</v>
      </c>
      <c r="I676" t="s">
        <v>685</v>
      </c>
    </row>
    <row r="677" spans="1:9" x14ac:dyDescent="0.25">
      <c r="A677" t="s">
        <v>8</v>
      </c>
      <c r="B677" t="s">
        <v>9</v>
      </c>
      <c r="C677">
        <v>8770411511</v>
      </c>
      <c r="D677">
        <v>10000</v>
      </c>
      <c r="E677" t="str">
        <f>"6079310046219305"</f>
        <v>6079310046219305</v>
      </c>
      <c r="F677" t="str">
        <f>"348"</f>
        <v>348</v>
      </c>
      <c r="G677">
        <v>1</v>
      </c>
      <c r="H677">
        <v>2023</v>
      </c>
      <c r="I677" t="s">
        <v>686</v>
      </c>
    </row>
    <row r="678" spans="1:9" x14ac:dyDescent="0.25">
      <c r="A678" t="s">
        <v>8</v>
      </c>
      <c r="B678" t="s">
        <v>9</v>
      </c>
      <c r="C678">
        <v>8770411511</v>
      </c>
      <c r="D678">
        <v>10000</v>
      </c>
      <c r="E678" t="str">
        <f>"6079310046219313"</f>
        <v>6079310046219313</v>
      </c>
      <c r="F678" t="str">
        <f>"805"</f>
        <v>805</v>
      </c>
      <c r="G678">
        <v>1</v>
      </c>
      <c r="H678">
        <v>2023</v>
      </c>
      <c r="I678" t="s">
        <v>687</v>
      </c>
    </row>
    <row r="679" spans="1:9" x14ac:dyDescent="0.25">
      <c r="A679" t="s">
        <v>8</v>
      </c>
      <c r="B679" t="s">
        <v>9</v>
      </c>
      <c r="C679">
        <v>8770411511</v>
      </c>
      <c r="D679">
        <v>10000</v>
      </c>
      <c r="E679" t="str">
        <f>"6079310046219164"</f>
        <v>6079310046219164</v>
      </c>
      <c r="F679" t="str">
        <f>"452"</f>
        <v>452</v>
      </c>
      <c r="G679">
        <v>1</v>
      </c>
      <c r="H679">
        <v>2023</v>
      </c>
      <c r="I679" t="s">
        <v>688</v>
      </c>
    </row>
    <row r="680" spans="1:9" x14ac:dyDescent="0.25">
      <c r="A680" t="s">
        <v>8</v>
      </c>
      <c r="B680" t="s">
        <v>9</v>
      </c>
      <c r="C680">
        <v>8770411511</v>
      </c>
      <c r="D680">
        <v>10000</v>
      </c>
      <c r="E680" t="str">
        <f>"6079310046219180"</f>
        <v>6079310046219180</v>
      </c>
      <c r="F680" t="str">
        <f>"863"</f>
        <v>863</v>
      </c>
      <c r="G680">
        <v>1</v>
      </c>
      <c r="H680">
        <v>2023</v>
      </c>
      <c r="I680" t="s">
        <v>689</v>
      </c>
    </row>
    <row r="681" spans="1:9" x14ac:dyDescent="0.25">
      <c r="A681" t="s">
        <v>8</v>
      </c>
      <c r="B681" t="s">
        <v>9</v>
      </c>
      <c r="C681">
        <v>8770411511</v>
      </c>
      <c r="D681">
        <v>10000</v>
      </c>
      <c r="E681" t="str">
        <f>"6079310046219479"</f>
        <v>6079310046219479</v>
      </c>
      <c r="F681" t="str">
        <f>"902"</f>
        <v>902</v>
      </c>
      <c r="G681">
        <v>1</v>
      </c>
      <c r="H681">
        <v>2023</v>
      </c>
      <c r="I681" t="s">
        <v>690</v>
      </c>
    </row>
    <row r="682" spans="1:9" x14ac:dyDescent="0.25">
      <c r="A682" t="s">
        <v>8</v>
      </c>
      <c r="B682" t="s">
        <v>9</v>
      </c>
      <c r="C682">
        <v>8770411511</v>
      </c>
      <c r="D682">
        <v>10000</v>
      </c>
      <c r="E682" t="str">
        <f>"6079310046219602"</f>
        <v>6079310046219602</v>
      </c>
      <c r="F682" t="str">
        <f>"263"</f>
        <v>263</v>
      </c>
      <c r="G682">
        <v>1</v>
      </c>
      <c r="H682">
        <v>2023</v>
      </c>
      <c r="I682" t="s">
        <v>691</v>
      </c>
    </row>
    <row r="683" spans="1:9" x14ac:dyDescent="0.25">
      <c r="A683" t="s">
        <v>8</v>
      </c>
      <c r="B683" t="s">
        <v>9</v>
      </c>
      <c r="C683">
        <v>8770411511</v>
      </c>
      <c r="D683">
        <v>10000</v>
      </c>
      <c r="E683" t="str">
        <f>"6079310046219511"</f>
        <v>6079310046219511</v>
      </c>
      <c r="F683" t="str">
        <f>"380"</f>
        <v>380</v>
      </c>
      <c r="G683">
        <v>1</v>
      </c>
      <c r="H683">
        <v>2023</v>
      </c>
      <c r="I683" t="s">
        <v>692</v>
      </c>
    </row>
    <row r="684" spans="1:9" x14ac:dyDescent="0.25">
      <c r="A684" t="s">
        <v>8</v>
      </c>
      <c r="B684" t="s">
        <v>9</v>
      </c>
      <c r="C684">
        <v>8770411511</v>
      </c>
      <c r="D684">
        <v>10000</v>
      </c>
      <c r="E684" t="str">
        <f>"6079310046219198"</f>
        <v>6079310046219198</v>
      </c>
      <c r="F684" t="str">
        <f>"167"</f>
        <v>167</v>
      </c>
      <c r="G684">
        <v>1</v>
      </c>
      <c r="H684">
        <v>2023</v>
      </c>
      <c r="I684" t="s">
        <v>693</v>
      </c>
    </row>
    <row r="685" spans="1:9" x14ac:dyDescent="0.25">
      <c r="A685" t="s">
        <v>8</v>
      </c>
      <c r="B685" t="s">
        <v>9</v>
      </c>
      <c r="C685">
        <v>8770411511</v>
      </c>
      <c r="D685">
        <v>10000</v>
      </c>
      <c r="E685" t="str">
        <f>"6079310046219610"</f>
        <v>6079310046219610</v>
      </c>
      <c r="F685" t="str">
        <f>"550"</f>
        <v>550</v>
      </c>
      <c r="G685">
        <v>1</v>
      </c>
      <c r="H685">
        <v>2023</v>
      </c>
      <c r="I685" t="s">
        <v>694</v>
      </c>
    </row>
    <row r="686" spans="1:9" x14ac:dyDescent="0.25">
      <c r="A686" t="s">
        <v>8</v>
      </c>
      <c r="B686" t="s">
        <v>9</v>
      </c>
      <c r="C686">
        <v>8770411511</v>
      </c>
      <c r="D686">
        <v>10000</v>
      </c>
      <c r="E686" t="str">
        <f>"6079310046219644"</f>
        <v>6079310046219644</v>
      </c>
      <c r="F686" t="str">
        <f>"554"</f>
        <v>554</v>
      </c>
      <c r="G686">
        <v>1</v>
      </c>
      <c r="H686">
        <v>2023</v>
      </c>
      <c r="I686" t="s">
        <v>695</v>
      </c>
    </row>
    <row r="687" spans="1:9" x14ac:dyDescent="0.25">
      <c r="A687" t="s">
        <v>8</v>
      </c>
      <c r="B687" t="s">
        <v>9</v>
      </c>
      <c r="C687">
        <v>8770411511</v>
      </c>
      <c r="D687">
        <v>10000</v>
      </c>
      <c r="E687" t="str">
        <f>"6079310046219552"</f>
        <v>6079310046219552</v>
      </c>
      <c r="F687" t="str">
        <f>"082"</f>
        <v>082</v>
      </c>
      <c r="G687">
        <v>1</v>
      </c>
      <c r="H687">
        <v>2023</v>
      </c>
      <c r="I687" t="s">
        <v>696</v>
      </c>
    </row>
    <row r="688" spans="1:9" x14ac:dyDescent="0.25">
      <c r="A688" t="s">
        <v>8</v>
      </c>
      <c r="B688" t="s">
        <v>9</v>
      </c>
      <c r="C688">
        <v>8770411511</v>
      </c>
      <c r="D688">
        <v>10000</v>
      </c>
      <c r="E688" t="str">
        <f>"6079310046219826"</f>
        <v>6079310046219826</v>
      </c>
      <c r="F688" t="str">
        <f>"570"</f>
        <v>570</v>
      </c>
      <c r="G688">
        <v>1</v>
      </c>
      <c r="H688">
        <v>2023</v>
      </c>
      <c r="I688" t="s">
        <v>697</v>
      </c>
    </row>
    <row r="689" spans="1:9" x14ac:dyDescent="0.25">
      <c r="A689" t="s">
        <v>8</v>
      </c>
      <c r="B689" t="s">
        <v>9</v>
      </c>
      <c r="C689">
        <v>8770411511</v>
      </c>
      <c r="D689">
        <v>10000</v>
      </c>
      <c r="E689" t="str">
        <f>"6079310046219693"</f>
        <v>6079310046219693</v>
      </c>
      <c r="F689" t="str">
        <f>"189"</f>
        <v>189</v>
      </c>
      <c r="G689">
        <v>1</v>
      </c>
      <c r="H689">
        <v>2023</v>
      </c>
      <c r="I689" t="s">
        <v>698</v>
      </c>
    </row>
    <row r="690" spans="1:9" x14ac:dyDescent="0.25">
      <c r="A690" t="s">
        <v>8</v>
      </c>
      <c r="B690" t="s">
        <v>9</v>
      </c>
      <c r="C690">
        <v>8770411511</v>
      </c>
      <c r="D690">
        <v>10000</v>
      </c>
      <c r="E690" t="str">
        <f>"6079310046219867"</f>
        <v>6079310046219867</v>
      </c>
      <c r="F690" t="str">
        <f>"356"</f>
        <v>356</v>
      </c>
      <c r="G690">
        <v>1</v>
      </c>
      <c r="H690">
        <v>2023</v>
      </c>
      <c r="I690" t="s">
        <v>699</v>
      </c>
    </row>
    <row r="691" spans="1:9" x14ac:dyDescent="0.25">
      <c r="A691" t="s">
        <v>8</v>
      </c>
      <c r="B691" t="s">
        <v>9</v>
      </c>
      <c r="C691">
        <v>8770411511</v>
      </c>
      <c r="D691">
        <v>10000</v>
      </c>
      <c r="E691" t="str">
        <f>"6079310046219701"</f>
        <v>6079310046219701</v>
      </c>
      <c r="F691" t="str">
        <f>"790"</f>
        <v>790</v>
      </c>
      <c r="G691">
        <v>1</v>
      </c>
      <c r="H691">
        <v>2023</v>
      </c>
      <c r="I691" t="s">
        <v>700</v>
      </c>
    </row>
    <row r="692" spans="1:9" x14ac:dyDescent="0.25">
      <c r="A692" t="s">
        <v>8</v>
      </c>
      <c r="B692" t="s">
        <v>9</v>
      </c>
      <c r="C692">
        <v>8770411511</v>
      </c>
      <c r="D692">
        <v>10000</v>
      </c>
      <c r="E692" t="str">
        <f>"6079310046219719"</f>
        <v>6079310046219719</v>
      </c>
      <c r="F692" t="str">
        <f>"617"</f>
        <v>617</v>
      </c>
      <c r="G692">
        <v>1</v>
      </c>
      <c r="H692">
        <v>2023</v>
      </c>
      <c r="I692" t="s">
        <v>701</v>
      </c>
    </row>
    <row r="693" spans="1:9" x14ac:dyDescent="0.25">
      <c r="A693" t="s">
        <v>8</v>
      </c>
      <c r="B693" t="s">
        <v>9</v>
      </c>
      <c r="C693">
        <v>8770411511</v>
      </c>
      <c r="D693">
        <v>10000</v>
      </c>
      <c r="E693" t="str">
        <f>"6079310046219727"</f>
        <v>6079310046219727</v>
      </c>
      <c r="F693" t="str">
        <f>"367"</f>
        <v>367</v>
      </c>
      <c r="G693">
        <v>1</v>
      </c>
      <c r="H693">
        <v>2023</v>
      </c>
      <c r="I693" t="s">
        <v>702</v>
      </c>
    </row>
    <row r="694" spans="1:9" x14ac:dyDescent="0.25">
      <c r="A694" t="s">
        <v>8</v>
      </c>
      <c r="B694" t="s">
        <v>9</v>
      </c>
      <c r="C694">
        <v>8770411511</v>
      </c>
      <c r="D694">
        <v>10000</v>
      </c>
      <c r="E694" t="str">
        <f>"6079310046219776"</f>
        <v>6079310046219776</v>
      </c>
      <c r="F694" t="str">
        <f>"274"</f>
        <v>274</v>
      </c>
      <c r="G694">
        <v>1</v>
      </c>
      <c r="H694">
        <v>2023</v>
      </c>
      <c r="I694" t="s">
        <v>703</v>
      </c>
    </row>
    <row r="695" spans="1:9" x14ac:dyDescent="0.25">
      <c r="A695" t="s">
        <v>8</v>
      </c>
      <c r="B695" t="s">
        <v>9</v>
      </c>
      <c r="C695">
        <v>8770411511</v>
      </c>
      <c r="D695">
        <v>10000</v>
      </c>
      <c r="E695" t="str">
        <f>"6079310046219792"</f>
        <v>6079310046219792</v>
      </c>
      <c r="F695" t="str">
        <f>"050"</f>
        <v>050</v>
      </c>
      <c r="G695">
        <v>1</v>
      </c>
      <c r="H695">
        <v>2023</v>
      </c>
      <c r="I695" t="s">
        <v>704</v>
      </c>
    </row>
    <row r="696" spans="1:9" x14ac:dyDescent="0.25">
      <c r="A696" t="s">
        <v>8</v>
      </c>
      <c r="B696" t="s">
        <v>9</v>
      </c>
      <c r="C696">
        <v>8770411511</v>
      </c>
      <c r="D696">
        <v>10000</v>
      </c>
      <c r="E696" t="str">
        <f>"6079310046219925"</f>
        <v>6079310046219925</v>
      </c>
      <c r="F696" t="str">
        <f>"525"</f>
        <v>525</v>
      </c>
      <c r="G696">
        <v>1</v>
      </c>
      <c r="H696">
        <v>2023</v>
      </c>
      <c r="I696" t="s">
        <v>705</v>
      </c>
    </row>
    <row r="697" spans="1:9" x14ac:dyDescent="0.25">
      <c r="A697" t="s">
        <v>8</v>
      </c>
      <c r="B697" t="s">
        <v>9</v>
      </c>
      <c r="C697">
        <v>8770411511</v>
      </c>
      <c r="D697">
        <v>10000</v>
      </c>
      <c r="E697" t="str">
        <f>"6079310046219941"</f>
        <v>6079310046219941</v>
      </c>
      <c r="F697" t="str">
        <f>"136"</f>
        <v>136</v>
      </c>
      <c r="G697">
        <v>1</v>
      </c>
      <c r="H697">
        <v>2023</v>
      </c>
      <c r="I697" t="s">
        <v>706</v>
      </c>
    </row>
    <row r="698" spans="1:9" x14ac:dyDescent="0.25">
      <c r="A698" t="s">
        <v>8</v>
      </c>
      <c r="B698" t="s">
        <v>9</v>
      </c>
      <c r="C698">
        <v>8770411511</v>
      </c>
      <c r="D698">
        <v>10000</v>
      </c>
      <c r="E698" t="str">
        <f>"6079310046220006"</f>
        <v>6079310046220006</v>
      </c>
      <c r="F698" t="str">
        <f>"525"</f>
        <v>525</v>
      </c>
      <c r="G698">
        <v>1</v>
      </c>
      <c r="H698">
        <v>2023</v>
      </c>
      <c r="I698" t="s">
        <v>707</v>
      </c>
    </row>
    <row r="699" spans="1:9" x14ac:dyDescent="0.25">
      <c r="A699" t="s">
        <v>8</v>
      </c>
      <c r="B699" t="s">
        <v>9</v>
      </c>
      <c r="C699">
        <v>8770411511</v>
      </c>
      <c r="D699">
        <v>10000</v>
      </c>
      <c r="E699" t="str">
        <f>"6079310046220022"</f>
        <v>6079310046220022</v>
      </c>
      <c r="F699" t="str">
        <f>"961"</f>
        <v>961</v>
      </c>
      <c r="G699">
        <v>1</v>
      </c>
      <c r="H699">
        <v>2023</v>
      </c>
      <c r="I699" t="s">
        <v>708</v>
      </c>
    </row>
    <row r="700" spans="1:9" x14ac:dyDescent="0.25">
      <c r="A700" t="s">
        <v>8</v>
      </c>
      <c r="B700" t="s">
        <v>9</v>
      </c>
      <c r="C700">
        <v>8770411511</v>
      </c>
      <c r="D700">
        <v>10000</v>
      </c>
      <c r="E700" t="str">
        <f>"6079310046220014"</f>
        <v>6079310046220014</v>
      </c>
      <c r="F700" t="str">
        <f>"517"</f>
        <v>517</v>
      </c>
      <c r="G700">
        <v>1</v>
      </c>
      <c r="H700">
        <v>2023</v>
      </c>
      <c r="I700" t="s">
        <v>709</v>
      </c>
    </row>
    <row r="701" spans="1:9" x14ac:dyDescent="0.25">
      <c r="A701" t="s">
        <v>8</v>
      </c>
      <c r="B701" t="s">
        <v>9</v>
      </c>
      <c r="C701">
        <v>8770411511</v>
      </c>
      <c r="D701">
        <v>10000</v>
      </c>
      <c r="E701" t="str">
        <f>"6079310046220238"</f>
        <v>6079310046220238</v>
      </c>
      <c r="F701" t="str">
        <f>"983"</f>
        <v>983</v>
      </c>
      <c r="G701">
        <v>1</v>
      </c>
      <c r="H701">
        <v>2023</v>
      </c>
      <c r="I701" t="s">
        <v>710</v>
      </c>
    </row>
    <row r="702" spans="1:9" x14ac:dyDescent="0.25">
      <c r="A702" t="s">
        <v>8</v>
      </c>
      <c r="B702" t="s">
        <v>9</v>
      </c>
      <c r="C702">
        <v>8770411511</v>
      </c>
      <c r="D702">
        <v>10000</v>
      </c>
      <c r="E702" t="str">
        <f>"6079310046220246"</f>
        <v>6079310046220246</v>
      </c>
      <c r="F702" t="str">
        <f>"341"</f>
        <v>341</v>
      </c>
      <c r="G702">
        <v>1</v>
      </c>
      <c r="H702">
        <v>2023</v>
      </c>
      <c r="I702" t="s">
        <v>711</v>
      </c>
    </row>
    <row r="703" spans="1:9" x14ac:dyDescent="0.25">
      <c r="A703" t="s">
        <v>8</v>
      </c>
      <c r="B703" t="s">
        <v>9</v>
      </c>
      <c r="C703">
        <v>8770411511</v>
      </c>
      <c r="D703">
        <v>10000</v>
      </c>
      <c r="E703" t="str">
        <f>"6079310046220063"</f>
        <v>6079310046220063</v>
      </c>
      <c r="F703" t="str">
        <f>"138"</f>
        <v>138</v>
      </c>
      <c r="G703">
        <v>1</v>
      </c>
      <c r="H703">
        <v>2023</v>
      </c>
      <c r="I703" t="s">
        <v>712</v>
      </c>
    </row>
    <row r="704" spans="1:9" x14ac:dyDescent="0.25">
      <c r="A704" t="s">
        <v>8</v>
      </c>
      <c r="B704" t="s">
        <v>9</v>
      </c>
      <c r="C704">
        <v>8770411511</v>
      </c>
      <c r="D704">
        <v>10000</v>
      </c>
      <c r="E704" t="str">
        <f>"6079310046220097"</f>
        <v>6079310046220097</v>
      </c>
      <c r="F704" t="str">
        <f>"091"</f>
        <v>091</v>
      </c>
      <c r="G704">
        <v>1</v>
      </c>
      <c r="H704">
        <v>2023</v>
      </c>
      <c r="I704" t="s">
        <v>713</v>
      </c>
    </row>
    <row r="705" spans="1:9" x14ac:dyDescent="0.25">
      <c r="A705" t="s">
        <v>8</v>
      </c>
      <c r="B705" t="s">
        <v>9</v>
      </c>
      <c r="C705">
        <v>8770411511</v>
      </c>
      <c r="D705">
        <v>10000</v>
      </c>
      <c r="E705" t="str">
        <f>"6079310046220105"</f>
        <v>6079310046220105</v>
      </c>
      <c r="F705" t="str">
        <f>"598"</f>
        <v>598</v>
      </c>
      <c r="G705">
        <v>1</v>
      </c>
      <c r="H705">
        <v>2023</v>
      </c>
      <c r="I705" t="s">
        <v>714</v>
      </c>
    </row>
    <row r="706" spans="1:9" x14ac:dyDescent="0.25">
      <c r="A706" t="s">
        <v>8</v>
      </c>
      <c r="B706" t="s">
        <v>9</v>
      </c>
      <c r="C706">
        <v>8770411511</v>
      </c>
      <c r="D706">
        <v>10000</v>
      </c>
      <c r="E706" t="str">
        <f>"6079310046220121"</f>
        <v>6079310046220121</v>
      </c>
      <c r="F706" t="str">
        <f>"584"</f>
        <v>584</v>
      </c>
      <c r="G706">
        <v>1</v>
      </c>
      <c r="H706">
        <v>2023</v>
      </c>
      <c r="I706" t="s">
        <v>715</v>
      </c>
    </row>
    <row r="707" spans="1:9" x14ac:dyDescent="0.25">
      <c r="A707" t="s">
        <v>8</v>
      </c>
      <c r="B707" t="s">
        <v>9</v>
      </c>
      <c r="C707">
        <v>8770411511</v>
      </c>
      <c r="D707">
        <v>10000</v>
      </c>
      <c r="E707" t="str">
        <f>"6079310046220113"</f>
        <v>6079310046220113</v>
      </c>
      <c r="F707" t="str">
        <f>"462"</f>
        <v>462</v>
      </c>
      <c r="G707">
        <v>1</v>
      </c>
      <c r="H707">
        <v>2023</v>
      </c>
      <c r="I707" t="s">
        <v>716</v>
      </c>
    </row>
    <row r="708" spans="1:9" x14ac:dyDescent="0.25">
      <c r="A708" t="s">
        <v>8</v>
      </c>
      <c r="B708" t="s">
        <v>9</v>
      </c>
      <c r="C708">
        <v>8770411511</v>
      </c>
      <c r="D708">
        <v>10000</v>
      </c>
      <c r="E708" t="str">
        <f>"6079310046220352"</f>
        <v>6079310046220352</v>
      </c>
      <c r="F708" t="str">
        <f>"175"</f>
        <v>175</v>
      </c>
      <c r="G708">
        <v>1</v>
      </c>
      <c r="H708">
        <v>2023</v>
      </c>
      <c r="I708" t="s">
        <v>717</v>
      </c>
    </row>
    <row r="709" spans="1:9" x14ac:dyDescent="0.25">
      <c r="A709" t="s">
        <v>8</v>
      </c>
      <c r="B709" t="s">
        <v>9</v>
      </c>
      <c r="C709">
        <v>8770411511</v>
      </c>
      <c r="D709">
        <v>10000</v>
      </c>
      <c r="E709" t="str">
        <f>"6079310046220378"</f>
        <v>6079310046220378</v>
      </c>
      <c r="F709" t="str">
        <f>"229"</f>
        <v>229</v>
      </c>
      <c r="G709">
        <v>1</v>
      </c>
      <c r="H709">
        <v>2023</v>
      </c>
      <c r="I709" t="s">
        <v>718</v>
      </c>
    </row>
    <row r="710" spans="1:9" x14ac:dyDescent="0.25">
      <c r="A710" t="s">
        <v>8</v>
      </c>
      <c r="B710" t="s">
        <v>9</v>
      </c>
      <c r="C710">
        <v>8770411511</v>
      </c>
      <c r="D710">
        <v>10000</v>
      </c>
      <c r="E710" t="str">
        <f>"6079310046220170"</f>
        <v>6079310046220170</v>
      </c>
      <c r="F710" t="str">
        <f>"461"</f>
        <v>461</v>
      </c>
      <c r="G710">
        <v>1</v>
      </c>
      <c r="H710">
        <v>2023</v>
      </c>
      <c r="I710" t="s">
        <v>719</v>
      </c>
    </row>
    <row r="711" spans="1:9" x14ac:dyDescent="0.25">
      <c r="A711" t="s">
        <v>8</v>
      </c>
      <c r="B711" t="s">
        <v>9</v>
      </c>
      <c r="C711">
        <v>8770411511</v>
      </c>
      <c r="D711">
        <v>10000</v>
      </c>
      <c r="E711" t="str">
        <f>"6079310046220188"</f>
        <v>6079310046220188</v>
      </c>
      <c r="F711" t="str">
        <f>"796"</f>
        <v>796</v>
      </c>
      <c r="G711">
        <v>1</v>
      </c>
      <c r="H711">
        <v>2023</v>
      </c>
      <c r="I711" t="s">
        <v>720</v>
      </c>
    </row>
    <row r="712" spans="1:9" x14ac:dyDescent="0.25">
      <c r="A712" t="s">
        <v>8</v>
      </c>
      <c r="B712" t="s">
        <v>9</v>
      </c>
      <c r="C712">
        <v>8770411511</v>
      </c>
      <c r="D712">
        <v>10000</v>
      </c>
      <c r="E712" t="str">
        <f>"6079310046220501"</f>
        <v>6079310046220501</v>
      </c>
      <c r="F712" t="str">
        <f>"614"</f>
        <v>614</v>
      </c>
      <c r="G712">
        <v>1</v>
      </c>
      <c r="H712">
        <v>2023</v>
      </c>
      <c r="I712" t="s">
        <v>721</v>
      </c>
    </row>
    <row r="713" spans="1:9" x14ac:dyDescent="0.25">
      <c r="A713" t="s">
        <v>8</v>
      </c>
      <c r="B713" t="s">
        <v>9</v>
      </c>
      <c r="C713">
        <v>8770411511</v>
      </c>
      <c r="D713">
        <v>10000</v>
      </c>
      <c r="E713" t="str">
        <f>"6079310046220519"</f>
        <v>6079310046220519</v>
      </c>
      <c r="F713" t="str">
        <f>"980"</f>
        <v>980</v>
      </c>
      <c r="G713">
        <v>1</v>
      </c>
      <c r="H713">
        <v>2023</v>
      </c>
      <c r="I713" t="s">
        <v>722</v>
      </c>
    </row>
    <row r="714" spans="1:9" x14ac:dyDescent="0.25">
      <c r="A714" t="s">
        <v>8</v>
      </c>
      <c r="B714" t="s">
        <v>9</v>
      </c>
      <c r="C714">
        <v>8770411511</v>
      </c>
      <c r="D714">
        <v>10000</v>
      </c>
      <c r="E714" t="str">
        <f>"6079310046220600"</f>
        <v>6079310046220600</v>
      </c>
      <c r="F714" t="str">
        <f>"240"</f>
        <v>240</v>
      </c>
      <c r="G714">
        <v>1</v>
      </c>
      <c r="H714">
        <v>2023</v>
      </c>
      <c r="I714" t="s">
        <v>723</v>
      </c>
    </row>
    <row r="715" spans="1:9" x14ac:dyDescent="0.25">
      <c r="A715" t="s">
        <v>8</v>
      </c>
      <c r="B715" t="s">
        <v>9</v>
      </c>
      <c r="C715">
        <v>8770411511</v>
      </c>
      <c r="D715">
        <v>10000</v>
      </c>
      <c r="E715" t="str">
        <f>"6079310046220618"</f>
        <v>6079310046220618</v>
      </c>
      <c r="F715" t="str">
        <f>"826"</f>
        <v>826</v>
      </c>
      <c r="G715">
        <v>1</v>
      </c>
      <c r="H715">
        <v>2023</v>
      </c>
      <c r="I715" t="s">
        <v>724</v>
      </c>
    </row>
    <row r="716" spans="1:9" x14ac:dyDescent="0.25">
      <c r="A716" t="s">
        <v>8</v>
      </c>
      <c r="B716" t="s">
        <v>9</v>
      </c>
      <c r="C716">
        <v>8770411511</v>
      </c>
      <c r="D716">
        <v>10000</v>
      </c>
      <c r="E716" t="str">
        <f>"6079310046220626"</f>
        <v>6079310046220626</v>
      </c>
      <c r="F716" t="str">
        <f>"682"</f>
        <v>682</v>
      </c>
      <c r="G716">
        <v>1</v>
      </c>
      <c r="H716">
        <v>2023</v>
      </c>
      <c r="I716" t="s">
        <v>725</v>
      </c>
    </row>
    <row r="717" spans="1:9" x14ac:dyDescent="0.25">
      <c r="A717" t="s">
        <v>8</v>
      </c>
      <c r="B717" t="s">
        <v>9</v>
      </c>
      <c r="C717">
        <v>8770411511</v>
      </c>
      <c r="D717">
        <v>10000</v>
      </c>
      <c r="E717" t="str">
        <f>"6079310046220659"</f>
        <v>6079310046220659</v>
      </c>
      <c r="F717" t="str">
        <f>"991"</f>
        <v>991</v>
      </c>
      <c r="G717">
        <v>1</v>
      </c>
      <c r="H717">
        <v>2023</v>
      </c>
      <c r="I717" t="s">
        <v>726</v>
      </c>
    </row>
    <row r="718" spans="1:9" x14ac:dyDescent="0.25">
      <c r="A718" t="s">
        <v>8</v>
      </c>
      <c r="B718" t="s">
        <v>9</v>
      </c>
      <c r="C718">
        <v>8770411511</v>
      </c>
      <c r="D718">
        <v>10000</v>
      </c>
      <c r="E718" t="str">
        <f>"6079310046220667"</f>
        <v>6079310046220667</v>
      </c>
      <c r="F718" t="str">
        <f>"861"</f>
        <v>861</v>
      </c>
      <c r="G718">
        <v>1</v>
      </c>
      <c r="H718">
        <v>2023</v>
      </c>
      <c r="I718" t="s">
        <v>727</v>
      </c>
    </row>
    <row r="719" spans="1:9" x14ac:dyDescent="0.25">
      <c r="A719" t="s">
        <v>8</v>
      </c>
      <c r="B719" t="s">
        <v>9</v>
      </c>
      <c r="C719">
        <v>8770411511</v>
      </c>
      <c r="D719">
        <v>10000</v>
      </c>
      <c r="E719" t="str">
        <f>"6079310046220576"</f>
        <v>6079310046220576</v>
      </c>
      <c r="F719" t="str">
        <f>"197"</f>
        <v>197</v>
      </c>
      <c r="G719">
        <v>1</v>
      </c>
      <c r="H719">
        <v>2023</v>
      </c>
      <c r="I719" t="s">
        <v>728</v>
      </c>
    </row>
    <row r="720" spans="1:9" x14ac:dyDescent="0.25">
      <c r="A720" t="s">
        <v>8</v>
      </c>
      <c r="B720" t="s">
        <v>9</v>
      </c>
      <c r="C720">
        <v>8770411511</v>
      </c>
      <c r="D720">
        <v>10000</v>
      </c>
      <c r="E720" t="str">
        <f>"6079310046220808"</f>
        <v>6079310046220808</v>
      </c>
      <c r="F720" t="str">
        <f>"475"</f>
        <v>475</v>
      </c>
      <c r="G720">
        <v>1</v>
      </c>
      <c r="H720">
        <v>2023</v>
      </c>
      <c r="I720" t="s">
        <v>729</v>
      </c>
    </row>
    <row r="721" spans="1:9" x14ac:dyDescent="0.25">
      <c r="A721" t="s">
        <v>8</v>
      </c>
      <c r="B721" t="s">
        <v>9</v>
      </c>
      <c r="C721">
        <v>8770411511</v>
      </c>
      <c r="D721">
        <v>10000</v>
      </c>
      <c r="E721" t="str">
        <f>"6079310046220709"</f>
        <v>6079310046220709</v>
      </c>
      <c r="F721" t="str">
        <f>"743"</f>
        <v>743</v>
      </c>
      <c r="G721">
        <v>1</v>
      </c>
      <c r="H721">
        <v>2023</v>
      </c>
      <c r="I721" t="s">
        <v>730</v>
      </c>
    </row>
    <row r="722" spans="1:9" x14ac:dyDescent="0.25">
      <c r="A722" t="s">
        <v>8</v>
      </c>
      <c r="B722" t="s">
        <v>9</v>
      </c>
      <c r="C722">
        <v>8770411511</v>
      </c>
      <c r="D722">
        <v>10000</v>
      </c>
      <c r="E722" t="str">
        <f>"6079310046220725"</f>
        <v>6079310046220725</v>
      </c>
      <c r="F722" t="str">
        <f>"313"</f>
        <v>313</v>
      </c>
      <c r="G722">
        <v>1</v>
      </c>
      <c r="H722">
        <v>2023</v>
      </c>
      <c r="I722" t="s">
        <v>731</v>
      </c>
    </row>
    <row r="723" spans="1:9" x14ac:dyDescent="0.25">
      <c r="A723" t="s">
        <v>8</v>
      </c>
      <c r="B723" t="s">
        <v>9</v>
      </c>
      <c r="C723">
        <v>8770411511</v>
      </c>
      <c r="D723">
        <v>10000</v>
      </c>
      <c r="E723" t="str">
        <f>"6079310046220733"</f>
        <v>6079310046220733</v>
      </c>
      <c r="F723" t="str">
        <f>"037"</f>
        <v>037</v>
      </c>
      <c r="G723">
        <v>1</v>
      </c>
      <c r="H723">
        <v>2023</v>
      </c>
      <c r="I723" t="s">
        <v>732</v>
      </c>
    </row>
    <row r="724" spans="1:9" x14ac:dyDescent="0.25">
      <c r="A724" t="s">
        <v>8</v>
      </c>
      <c r="B724" t="s">
        <v>9</v>
      </c>
      <c r="C724">
        <v>8770411511</v>
      </c>
      <c r="D724">
        <v>10000</v>
      </c>
      <c r="E724" t="str">
        <f>"6079310046220899"</f>
        <v>6079310046220899</v>
      </c>
      <c r="F724" t="str">
        <f>"995"</f>
        <v>995</v>
      </c>
      <c r="G724">
        <v>1</v>
      </c>
      <c r="H724">
        <v>2023</v>
      </c>
      <c r="I724" t="s">
        <v>733</v>
      </c>
    </row>
    <row r="725" spans="1:9" x14ac:dyDescent="0.25">
      <c r="A725" t="s">
        <v>8</v>
      </c>
      <c r="B725" t="s">
        <v>9</v>
      </c>
      <c r="C725">
        <v>8770411511</v>
      </c>
      <c r="D725">
        <v>10000</v>
      </c>
      <c r="E725" t="str">
        <f>"6079310046220915"</f>
        <v>6079310046220915</v>
      </c>
      <c r="F725" t="str">
        <f>"887"</f>
        <v>887</v>
      </c>
      <c r="G725">
        <v>1</v>
      </c>
      <c r="H725">
        <v>2023</v>
      </c>
      <c r="I725" t="s">
        <v>734</v>
      </c>
    </row>
    <row r="726" spans="1:9" x14ac:dyDescent="0.25">
      <c r="A726" t="s">
        <v>8</v>
      </c>
      <c r="B726" t="s">
        <v>9</v>
      </c>
      <c r="C726">
        <v>8770411511</v>
      </c>
      <c r="D726">
        <v>10000</v>
      </c>
      <c r="E726" t="str">
        <f>"6079310046220741"</f>
        <v>6079310046220741</v>
      </c>
      <c r="F726" t="str">
        <f>"023"</f>
        <v>023</v>
      </c>
      <c r="G726">
        <v>1</v>
      </c>
      <c r="H726">
        <v>2023</v>
      </c>
      <c r="I726" t="s">
        <v>735</v>
      </c>
    </row>
    <row r="727" spans="1:9" x14ac:dyDescent="0.25">
      <c r="A727" t="s">
        <v>8</v>
      </c>
      <c r="B727" t="s">
        <v>9</v>
      </c>
      <c r="C727">
        <v>8770411511</v>
      </c>
      <c r="D727">
        <v>10000</v>
      </c>
      <c r="E727" t="str">
        <f>"6079310046220782"</f>
        <v>6079310046220782</v>
      </c>
      <c r="F727" t="str">
        <f>"603"</f>
        <v>603</v>
      </c>
      <c r="G727">
        <v>1</v>
      </c>
      <c r="H727">
        <v>2023</v>
      </c>
      <c r="I727" t="s">
        <v>736</v>
      </c>
    </row>
    <row r="728" spans="1:9" x14ac:dyDescent="0.25">
      <c r="A728" t="s">
        <v>8</v>
      </c>
      <c r="B728" t="s">
        <v>9</v>
      </c>
      <c r="C728">
        <v>8770411511</v>
      </c>
      <c r="D728">
        <v>10000</v>
      </c>
      <c r="E728" t="str">
        <f>"6079310046221228"</f>
        <v>6079310046221228</v>
      </c>
      <c r="F728" t="str">
        <f>"096"</f>
        <v>096</v>
      </c>
      <c r="G728">
        <v>1</v>
      </c>
      <c r="H728">
        <v>2023</v>
      </c>
      <c r="I728" t="s">
        <v>737</v>
      </c>
    </row>
    <row r="729" spans="1:9" x14ac:dyDescent="0.25">
      <c r="A729" t="s">
        <v>8</v>
      </c>
      <c r="B729" t="s">
        <v>9</v>
      </c>
      <c r="C729">
        <v>8770411511</v>
      </c>
      <c r="D729">
        <v>10000</v>
      </c>
      <c r="E729" t="str">
        <f>"6079310046220980"</f>
        <v>6079310046220980</v>
      </c>
      <c r="F729" t="str">
        <f>"953"</f>
        <v>953</v>
      </c>
      <c r="G729">
        <v>1</v>
      </c>
      <c r="H729">
        <v>2023</v>
      </c>
      <c r="I729" t="s">
        <v>738</v>
      </c>
    </row>
    <row r="730" spans="1:9" x14ac:dyDescent="0.25">
      <c r="A730" t="s">
        <v>8</v>
      </c>
      <c r="B730" t="s">
        <v>9</v>
      </c>
      <c r="C730">
        <v>8770411511</v>
      </c>
      <c r="D730">
        <v>10000</v>
      </c>
      <c r="E730" t="str">
        <f>"6079310046221038"</f>
        <v>6079310046221038</v>
      </c>
      <c r="F730" t="str">
        <f>"050"</f>
        <v>050</v>
      </c>
      <c r="G730">
        <v>1</v>
      </c>
      <c r="H730">
        <v>2023</v>
      </c>
      <c r="I730" t="s">
        <v>739</v>
      </c>
    </row>
    <row r="731" spans="1:9" x14ac:dyDescent="0.25">
      <c r="A731" t="s">
        <v>8</v>
      </c>
      <c r="B731" t="s">
        <v>9</v>
      </c>
      <c r="C731">
        <v>8770411511</v>
      </c>
      <c r="D731">
        <v>10000</v>
      </c>
      <c r="E731" t="str">
        <f>"6079310046221012"</f>
        <v>6079310046221012</v>
      </c>
      <c r="F731" t="str">
        <f>"123"</f>
        <v>123</v>
      </c>
      <c r="G731">
        <v>1</v>
      </c>
      <c r="H731">
        <v>2023</v>
      </c>
      <c r="I731" t="s">
        <v>740</v>
      </c>
    </row>
    <row r="732" spans="1:9" x14ac:dyDescent="0.25">
      <c r="A732" t="s">
        <v>8</v>
      </c>
      <c r="B732" t="s">
        <v>9</v>
      </c>
      <c r="C732">
        <v>8770411511</v>
      </c>
      <c r="D732">
        <v>10000</v>
      </c>
      <c r="E732" t="str">
        <f>"6079310046221020"</f>
        <v>6079310046221020</v>
      </c>
      <c r="F732" t="str">
        <f>"984"</f>
        <v>984</v>
      </c>
      <c r="G732">
        <v>1</v>
      </c>
      <c r="H732">
        <v>2023</v>
      </c>
      <c r="I732" t="s">
        <v>741</v>
      </c>
    </row>
    <row r="733" spans="1:9" x14ac:dyDescent="0.25">
      <c r="A733" t="s">
        <v>8</v>
      </c>
      <c r="B733" t="s">
        <v>9</v>
      </c>
      <c r="C733">
        <v>8770411511</v>
      </c>
      <c r="D733">
        <v>10000</v>
      </c>
      <c r="E733" t="str">
        <f>"6079310046221061"</f>
        <v>6079310046221061</v>
      </c>
      <c r="F733" t="str">
        <f>"208"</f>
        <v>208</v>
      </c>
      <c r="G733">
        <v>1</v>
      </c>
      <c r="H733">
        <v>2023</v>
      </c>
      <c r="I733" t="s">
        <v>742</v>
      </c>
    </row>
    <row r="734" spans="1:9" x14ac:dyDescent="0.25">
      <c r="A734" t="s">
        <v>8</v>
      </c>
      <c r="B734" t="s">
        <v>9</v>
      </c>
      <c r="C734">
        <v>8770411511</v>
      </c>
      <c r="D734">
        <v>10000</v>
      </c>
      <c r="E734" t="str">
        <f>"6079310046221079"</f>
        <v>6079310046221079</v>
      </c>
      <c r="F734" t="str">
        <f>"361"</f>
        <v>361</v>
      </c>
      <c r="G734">
        <v>1</v>
      </c>
      <c r="H734">
        <v>2023</v>
      </c>
      <c r="I734" t="s">
        <v>743</v>
      </c>
    </row>
    <row r="735" spans="1:9" x14ac:dyDescent="0.25">
      <c r="A735" t="s">
        <v>8</v>
      </c>
      <c r="B735" t="s">
        <v>9</v>
      </c>
      <c r="C735">
        <v>8770411511</v>
      </c>
      <c r="D735">
        <v>10000</v>
      </c>
      <c r="E735" t="str">
        <f>"6079310046221301"</f>
        <v>6079310046221301</v>
      </c>
      <c r="F735" t="str">
        <f>"397"</f>
        <v>397</v>
      </c>
      <c r="G735">
        <v>1</v>
      </c>
      <c r="H735">
        <v>2023</v>
      </c>
      <c r="I735" t="s">
        <v>744</v>
      </c>
    </row>
    <row r="736" spans="1:9" x14ac:dyDescent="0.25">
      <c r="A736" t="s">
        <v>8</v>
      </c>
      <c r="B736" t="s">
        <v>9</v>
      </c>
      <c r="C736">
        <v>8770411511</v>
      </c>
      <c r="D736">
        <v>10000</v>
      </c>
      <c r="E736" t="str">
        <f>"6079310046221327"</f>
        <v>6079310046221327</v>
      </c>
      <c r="F736" t="str">
        <f>"274"</f>
        <v>274</v>
      </c>
      <c r="G736">
        <v>1</v>
      </c>
      <c r="H736">
        <v>2023</v>
      </c>
      <c r="I736" t="s">
        <v>745</v>
      </c>
    </row>
    <row r="737" spans="1:9" x14ac:dyDescent="0.25">
      <c r="A737" t="s">
        <v>8</v>
      </c>
      <c r="B737" t="s">
        <v>9</v>
      </c>
      <c r="C737">
        <v>8770411511</v>
      </c>
      <c r="D737">
        <v>10000</v>
      </c>
      <c r="E737" t="str">
        <f>"6079310046221111"</f>
        <v>6079310046221111</v>
      </c>
      <c r="F737" t="str">
        <f>"834"</f>
        <v>834</v>
      </c>
      <c r="G737">
        <v>1</v>
      </c>
      <c r="H737">
        <v>2023</v>
      </c>
      <c r="I737" t="s">
        <v>746</v>
      </c>
    </row>
    <row r="738" spans="1:9" x14ac:dyDescent="0.25">
      <c r="A738" t="s">
        <v>8</v>
      </c>
      <c r="B738" t="s">
        <v>9</v>
      </c>
      <c r="C738">
        <v>8770411511</v>
      </c>
      <c r="D738">
        <v>10000</v>
      </c>
      <c r="E738" t="str">
        <f>"6079310046221129"</f>
        <v>6079310046221129</v>
      </c>
      <c r="F738" t="str">
        <f>"161"</f>
        <v>161</v>
      </c>
      <c r="G738">
        <v>1</v>
      </c>
      <c r="H738">
        <v>2023</v>
      </c>
      <c r="I738" t="s">
        <v>747</v>
      </c>
    </row>
    <row r="739" spans="1:9" x14ac:dyDescent="0.25">
      <c r="A739" t="s">
        <v>8</v>
      </c>
      <c r="B739" t="s">
        <v>9</v>
      </c>
      <c r="C739">
        <v>8770411511</v>
      </c>
      <c r="D739">
        <v>10000</v>
      </c>
      <c r="E739" t="str">
        <f>"6079310046221137"</f>
        <v>6079310046221137</v>
      </c>
      <c r="F739" t="str">
        <f>"048"</f>
        <v>048</v>
      </c>
      <c r="G739">
        <v>1</v>
      </c>
      <c r="H739">
        <v>2023</v>
      </c>
      <c r="I739" t="s">
        <v>748</v>
      </c>
    </row>
    <row r="740" spans="1:9" x14ac:dyDescent="0.25">
      <c r="A740" t="s">
        <v>8</v>
      </c>
      <c r="B740" t="s">
        <v>9</v>
      </c>
      <c r="C740">
        <v>8770411511</v>
      </c>
      <c r="D740">
        <v>10000</v>
      </c>
      <c r="E740" t="str">
        <f>"6079310046221392"</f>
        <v>6079310046221392</v>
      </c>
      <c r="F740" t="str">
        <f>"536"</f>
        <v>536</v>
      </c>
      <c r="G740">
        <v>1</v>
      </c>
      <c r="H740">
        <v>2023</v>
      </c>
      <c r="I740" t="s">
        <v>749</v>
      </c>
    </row>
    <row r="741" spans="1:9" x14ac:dyDescent="0.25">
      <c r="A741" t="s">
        <v>8</v>
      </c>
      <c r="B741" t="s">
        <v>9</v>
      </c>
      <c r="C741">
        <v>8770411511</v>
      </c>
      <c r="D741">
        <v>10000</v>
      </c>
      <c r="E741" t="str">
        <f>"6079310046221426"</f>
        <v>6079310046221426</v>
      </c>
      <c r="F741" t="str">
        <f>"687"</f>
        <v>687</v>
      </c>
      <c r="G741">
        <v>1</v>
      </c>
      <c r="H741">
        <v>2023</v>
      </c>
      <c r="I741" t="s">
        <v>750</v>
      </c>
    </row>
    <row r="742" spans="1:9" x14ac:dyDescent="0.25">
      <c r="A742" t="s">
        <v>8</v>
      </c>
      <c r="B742" t="s">
        <v>9</v>
      </c>
      <c r="C742">
        <v>8770411511</v>
      </c>
      <c r="D742">
        <v>10000</v>
      </c>
      <c r="E742" t="str">
        <f>"6079310046221178"</f>
        <v>6079310046221178</v>
      </c>
      <c r="F742" t="str">
        <f>"639"</f>
        <v>639</v>
      </c>
      <c r="G742">
        <v>1</v>
      </c>
      <c r="H742">
        <v>2023</v>
      </c>
      <c r="I742" t="s">
        <v>751</v>
      </c>
    </row>
    <row r="743" spans="1:9" x14ac:dyDescent="0.25">
      <c r="A743" t="s">
        <v>8</v>
      </c>
      <c r="B743" t="s">
        <v>9</v>
      </c>
      <c r="C743">
        <v>8770411511</v>
      </c>
      <c r="D743">
        <v>10000</v>
      </c>
      <c r="E743" t="str">
        <f>"6079310046221160"</f>
        <v>6079310046221160</v>
      </c>
      <c r="F743" t="str">
        <f>"119"</f>
        <v>119</v>
      </c>
      <c r="G743">
        <v>1</v>
      </c>
      <c r="H743">
        <v>2023</v>
      </c>
      <c r="I743" t="s">
        <v>752</v>
      </c>
    </row>
    <row r="744" spans="1:9" x14ac:dyDescent="0.25">
      <c r="A744" t="s">
        <v>8</v>
      </c>
      <c r="B744" t="s">
        <v>9</v>
      </c>
      <c r="C744">
        <v>8770411511</v>
      </c>
      <c r="D744">
        <v>10000</v>
      </c>
      <c r="E744" t="str">
        <f>"6079310046221616"</f>
        <v>6079310046221616</v>
      </c>
      <c r="F744" t="str">
        <f>"811"</f>
        <v>811</v>
      </c>
      <c r="G744">
        <v>1</v>
      </c>
      <c r="H744">
        <v>2023</v>
      </c>
      <c r="I744" t="s">
        <v>753</v>
      </c>
    </row>
    <row r="745" spans="1:9" x14ac:dyDescent="0.25">
      <c r="A745" t="s">
        <v>8</v>
      </c>
      <c r="B745" t="s">
        <v>9</v>
      </c>
      <c r="C745">
        <v>8770411511</v>
      </c>
      <c r="D745">
        <v>10000</v>
      </c>
      <c r="E745" t="str">
        <f>"6079310046221608"</f>
        <v>6079310046221608</v>
      </c>
      <c r="F745" t="str">
        <f>"548"</f>
        <v>548</v>
      </c>
      <c r="G745">
        <v>1</v>
      </c>
      <c r="H745">
        <v>2023</v>
      </c>
      <c r="I745" t="s">
        <v>754</v>
      </c>
    </row>
    <row r="746" spans="1:9" x14ac:dyDescent="0.25">
      <c r="A746" t="s">
        <v>8</v>
      </c>
      <c r="B746" t="s">
        <v>9</v>
      </c>
      <c r="C746">
        <v>8770411511</v>
      </c>
      <c r="D746">
        <v>10000</v>
      </c>
      <c r="E746" t="str">
        <f>"6079310046221632"</f>
        <v>6079310046221632</v>
      </c>
      <c r="F746" t="str">
        <f>"675"</f>
        <v>675</v>
      </c>
      <c r="G746">
        <v>1</v>
      </c>
      <c r="H746">
        <v>2023</v>
      </c>
      <c r="I746" t="s">
        <v>755</v>
      </c>
    </row>
    <row r="747" spans="1:9" x14ac:dyDescent="0.25">
      <c r="A747" t="s">
        <v>8</v>
      </c>
      <c r="B747" t="s">
        <v>9</v>
      </c>
      <c r="C747">
        <v>8770411511</v>
      </c>
      <c r="D747">
        <v>10000</v>
      </c>
      <c r="E747" t="str">
        <f>"6079310046221533"</f>
        <v>6079310046221533</v>
      </c>
      <c r="F747" t="str">
        <f>"351"</f>
        <v>351</v>
      </c>
      <c r="G747">
        <v>1</v>
      </c>
      <c r="H747">
        <v>2023</v>
      </c>
      <c r="I747" t="s">
        <v>756</v>
      </c>
    </row>
    <row r="748" spans="1:9" x14ac:dyDescent="0.25">
      <c r="A748" t="s">
        <v>8</v>
      </c>
      <c r="B748" t="s">
        <v>9</v>
      </c>
      <c r="C748">
        <v>8770411511</v>
      </c>
      <c r="D748">
        <v>10000</v>
      </c>
      <c r="E748" t="str">
        <f>"6079310046221657"</f>
        <v>6079310046221657</v>
      </c>
      <c r="F748" t="str">
        <f>"373"</f>
        <v>373</v>
      </c>
      <c r="G748">
        <v>1</v>
      </c>
      <c r="H748">
        <v>2023</v>
      </c>
      <c r="I748" t="s">
        <v>757</v>
      </c>
    </row>
    <row r="749" spans="1:9" x14ac:dyDescent="0.25">
      <c r="A749" t="s">
        <v>8</v>
      </c>
      <c r="B749" t="s">
        <v>9</v>
      </c>
      <c r="C749">
        <v>8770411511</v>
      </c>
      <c r="D749">
        <v>10000</v>
      </c>
      <c r="E749" t="str">
        <f>"6079310046221640"</f>
        <v>6079310046221640</v>
      </c>
      <c r="F749" t="str">
        <f>"482"</f>
        <v>482</v>
      </c>
      <c r="G749">
        <v>1</v>
      </c>
      <c r="H749">
        <v>2023</v>
      </c>
      <c r="I749" t="s">
        <v>758</v>
      </c>
    </row>
    <row r="750" spans="1:9" x14ac:dyDescent="0.25">
      <c r="A750" t="s">
        <v>8</v>
      </c>
      <c r="B750" t="s">
        <v>9</v>
      </c>
      <c r="C750">
        <v>8770411511</v>
      </c>
      <c r="D750">
        <v>10000</v>
      </c>
      <c r="E750" t="str">
        <f>"6079310046221681"</f>
        <v>6079310046221681</v>
      </c>
      <c r="F750" t="str">
        <f>"117"</f>
        <v>117</v>
      </c>
      <c r="G750">
        <v>1</v>
      </c>
      <c r="H750">
        <v>2023</v>
      </c>
      <c r="I750" t="s">
        <v>759</v>
      </c>
    </row>
    <row r="751" spans="1:9" x14ac:dyDescent="0.25">
      <c r="A751" t="s">
        <v>8</v>
      </c>
      <c r="B751" t="s">
        <v>9</v>
      </c>
      <c r="C751">
        <v>8770411511</v>
      </c>
      <c r="D751">
        <v>10000</v>
      </c>
      <c r="E751" t="str">
        <f>"6079310046221814"</f>
        <v>6079310046221814</v>
      </c>
      <c r="F751" t="str">
        <f>"565"</f>
        <v>565</v>
      </c>
      <c r="G751">
        <v>1</v>
      </c>
      <c r="H751">
        <v>2023</v>
      </c>
      <c r="I751" t="s">
        <v>760</v>
      </c>
    </row>
    <row r="752" spans="1:9" x14ac:dyDescent="0.25">
      <c r="A752" t="s">
        <v>8</v>
      </c>
      <c r="B752" t="s">
        <v>9</v>
      </c>
      <c r="C752">
        <v>8770411511</v>
      </c>
      <c r="D752">
        <v>10000</v>
      </c>
      <c r="E752" t="str">
        <f>"6079310046221830"</f>
        <v>6079310046221830</v>
      </c>
      <c r="F752" t="str">
        <f>"664"</f>
        <v>664</v>
      </c>
      <c r="G752">
        <v>1</v>
      </c>
      <c r="H752">
        <v>2023</v>
      </c>
      <c r="I752" t="s">
        <v>761</v>
      </c>
    </row>
    <row r="753" spans="1:9" x14ac:dyDescent="0.25">
      <c r="A753" t="s">
        <v>8</v>
      </c>
      <c r="B753" t="s">
        <v>9</v>
      </c>
      <c r="C753">
        <v>8770411511</v>
      </c>
      <c r="D753">
        <v>10000</v>
      </c>
      <c r="E753" t="str">
        <f>"6079310046221723"</f>
        <v>6079310046221723</v>
      </c>
      <c r="F753" t="str">
        <f>"834"</f>
        <v>834</v>
      </c>
      <c r="G753">
        <v>1</v>
      </c>
      <c r="H753">
        <v>2023</v>
      </c>
      <c r="I753" t="s">
        <v>762</v>
      </c>
    </row>
    <row r="754" spans="1:9" x14ac:dyDescent="0.25">
      <c r="A754" t="s">
        <v>8</v>
      </c>
      <c r="B754" t="s">
        <v>9</v>
      </c>
      <c r="C754">
        <v>8770411511</v>
      </c>
      <c r="D754">
        <v>10000</v>
      </c>
      <c r="E754" t="str">
        <f>"6079310046221756"</f>
        <v>6079310046221756</v>
      </c>
      <c r="F754" t="str">
        <f>"393"</f>
        <v>393</v>
      </c>
      <c r="G754">
        <v>1</v>
      </c>
      <c r="H754">
        <v>2023</v>
      </c>
      <c r="I754" t="s">
        <v>763</v>
      </c>
    </row>
    <row r="755" spans="1:9" x14ac:dyDescent="0.25">
      <c r="A755" t="s">
        <v>8</v>
      </c>
      <c r="B755" t="s">
        <v>9</v>
      </c>
      <c r="C755">
        <v>8770411511</v>
      </c>
      <c r="D755">
        <v>10000</v>
      </c>
      <c r="E755" t="str">
        <f>"6079310046221749"</f>
        <v>6079310046221749</v>
      </c>
      <c r="F755" t="str">
        <f>"719"</f>
        <v>719</v>
      </c>
      <c r="G755">
        <v>1</v>
      </c>
      <c r="H755">
        <v>2023</v>
      </c>
      <c r="I755" t="s">
        <v>764</v>
      </c>
    </row>
    <row r="756" spans="1:9" x14ac:dyDescent="0.25">
      <c r="A756" t="s">
        <v>8</v>
      </c>
      <c r="B756" t="s">
        <v>9</v>
      </c>
      <c r="C756">
        <v>8770411511</v>
      </c>
      <c r="D756">
        <v>10000</v>
      </c>
      <c r="E756" t="str">
        <f>"6079310046221947"</f>
        <v>6079310046221947</v>
      </c>
      <c r="F756" t="str">
        <f>"230"</f>
        <v>230</v>
      </c>
      <c r="G756">
        <v>1</v>
      </c>
      <c r="H756">
        <v>2023</v>
      </c>
      <c r="I756" t="s">
        <v>765</v>
      </c>
    </row>
    <row r="757" spans="1:9" x14ac:dyDescent="0.25">
      <c r="A757" t="s">
        <v>8</v>
      </c>
      <c r="B757" t="s">
        <v>9</v>
      </c>
      <c r="C757">
        <v>8770411511</v>
      </c>
      <c r="D757">
        <v>10000</v>
      </c>
      <c r="E757" t="str">
        <f>"6079310046221962"</f>
        <v>6079310046221962</v>
      </c>
      <c r="F757" t="str">
        <f>"874"</f>
        <v>874</v>
      </c>
      <c r="G757">
        <v>1</v>
      </c>
      <c r="H757">
        <v>2023</v>
      </c>
      <c r="I757" t="s">
        <v>766</v>
      </c>
    </row>
    <row r="758" spans="1:9" x14ac:dyDescent="0.25">
      <c r="A758" t="s">
        <v>8</v>
      </c>
      <c r="B758" t="s">
        <v>9</v>
      </c>
      <c r="C758">
        <v>8770411511</v>
      </c>
      <c r="D758">
        <v>10000</v>
      </c>
      <c r="E758" t="str">
        <f>"6079310046221798"</f>
        <v>6079310046221798</v>
      </c>
      <c r="F758" t="str">
        <f>"450"</f>
        <v>450</v>
      </c>
      <c r="G758">
        <v>1</v>
      </c>
      <c r="H758">
        <v>2023</v>
      </c>
      <c r="I758" t="s">
        <v>767</v>
      </c>
    </row>
    <row r="759" spans="1:9" x14ac:dyDescent="0.25">
      <c r="A759" t="s">
        <v>8</v>
      </c>
      <c r="B759" t="s">
        <v>9</v>
      </c>
      <c r="C759">
        <v>8770411511</v>
      </c>
      <c r="D759">
        <v>10000</v>
      </c>
      <c r="E759" t="str">
        <f>"6079310046222002"</f>
        <v>6079310046222002</v>
      </c>
      <c r="F759" t="str">
        <f>"589"</f>
        <v>589</v>
      </c>
      <c r="G759">
        <v>1</v>
      </c>
      <c r="H759">
        <v>2023</v>
      </c>
      <c r="I759" t="s">
        <v>768</v>
      </c>
    </row>
    <row r="760" spans="1:9" x14ac:dyDescent="0.25">
      <c r="A760" t="s">
        <v>8</v>
      </c>
      <c r="B760" t="s">
        <v>9</v>
      </c>
      <c r="C760">
        <v>8770411511</v>
      </c>
      <c r="D760">
        <v>10000</v>
      </c>
      <c r="E760" t="str">
        <f>"6079310046222028"</f>
        <v>6079310046222028</v>
      </c>
      <c r="F760" t="str">
        <f>"483"</f>
        <v>483</v>
      </c>
      <c r="G760">
        <v>1</v>
      </c>
      <c r="H760">
        <v>2023</v>
      </c>
      <c r="I760" t="s">
        <v>769</v>
      </c>
    </row>
    <row r="761" spans="1:9" x14ac:dyDescent="0.25">
      <c r="A761" t="s">
        <v>8</v>
      </c>
      <c r="B761" t="s">
        <v>9</v>
      </c>
      <c r="C761">
        <v>8770411511</v>
      </c>
      <c r="D761">
        <v>10000</v>
      </c>
      <c r="E761" t="str">
        <f>"6079310046222044"</f>
        <v>6079310046222044</v>
      </c>
      <c r="F761" t="str">
        <f>"647"</f>
        <v>647</v>
      </c>
      <c r="G761">
        <v>1</v>
      </c>
      <c r="H761">
        <v>2023</v>
      </c>
      <c r="I761" t="s">
        <v>770</v>
      </c>
    </row>
    <row r="762" spans="1:9" x14ac:dyDescent="0.25">
      <c r="A762" t="s">
        <v>8</v>
      </c>
      <c r="B762" t="s">
        <v>9</v>
      </c>
      <c r="C762">
        <v>8770411511</v>
      </c>
      <c r="D762">
        <v>10000</v>
      </c>
      <c r="E762" t="str">
        <f>"6079310046222259"</f>
        <v>6079310046222259</v>
      </c>
      <c r="F762" t="str">
        <f>"280"</f>
        <v>280</v>
      </c>
      <c r="G762">
        <v>1</v>
      </c>
      <c r="H762">
        <v>2023</v>
      </c>
      <c r="I762" t="s">
        <v>771</v>
      </c>
    </row>
    <row r="763" spans="1:9" x14ac:dyDescent="0.25">
      <c r="A763" t="s">
        <v>8</v>
      </c>
      <c r="B763" t="s">
        <v>9</v>
      </c>
      <c r="C763">
        <v>8770411511</v>
      </c>
      <c r="D763">
        <v>10000</v>
      </c>
      <c r="E763" t="str">
        <f>"6079310046222077"</f>
        <v>6079310046222077</v>
      </c>
      <c r="F763" t="str">
        <f>"761"</f>
        <v>761</v>
      </c>
      <c r="G763">
        <v>1</v>
      </c>
      <c r="H763">
        <v>2023</v>
      </c>
      <c r="I763" t="s">
        <v>772</v>
      </c>
    </row>
    <row r="764" spans="1:9" x14ac:dyDescent="0.25">
      <c r="A764" t="s">
        <v>8</v>
      </c>
      <c r="B764" t="s">
        <v>9</v>
      </c>
      <c r="C764">
        <v>8770411511</v>
      </c>
      <c r="D764">
        <v>10000</v>
      </c>
      <c r="E764" t="str">
        <f>"6079310046222309"</f>
        <v>6079310046222309</v>
      </c>
      <c r="F764" t="str">
        <f>"938"</f>
        <v>938</v>
      </c>
      <c r="G764">
        <v>1</v>
      </c>
      <c r="H764">
        <v>2023</v>
      </c>
      <c r="I764" t="s">
        <v>773</v>
      </c>
    </row>
    <row r="765" spans="1:9" x14ac:dyDescent="0.25">
      <c r="A765" t="s">
        <v>8</v>
      </c>
      <c r="B765" t="s">
        <v>9</v>
      </c>
      <c r="C765">
        <v>8770411511</v>
      </c>
      <c r="D765">
        <v>10000</v>
      </c>
      <c r="E765" t="str">
        <f>"6079310046222101"</f>
        <v>6079310046222101</v>
      </c>
      <c r="F765" t="str">
        <f>"778"</f>
        <v>778</v>
      </c>
      <c r="G765">
        <v>1</v>
      </c>
      <c r="H765">
        <v>2023</v>
      </c>
      <c r="I765" t="s">
        <v>774</v>
      </c>
    </row>
    <row r="766" spans="1:9" x14ac:dyDescent="0.25">
      <c r="A766" t="s">
        <v>8</v>
      </c>
      <c r="B766" t="s">
        <v>9</v>
      </c>
      <c r="C766">
        <v>8770411511</v>
      </c>
      <c r="D766">
        <v>10000</v>
      </c>
      <c r="E766" t="str">
        <f>"6079310046222119"</f>
        <v>6079310046222119</v>
      </c>
      <c r="F766" t="str">
        <f>"791"</f>
        <v>791</v>
      </c>
      <c r="G766">
        <v>1</v>
      </c>
      <c r="H766">
        <v>2023</v>
      </c>
      <c r="I766" t="s">
        <v>775</v>
      </c>
    </row>
    <row r="767" spans="1:9" x14ac:dyDescent="0.25">
      <c r="A767" t="s">
        <v>8</v>
      </c>
      <c r="B767" t="s">
        <v>9</v>
      </c>
      <c r="C767">
        <v>8770411511</v>
      </c>
      <c r="D767">
        <v>10000</v>
      </c>
      <c r="E767" t="str">
        <f>"6079310046222127"</f>
        <v>6079310046222127</v>
      </c>
      <c r="F767" t="str">
        <f>"839"</f>
        <v>839</v>
      </c>
      <c r="G767">
        <v>1</v>
      </c>
      <c r="H767">
        <v>2023</v>
      </c>
      <c r="I767" t="s">
        <v>776</v>
      </c>
    </row>
    <row r="768" spans="1:9" x14ac:dyDescent="0.25">
      <c r="A768" t="s">
        <v>8</v>
      </c>
      <c r="B768" t="s">
        <v>9</v>
      </c>
      <c r="C768">
        <v>8770411511</v>
      </c>
      <c r="D768">
        <v>10000</v>
      </c>
      <c r="E768" t="str">
        <f>"6079310046222374"</f>
        <v>6079310046222374</v>
      </c>
      <c r="F768" t="str">
        <f>"168"</f>
        <v>168</v>
      </c>
      <c r="G768">
        <v>1</v>
      </c>
      <c r="H768">
        <v>2023</v>
      </c>
      <c r="I768" t="s">
        <v>777</v>
      </c>
    </row>
    <row r="769" spans="1:9" x14ac:dyDescent="0.25">
      <c r="A769" t="s">
        <v>8</v>
      </c>
      <c r="B769" t="s">
        <v>9</v>
      </c>
      <c r="C769">
        <v>8770411511</v>
      </c>
      <c r="D769">
        <v>10000</v>
      </c>
      <c r="E769" t="str">
        <f>"6079310046222465"</f>
        <v>6079310046222465</v>
      </c>
      <c r="F769" t="str">
        <f>"102"</f>
        <v>102</v>
      </c>
      <c r="G769">
        <v>1</v>
      </c>
      <c r="H769">
        <v>2023</v>
      </c>
      <c r="I769" t="s">
        <v>778</v>
      </c>
    </row>
    <row r="770" spans="1:9" x14ac:dyDescent="0.25">
      <c r="A770" t="s">
        <v>8</v>
      </c>
      <c r="B770" t="s">
        <v>9</v>
      </c>
      <c r="C770">
        <v>8770411511</v>
      </c>
      <c r="D770">
        <v>10000</v>
      </c>
      <c r="E770" t="str">
        <f>"6079310046222150"</f>
        <v>6079310046222150</v>
      </c>
      <c r="F770" t="str">
        <f>"542"</f>
        <v>542</v>
      </c>
      <c r="G770">
        <v>1</v>
      </c>
      <c r="H770">
        <v>2023</v>
      </c>
      <c r="I770" t="s">
        <v>779</v>
      </c>
    </row>
    <row r="771" spans="1:9" x14ac:dyDescent="0.25">
      <c r="A771" t="s">
        <v>8</v>
      </c>
      <c r="B771" t="s">
        <v>9</v>
      </c>
      <c r="C771">
        <v>8770411511</v>
      </c>
      <c r="D771">
        <v>10000</v>
      </c>
      <c r="E771" t="str">
        <f>"6079310046222176"</f>
        <v>6079310046222176</v>
      </c>
      <c r="F771" t="str">
        <f>"838"</f>
        <v>838</v>
      </c>
      <c r="G771">
        <v>1</v>
      </c>
      <c r="H771">
        <v>2023</v>
      </c>
      <c r="I771" t="s">
        <v>780</v>
      </c>
    </row>
    <row r="772" spans="1:9" x14ac:dyDescent="0.25">
      <c r="A772" t="s">
        <v>8</v>
      </c>
      <c r="B772" t="s">
        <v>9</v>
      </c>
      <c r="C772">
        <v>8770411511</v>
      </c>
      <c r="D772">
        <v>10000</v>
      </c>
      <c r="E772" t="str">
        <f>"6079310046222192"</f>
        <v>6079310046222192</v>
      </c>
      <c r="F772" t="str">
        <f>"480"</f>
        <v>480</v>
      </c>
      <c r="G772">
        <v>1</v>
      </c>
      <c r="H772">
        <v>2023</v>
      </c>
      <c r="I772" t="s">
        <v>781</v>
      </c>
    </row>
    <row r="773" spans="1:9" x14ac:dyDescent="0.25">
      <c r="A773" t="s">
        <v>8</v>
      </c>
      <c r="B773" t="s">
        <v>9</v>
      </c>
      <c r="C773">
        <v>8770411511</v>
      </c>
      <c r="D773">
        <v>10000</v>
      </c>
      <c r="E773" t="str">
        <f>"6079310046222473"</f>
        <v>6079310046222473</v>
      </c>
      <c r="F773" t="str">
        <f>"274"</f>
        <v>274</v>
      </c>
      <c r="G773">
        <v>1</v>
      </c>
      <c r="H773">
        <v>2023</v>
      </c>
      <c r="I773" t="s">
        <v>782</v>
      </c>
    </row>
    <row r="774" spans="1:9" x14ac:dyDescent="0.25">
      <c r="A774" t="s">
        <v>8</v>
      </c>
      <c r="B774" t="s">
        <v>9</v>
      </c>
      <c r="C774">
        <v>8770411511</v>
      </c>
      <c r="D774">
        <v>10000</v>
      </c>
      <c r="E774" t="str">
        <f>"6079310046222507"</f>
        <v>6079310046222507</v>
      </c>
      <c r="F774" t="str">
        <f>"773"</f>
        <v>773</v>
      </c>
      <c r="G774">
        <v>1</v>
      </c>
      <c r="H774">
        <v>2023</v>
      </c>
      <c r="I774" t="s">
        <v>783</v>
      </c>
    </row>
    <row r="775" spans="1:9" x14ac:dyDescent="0.25">
      <c r="A775" t="s">
        <v>8</v>
      </c>
      <c r="B775" t="s">
        <v>9</v>
      </c>
      <c r="C775">
        <v>8770411511</v>
      </c>
      <c r="D775">
        <v>10000</v>
      </c>
      <c r="E775" t="str">
        <f>"6079310046222614"</f>
        <v>6079310046222614</v>
      </c>
      <c r="F775" t="str">
        <f>"913"</f>
        <v>913</v>
      </c>
      <c r="G775">
        <v>1</v>
      </c>
      <c r="H775">
        <v>2023</v>
      </c>
      <c r="I775" t="s">
        <v>784</v>
      </c>
    </row>
    <row r="776" spans="1:9" x14ac:dyDescent="0.25">
      <c r="A776" t="s">
        <v>8</v>
      </c>
      <c r="B776" t="s">
        <v>9</v>
      </c>
      <c r="C776">
        <v>8770411511</v>
      </c>
      <c r="D776">
        <v>10000</v>
      </c>
      <c r="E776" t="str">
        <f>"6079310046222622"</f>
        <v>6079310046222622</v>
      </c>
      <c r="F776" t="str">
        <f>"865"</f>
        <v>865</v>
      </c>
      <c r="G776">
        <v>1</v>
      </c>
      <c r="H776">
        <v>2023</v>
      </c>
      <c r="I776" t="s">
        <v>785</v>
      </c>
    </row>
    <row r="777" spans="1:9" x14ac:dyDescent="0.25">
      <c r="A777" t="s">
        <v>8</v>
      </c>
      <c r="B777" t="s">
        <v>9</v>
      </c>
      <c r="C777">
        <v>8770411511</v>
      </c>
      <c r="D777">
        <v>10000</v>
      </c>
      <c r="E777" t="str">
        <f>"6079310046222648"</f>
        <v>6079310046222648</v>
      </c>
      <c r="F777" t="str">
        <f>"588"</f>
        <v>588</v>
      </c>
      <c r="G777">
        <v>1</v>
      </c>
      <c r="H777">
        <v>2023</v>
      </c>
      <c r="I777" t="s">
        <v>786</v>
      </c>
    </row>
    <row r="778" spans="1:9" x14ac:dyDescent="0.25">
      <c r="A778" t="s">
        <v>8</v>
      </c>
      <c r="B778" t="s">
        <v>9</v>
      </c>
      <c r="C778">
        <v>8770411511</v>
      </c>
      <c r="D778">
        <v>10000</v>
      </c>
      <c r="E778" t="str">
        <f>"6079310046222671"</f>
        <v>6079310046222671</v>
      </c>
      <c r="F778" t="str">
        <f>"363"</f>
        <v>363</v>
      </c>
      <c r="G778">
        <v>1</v>
      </c>
      <c r="H778">
        <v>2023</v>
      </c>
      <c r="I778" t="s">
        <v>787</v>
      </c>
    </row>
    <row r="779" spans="1:9" x14ac:dyDescent="0.25">
      <c r="A779" t="s">
        <v>8</v>
      </c>
      <c r="B779" t="s">
        <v>9</v>
      </c>
      <c r="C779">
        <v>8770411511</v>
      </c>
      <c r="D779">
        <v>10000</v>
      </c>
      <c r="E779" t="str">
        <f>"6079310046222812"</f>
        <v>6079310046222812</v>
      </c>
      <c r="F779" t="str">
        <f>"929"</f>
        <v>929</v>
      </c>
      <c r="G779">
        <v>1</v>
      </c>
      <c r="H779">
        <v>2023</v>
      </c>
      <c r="I779" t="s">
        <v>788</v>
      </c>
    </row>
    <row r="780" spans="1:9" x14ac:dyDescent="0.25">
      <c r="A780" t="s">
        <v>8</v>
      </c>
      <c r="B780" t="s">
        <v>9</v>
      </c>
      <c r="C780">
        <v>8770411511</v>
      </c>
      <c r="D780">
        <v>10000</v>
      </c>
      <c r="E780" t="str">
        <f>"6079310046222697"</f>
        <v>6079310046222697</v>
      </c>
      <c r="F780" t="str">
        <f>"020"</f>
        <v>020</v>
      </c>
      <c r="G780">
        <v>1</v>
      </c>
      <c r="H780">
        <v>2023</v>
      </c>
      <c r="I780" t="s">
        <v>789</v>
      </c>
    </row>
    <row r="781" spans="1:9" x14ac:dyDescent="0.25">
      <c r="A781" t="s">
        <v>8</v>
      </c>
      <c r="B781" t="s">
        <v>9</v>
      </c>
      <c r="C781">
        <v>8770411511</v>
      </c>
      <c r="D781">
        <v>10000</v>
      </c>
      <c r="E781" t="str">
        <f>"6079310046222838"</f>
        <v>6079310046222838</v>
      </c>
      <c r="F781" t="str">
        <f>"234"</f>
        <v>234</v>
      </c>
      <c r="G781">
        <v>1</v>
      </c>
      <c r="H781">
        <v>2023</v>
      </c>
      <c r="I781" t="s">
        <v>790</v>
      </c>
    </row>
    <row r="782" spans="1:9" x14ac:dyDescent="0.25">
      <c r="A782" t="s">
        <v>8</v>
      </c>
      <c r="B782" t="s">
        <v>9</v>
      </c>
      <c r="C782">
        <v>8770411511</v>
      </c>
      <c r="D782">
        <v>10000</v>
      </c>
      <c r="E782" t="str">
        <f>"6079310046222713"</f>
        <v>6079310046222713</v>
      </c>
      <c r="F782" t="str">
        <f>"589"</f>
        <v>589</v>
      </c>
      <c r="G782">
        <v>1</v>
      </c>
      <c r="H782">
        <v>2023</v>
      </c>
      <c r="I782" t="s">
        <v>791</v>
      </c>
    </row>
    <row r="783" spans="1:9" x14ac:dyDescent="0.25">
      <c r="A783" t="s">
        <v>8</v>
      </c>
      <c r="B783" t="s">
        <v>9</v>
      </c>
      <c r="C783">
        <v>8770411511</v>
      </c>
      <c r="D783">
        <v>10000</v>
      </c>
      <c r="E783" t="str">
        <f>"6079310046222721"</f>
        <v>6079310046222721</v>
      </c>
      <c r="F783" t="str">
        <f>"497"</f>
        <v>497</v>
      </c>
      <c r="G783">
        <v>1</v>
      </c>
      <c r="H783">
        <v>2023</v>
      </c>
      <c r="I783" t="s">
        <v>792</v>
      </c>
    </row>
    <row r="784" spans="1:9" x14ac:dyDescent="0.25">
      <c r="A784" t="s">
        <v>8</v>
      </c>
      <c r="B784" t="s">
        <v>9</v>
      </c>
      <c r="C784">
        <v>8770411511</v>
      </c>
      <c r="D784">
        <v>10000</v>
      </c>
      <c r="E784" t="str">
        <f>"6079310046222739"</f>
        <v>6079310046222739</v>
      </c>
      <c r="F784" t="str">
        <f>"993"</f>
        <v>993</v>
      </c>
      <c r="G784">
        <v>1</v>
      </c>
      <c r="H784">
        <v>2023</v>
      </c>
      <c r="I784" t="s">
        <v>793</v>
      </c>
    </row>
    <row r="785" spans="1:9" x14ac:dyDescent="0.25">
      <c r="A785" t="s">
        <v>8</v>
      </c>
      <c r="B785" t="s">
        <v>9</v>
      </c>
      <c r="C785">
        <v>8770411511</v>
      </c>
      <c r="D785">
        <v>10000</v>
      </c>
      <c r="E785" t="str">
        <f>"6079310046222945"</f>
        <v>6079310046222945</v>
      </c>
      <c r="F785" t="str">
        <f>"938"</f>
        <v>938</v>
      </c>
      <c r="G785">
        <v>1</v>
      </c>
      <c r="H785">
        <v>2023</v>
      </c>
      <c r="I785" t="s">
        <v>794</v>
      </c>
    </row>
    <row r="786" spans="1:9" x14ac:dyDescent="0.25">
      <c r="A786" t="s">
        <v>8</v>
      </c>
      <c r="B786" t="s">
        <v>9</v>
      </c>
      <c r="C786">
        <v>8770411511</v>
      </c>
      <c r="D786">
        <v>10000</v>
      </c>
      <c r="E786" t="str">
        <f>"6079310046222960"</f>
        <v>6079310046222960</v>
      </c>
      <c r="F786" t="str">
        <f>"996"</f>
        <v>996</v>
      </c>
      <c r="G786">
        <v>1</v>
      </c>
      <c r="H786">
        <v>2023</v>
      </c>
      <c r="I786" t="s">
        <v>795</v>
      </c>
    </row>
    <row r="787" spans="1:9" x14ac:dyDescent="0.25">
      <c r="A787" t="s">
        <v>8</v>
      </c>
      <c r="B787" t="s">
        <v>9</v>
      </c>
      <c r="C787">
        <v>8770411511</v>
      </c>
      <c r="D787">
        <v>10000</v>
      </c>
      <c r="E787" t="str">
        <f>"6079310046223000"</f>
        <v>6079310046223000</v>
      </c>
      <c r="F787" t="str">
        <f>"767"</f>
        <v>767</v>
      </c>
      <c r="G787">
        <v>1</v>
      </c>
      <c r="H787">
        <v>2023</v>
      </c>
      <c r="I787" t="s">
        <v>796</v>
      </c>
    </row>
    <row r="788" spans="1:9" x14ac:dyDescent="0.25">
      <c r="A788" t="s">
        <v>8</v>
      </c>
      <c r="B788" t="s">
        <v>9</v>
      </c>
      <c r="C788">
        <v>8770411511</v>
      </c>
      <c r="D788">
        <v>10000</v>
      </c>
      <c r="E788" t="str">
        <f>"6079310046222770"</f>
        <v>6079310046222770</v>
      </c>
      <c r="F788" t="str">
        <f>"446"</f>
        <v>446</v>
      </c>
      <c r="G788">
        <v>1</v>
      </c>
      <c r="H788">
        <v>2023</v>
      </c>
      <c r="I788" t="s">
        <v>797</v>
      </c>
    </row>
    <row r="789" spans="1:9" x14ac:dyDescent="0.25">
      <c r="A789" t="s">
        <v>8</v>
      </c>
      <c r="B789" t="s">
        <v>9</v>
      </c>
      <c r="C789">
        <v>8770411511</v>
      </c>
      <c r="D789">
        <v>10000</v>
      </c>
      <c r="E789" t="str">
        <f>"6079310046223018"</f>
        <v>6079310046223018</v>
      </c>
      <c r="F789" t="str">
        <f>"634"</f>
        <v>634</v>
      </c>
      <c r="G789">
        <v>1</v>
      </c>
      <c r="H789">
        <v>2023</v>
      </c>
      <c r="I789" t="s">
        <v>798</v>
      </c>
    </row>
    <row r="790" spans="1:9" x14ac:dyDescent="0.25">
      <c r="A790" t="s">
        <v>8</v>
      </c>
      <c r="B790" t="s">
        <v>9</v>
      </c>
      <c r="C790">
        <v>8770411511</v>
      </c>
      <c r="D790">
        <v>10000</v>
      </c>
      <c r="E790" t="str">
        <f>"6079310046223026"</f>
        <v>6079310046223026</v>
      </c>
      <c r="F790" t="str">
        <f>"221"</f>
        <v>221</v>
      </c>
      <c r="G790">
        <v>1</v>
      </c>
      <c r="H790">
        <v>2023</v>
      </c>
      <c r="I790" t="s">
        <v>799</v>
      </c>
    </row>
    <row r="791" spans="1:9" x14ac:dyDescent="0.25">
      <c r="A791" t="s">
        <v>8</v>
      </c>
      <c r="B791" t="s">
        <v>9</v>
      </c>
      <c r="C791">
        <v>8770411511</v>
      </c>
      <c r="D791">
        <v>10000</v>
      </c>
      <c r="E791" t="str">
        <f>"6079310046223042"</f>
        <v>6079310046223042</v>
      </c>
      <c r="F791" t="str">
        <f>"434"</f>
        <v>434</v>
      </c>
      <c r="G791">
        <v>1</v>
      </c>
      <c r="H791">
        <v>2023</v>
      </c>
      <c r="I791" t="s">
        <v>800</v>
      </c>
    </row>
    <row r="792" spans="1:9" x14ac:dyDescent="0.25">
      <c r="A792" t="s">
        <v>8</v>
      </c>
      <c r="B792" t="s">
        <v>9</v>
      </c>
      <c r="C792">
        <v>8770411511</v>
      </c>
      <c r="D792">
        <v>10000</v>
      </c>
      <c r="E792" t="str">
        <f>"6079310046223240"</f>
        <v>6079310046223240</v>
      </c>
      <c r="F792" t="str">
        <f>"327"</f>
        <v>327</v>
      </c>
      <c r="G792">
        <v>1</v>
      </c>
      <c r="H792">
        <v>2023</v>
      </c>
      <c r="I792" t="s">
        <v>801</v>
      </c>
    </row>
    <row r="793" spans="1:9" x14ac:dyDescent="0.25">
      <c r="A793" t="s">
        <v>8</v>
      </c>
      <c r="B793" t="s">
        <v>9</v>
      </c>
      <c r="C793">
        <v>8770411511</v>
      </c>
      <c r="D793">
        <v>10000</v>
      </c>
      <c r="E793" t="str">
        <f>"6079310046223299"</f>
        <v>6079310046223299</v>
      </c>
      <c r="F793" t="str">
        <f>"232"</f>
        <v>232</v>
      </c>
      <c r="G793">
        <v>1</v>
      </c>
      <c r="H793">
        <v>2023</v>
      </c>
      <c r="I793" t="s">
        <v>802</v>
      </c>
    </row>
    <row r="794" spans="1:9" x14ac:dyDescent="0.25">
      <c r="A794" t="s">
        <v>8</v>
      </c>
      <c r="B794" t="s">
        <v>9</v>
      </c>
      <c r="C794">
        <v>8770411511</v>
      </c>
      <c r="D794">
        <v>10000</v>
      </c>
      <c r="E794" t="str">
        <f>"6079310046223117"</f>
        <v>6079310046223117</v>
      </c>
      <c r="F794" t="str">
        <f>"021"</f>
        <v>021</v>
      </c>
      <c r="G794">
        <v>1</v>
      </c>
      <c r="H794">
        <v>2023</v>
      </c>
      <c r="I794" t="s">
        <v>803</v>
      </c>
    </row>
    <row r="795" spans="1:9" x14ac:dyDescent="0.25">
      <c r="A795" t="s">
        <v>8</v>
      </c>
      <c r="B795" t="s">
        <v>9</v>
      </c>
      <c r="C795">
        <v>8770411511</v>
      </c>
      <c r="D795">
        <v>10000</v>
      </c>
      <c r="E795" t="str">
        <f>"6079310046223091"</f>
        <v>6079310046223091</v>
      </c>
      <c r="F795" t="str">
        <f>"565"</f>
        <v>565</v>
      </c>
      <c r="G795">
        <v>1</v>
      </c>
      <c r="H795">
        <v>2023</v>
      </c>
      <c r="I795" t="s">
        <v>804</v>
      </c>
    </row>
    <row r="796" spans="1:9" x14ac:dyDescent="0.25">
      <c r="A796" t="s">
        <v>8</v>
      </c>
      <c r="B796" t="s">
        <v>9</v>
      </c>
      <c r="C796">
        <v>8770411511</v>
      </c>
      <c r="D796">
        <v>10000</v>
      </c>
      <c r="E796" t="str">
        <f>"6079310046223109"</f>
        <v>6079310046223109</v>
      </c>
      <c r="F796" t="str">
        <f>"260"</f>
        <v>260</v>
      </c>
      <c r="G796">
        <v>1</v>
      </c>
      <c r="H796">
        <v>2023</v>
      </c>
      <c r="I796" t="s">
        <v>805</v>
      </c>
    </row>
    <row r="797" spans="1:9" x14ac:dyDescent="0.25">
      <c r="A797" t="s">
        <v>8</v>
      </c>
      <c r="B797" t="s">
        <v>9</v>
      </c>
      <c r="C797">
        <v>8770411511</v>
      </c>
      <c r="D797">
        <v>10000</v>
      </c>
      <c r="E797" t="str">
        <f>"6079310046223125"</f>
        <v>6079310046223125</v>
      </c>
      <c r="F797" t="str">
        <f>"321"</f>
        <v>321</v>
      </c>
      <c r="G797">
        <v>1</v>
      </c>
      <c r="H797">
        <v>2023</v>
      </c>
      <c r="I797" t="s">
        <v>806</v>
      </c>
    </row>
    <row r="798" spans="1:9" x14ac:dyDescent="0.25">
      <c r="A798" t="s">
        <v>8</v>
      </c>
      <c r="B798" t="s">
        <v>9</v>
      </c>
      <c r="C798">
        <v>8770411511</v>
      </c>
      <c r="D798">
        <v>10000</v>
      </c>
      <c r="E798" t="str">
        <f>"6079310046223430"</f>
        <v>6079310046223430</v>
      </c>
      <c r="F798" t="str">
        <f>"507"</f>
        <v>507</v>
      </c>
      <c r="G798">
        <v>1</v>
      </c>
      <c r="H798">
        <v>2023</v>
      </c>
      <c r="I798" t="s">
        <v>807</v>
      </c>
    </row>
    <row r="799" spans="1:9" x14ac:dyDescent="0.25">
      <c r="A799" t="s">
        <v>8</v>
      </c>
      <c r="B799" t="s">
        <v>9</v>
      </c>
      <c r="C799">
        <v>8770411511</v>
      </c>
      <c r="D799">
        <v>10000</v>
      </c>
      <c r="E799" t="str">
        <f>"6079310046223398"</f>
        <v>6079310046223398</v>
      </c>
      <c r="F799" t="str">
        <f>"880"</f>
        <v>880</v>
      </c>
      <c r="G799">
        <v>1</v>
      </c>
      <c r="H799">
        <v>2023</v>
      </c>
      <c r="I799" t="s">
        <v>808</v>
      </c>
    </row>
    <row r="800" spans="1:9" x14ac:dyDescent="0.25">
      <c r="A800" t="s">
        <v>8</v>
      </c>
      <c r="B800" t="s">
        <v>9</v>
      </c>
      <c r="C800">
        <v>8770411511</v>
      </c>
      <c r="D800">
        <v>10000</v>
      </c>
      <c r="E800" t="str">
        <f>"6079310046225237"</f>
        <v>6079310046225237</v>
      </c>
      <c r="F800" t="str">
        <f>"654"</f>
        <v>654</v>
      </c>
      <c r="G800">
        <v>1</v>
      </c>
      <c r="H800">
        <v>2023</v>
      </c>
      <c r="I800" t="s">
        <v>809</v>
      </c>
    </row>
    <row r="801" spans="1:9" x14ac:dyDescent="0.25">
      <c r="A801" t="s">
        <v>8</v>
      </c>
      <c r="B801" t="s">
        <v>9</v>
      </c>
      <c r="C801">
        <v>8770411511</v>
      </c>
      <c r="D801">
        <v>10000</v>
      </c>
      <c r="E801" t="str">
        <f>"6079310046225260"</f>
        <v>6079310046225260</v>
      </c>
      <c r="F801" t="str">
        <f>"271"</f>
        <v>271</v>
      </c>
      <c r="G801">
        <v>1</v>
      </c>
      <c r="H801">
        <v>2023</v>
      </c>
      <c r="I801" t="s">
        <v>810</v>
      </c>
    </row>
    <row r="802" spans="1:9" x14ac:dyDescent="0.25">
      <c r="A802" t="s">
        <v>8</v>
      </c>
      <c r="B802" t="s">
        <v>9</v>
      </c>
      <c r="C802">
        <v>8770411511</v>
      </c>
      <c r="D802">
        <v>10000</v>
      </c>
      <c r="E802" t="str">
        <f>"6079310046225278"</f>
        <v>6079310046225278</v>
      </c>
      <c r="F802" t="str">
        <f>"146"</f>
        <v>146</v>
      </c>
      <c r="G802">
        <v>1</v>
      </c>
      <c r="H802">
        <v>2023</v>
      </c>
      <c r="I802" t="s">
        <v>811</v>
      </c>
    </row>
    <row r="803" spans="1:9" x14ac:dyDescent="0.25">
      <c r="A803" t="s">
        <v>8</v>
      </c>
      <c r="B803" t="s">
        <v>9</v>
      </c>
      <c r="C803">
        <v>8770411511</v>
      </c>
      <c r="D803">
        <v>10000</v>
      </c>
      <c r="E803" t="str">
        <f>"6079310046225435"</f>
        <v>6079310046225435</v>
      </c>
      <c r="F803" t="str">
        <f>"401"</f>
        <v>401</v>
      </c>
      <c r="G803">
        <v>1</v>
      </c>
      <c r="H803">
        <v>2023</v>
      </c>
      <c r="I803" t="s">
        <v>812</v>
      </c>
    </row>
    <row r="804" spans="1:9" x14ac:dyDescent="0.25">
      <c r="A804" t="s">
        <v>8</v>
      </c>
      <c r="B804" t="s">
        <v>9</v>
      </c>
      <c r="C804">
        <v>8770411511</v>
      </c>
      <c r="D804">
        <v>10000</v>
      </c>
      <c r="E804" t="str">
        <f>"6079310046225443"</f>
        <v>6079310046225443</v>
      </c>
      <c r="F804" t="str">
        <f>"484"</f>
        <v>484</v>
      </c>
      <c r="G804">
        <v>1</v>
      </c>
      <c r="H804">
        <v>2023</v>
      </c>
      <c r="I804" t="s">
        <v>813</v>
      </c>
    </row>
    <row r="805" spans="1:9" x14ac:dyDescent="0.25">
      <c r="A805" t="s">
        <v>8</v>
      </c>
      <c r="B805" t="s">
        <v>9</v>
      </c>
      <c r="C805">
        <v>8770411511</v>
      </c>
      <c r="D805">
        <v>10000</v>
      </c>
      <c r="E805" t="str">
        <f>"6079310046225286"</f>
        <v>6079310046225286</v>
      </c>
      <c r="F805" t="str">
        <f>"124"</f>
        <v>124</v>
      </c>
      <c r="G805">
        <v>1</v>
      </c>
      <c r="H805">
        <v>2023</v>
      </c>
      <c r="I805" t="s">
        <v>814</v>
      </c>
    </row>
    <row r="806" spans="1:9" x14ac:dyDescent="0.25">
      <c r="A806" t="s">
        <v>8</v>
      </c>
      <c r="B806" t="s">
        <v>9</v>
      </c>
      <c r="C806">
        <v>8770411511</v>
      </c>
      <c r="D806">
        <v>10000</v>
      </c>
      <c r="E806" t="str">
        <f>"6079310046225302"</f>
        <v>6079310046225302</v>
      </c>
      <c r="F806" t="str">
        <f>"302"</f>
        <v>302</v>
      </c>
      <c r="G806">
        <v>1</v>
      </c>
      <c r="H806">
        <v>2023</v>
      </c>
      <c r="I806" t="s">
        <v>815</v>
      </c>
    </row>
    <row r="807" spans="1:9" x14ac:dyDescent="0.25">
      <c r="A807" t="s">
        <v>8</v>
      </c>
      <c r="B807" t="s">
        <v>9</v>
      </c>
      <c r="C807">
        <v>8770411511</v>
      </c>
      <c r="D807">
        <v>10000</v>
      </c>
      <c r="E807" t="str">
        <f>"6079310046225310"</f>
        <v>6079310046225310</v>
      </c>
      <c r="F807" t="str">
        <f>"756"</f>
        <v>756</v>
      </c>
      <c r="G807">
        <v>1</v>
      </c>
      <c r="H807">
        <v>2023</v>
      </c>
      <c r="I807" t="s">
        <v>816</v>
      </c>
    </row>
    <row r="808" spans="1:9" x14ac:dyDescent="0.25">
      <c r="A808" t="s">
        <v>8</v>
      </c>
      <c r="B808" t="s">
        <v>9</v>
      </c>
      <c r="C808">
        <v>8770411511</v>
      </c>
      <c r="D808">
        <v>10000</v>
      </c>
      <c r="E808" t="str">
        <f>"6079310046225328"</f>
        <v>6079310046225328</v>
      </c>
      <c r="F808" t="str">
        <f>"726"</f>
        <v>726</v>
      </c>
      <c r="G808">
        <v>1</v>
      </c>
      <c r="H808">
        <v>2023</v>
      </c>
      <c r="I808" t="s">
        <v>817</v>
      </c>
    </row>
    <row r="809" spans="1:9" x14ac:dyDescent="0.25">
      <c r="A809" t="s">
        <v>8</v>
      </c>
      <c r="B809" t="s">
        <v>9</v>
      </c>
      <c r="C809">
        <v>8770411511</v>
      </c>
      <c r="D809">
        <v>10000</v>
      </c>
      <c r="E809" t="str">
        <f>"6079310046225492"</f>
        <v>6079310046225492</v>
      </c>
      <c r="F809" t="str">
        <f>"021"</f>
        <v>021</v>
      </c>
      <c r="G809">
        <v>1</v>
      </c>
      <c r="H809">
        <v>2023</v>
      </c>
      <c r="I809" t="s">
        <v>818</v>
      </c>
    </row>
    <row r="810" spans="1:9" x14ac:dyDescent="0.25">
      <c r="A810" t="s">
        <v>8</v>
      </c>
      <c r="B810" t="s">
        <v>9</v>
      </c>
      <c r="C810">
        <v>8770411511</v>
      </c>
      <c r="D810">
        <v>10000</v>
      </c>
      <c r="E810" t="str">
        <f>"6079310046225500"</f>
        <v>6079310046225500</v>
      </c>
      <c r="F810" t="str">
        <f>"250"</f>
        <v>250</v>
      </c>
      <c r="G810">
        <v>1</v>
      </c>
      <c r="H810">
        <v>2023</v>
      </c>
      <c r="I810" t="s">
        <v>819</v>
      </c>
    </row>
    <row r="811" spans="1:9" x14ac:dyDescent="0.25">
      <c r="A811" t="s">
        <v>8</v>
      </c>
      <c r="B811" t="s">
        <v>9</v>
      </c>
      <c r="C811">
        <v>8770411511</v>
      </c>
      <c r="D811">
        <v>10000</v>
      </c>
      <c r="E811" t="str">
        <f>"6079310046225336"</f>
        <v>6079310046225336</v>
      </c>
      <c r="F811" t="str">
        <f>"214"</f>
        <v>214</v>
      </c>
      <c r="G811">
        <v>1</v>
      </c>
      <c r="H811">
        <v>2023</v>
      </c>
      <c r="I811" t="s">
        <v>820</v>
      </c>
    </row>
    <row r="812" spans="1:9" x14ac:dyDescent="0.25">
      <c r="A812" t="s">
        <v>8</v>
      </c>
      <c r="B812" t="s">
        <v>9</v>
      </c>
      <c r="C812">
        <v>8770411511</v>
      </c>
      <c r="D812">
        <v>10000</v>
      </c>
      <c r="E812" t="str">
        <f>"6079310046225542"</f>
        <v>6079310046225542</v>
      </c>
      <c r="F812" t="str">
        <f>"938"</f>
        <v>938</v>
      </c>
      <c r="G812">
        <v>1</v>
      </c>
      <c r="H812">
        <v>2023</v>
      </c>
      <c r="I812" t="s">
        <v>821</v>
      </c>
    </row>
    <row r="813" spans="1:9" x14ac:dyDescent="0.25">
      <c r="A813" t="s">
        <v>8</v>
      </c>
      <c r="B813" t="s">
        <v>9</v>
      </c>
      <c r="C813">
        <v>8770411511</v>
      </c>
      <c r="D813">
        <v>10000</v>
      </c>
      <c r="E813" t="str">
        <f>"6079310046225344"</f>
        <v>6079310046225344</v>
      </c>
      <c r="F813" t="str">
        <f>"305"</f>
        <v>305</v>
      </c>
      <c r="G813">
        <v>1</v>
      </c>
      <c r="H813">
        <v>2023</v>
      </c>
      <c r="I813" t="s">
        <v>822</v>
      </c>
    </row>
    <row r="814" spans="1:9" x14ac:dyDescent="0.25">
      <c r="A814" t="s">
        <v>8</v>
      </c>
      <c r="B814" t="s">
        <v>9</v>
      </c>
      <c r="C814">
        <v>8770411511</v>
      </c>
      <c r="D814">
        <v>10000</v>
      </c>
      <c r="E814" t="str">
        <f>"6079310046225369"</f>
        <v>6079310046225369</v>
      </c>
      <c r="F814" t="str">
        <f>"633"</f>
        <v>633</v>
      </c>
      <c r="G814">
        <v>1</v>
      </c>
      <c r="H814">
        <v>2023</v>
      </c>
      <c r="I814" t="s">
        <v>823</v>
      </c>
    </row>
    <row r="815" spans="1:9" x14ac:dyDescent="0.25">
      <c r="A815" t="s">
        <v>8</v>
      </c>
      <c r="B815" t="s">
        <v>9</v>
      </c>
      <c r="C815">
        <v>8770411511</v>
      </c>
      <c r="D815">
        <v>10000</v>
      </c>
      <c r="E815" t="str">
        <f>"6079310046225567"</f>
        <v>6079310046225567</v>
      </c>
      <c r="F815" t="str">
        <f>"182"</f>
        <v>182</v>
      </c>
      <c r="G815">
        <v>1</v>
      </c>
      <c r="H815">
        <v>2023</v>
      </c>
      <c r="I815" t="s">
        <v>824</v>
      </c>
    </row>
    <row r="816" spans="1:9" x14ac:dyDescent="0.25">
      <c r="A816" t="s">
        <v>8</v>
      </c>
      <c r="B816" t="s">
        <v>9</v>
      </c>
      <c r="C816">
        <v>8770411511</v>
      </c>
      <c r="D816">
        <v>10000</v>
      </c>
      <c r="E816" t="str">
        <f>"6079310046225625"</f>
        <v>6079310046225625</v>
      </c>
      <c r="F816" t="str">
        <f>"697"</f>
        <v>697</v>
      </c>
      <c r="G816">
        <v>1</v>
      </c>
      <c r="H816">
        <v>2023</v>
      </c>
      <c r="I816" t="s">
        <v>825</v>
      </c>
    </row>
    <row r="817" spans="1:9" x14ac:dyDescent="0.25">
      <c r="A817" t="s">
        <v>8</v>
      </c>
      <c r="B817" t="s">
        <v>9</v>
      </c>
      <c r="C817">
        <v>8770411511</v>
      </c>
      <c r="D817">
        <v>10000</v>
      </c>
      <c r="E817" t="str">
        <f>"6079310046225377"</f>
        <v>6079310046225377</v>
      </c>
      <c r="F817" t="str">
        <f>"415"</f>
        <v>415</v>
      </c>
      <c r="G817">
        <v>1</v>
      </c>
      <c r="H817">
        <v>2023</v>
      </c>
      <c r="I817" t="s">
        <v>826</v>
      </c>
    </row>
    <row r="818" spans="1:9" x14ac:dyDescent="0.25">
      <c r="A818" t="s">
        <v>8</v>
      </c>
      <c r="B818" t="s">
        <v>9</v>
      </c>
      <c r="C818">
        <v>8770411511</v>
      </c>
      <c r="D818">
        <v>10000</v>
      </c>
      <c r="E818" t="str">
        <f>"6079310046225633"</f>
        <v>6079310046225633</v>
      </c>
      <c r="F818" t="str">
        <f>"056"</f>
        <v>056</v>
      </c>
      <c r="G818">
        <v>1</v>
      </c>
      <c r="H818">
        <v>2023</v>
      </c>
      <c r="I818" t="s">
        <v>827</v>
      </c>
    </row>
    <row r="819" spans="1:9" x14ac:dyDescent="0.25">
      <c r="A819" t="s">
        <v>8</v>
      </c>
      <c r="B819" t="s">
        <v>9</v>
      </c>
      <c r="C819">
        <v>8770411511</v>
      </c>
      <c r="D819">
        <v>10000</v>
      </c>
      <c r="E819" t="str">
        <f>"6079310046225385"</f>
        <v>6079310046225385</v>
      </c>
      <c r="F819" t="str">
        <f>"963"</f>
        <v>963</v>
      </c>
      <c r="G819">
        <v>1</v>
      </c>
      <c r="H819">
        <v>2023</v>
      </c>
      <c r="I819" t="s">
        <v>828</v>
      </c>
    </row>
    <row r="820" spans="1:9" x14ac:dyDescent="0.25">
      <c r="A820" t="s">
        <v>8</v>
      </c>
      <c r="B820" t="s">
        <v>9</v>
      </c>
      <c r="C820">
        <v>8770411511</v>
      </c>
      <c r="D820">
        <v>10000</v>
      </c>
      <c r="E820" t="str">
        <f>"6079310046225682"</f>
        <v>6079310046225682</v>
      </c>
      <c r="F820" t="str">
        <f>"466"</f>
        <v>466</v>
      </c>
      <c r="G820">
        <v>1</v>
      </c>
      <c r="H820">
        <v>2023</v>
      </c>
      <c r="I820" t="s">
        <v>829</v>
      </c>
    </row>
    <row r="821" spans="1:9" x14ac:dyDescent="0.25">
      <c r="A821" t="s">
        <v>8</v>
      </c>
      <c r="B821" t="s">
        <v>9</v>
      </c>
      <c r="C821">
        <v>8770411511</v>
      </c>
      <c r="D821">
        <v>10000</v>
      </c>
      <c r="E821" t="str">
        <f>"6079310046225690"</f>
        <v>6079310046225690</v>
      </c>
      <c r="F821" t="str">
        <f>"915"</f>
        <v>915</v>
      </c>
      <c r="G821">
        <v>1</v>
      </c>
      <c r="H821">
        <v>2023</v>
      </c>
      <c r="I821" t="s">
        <v>830</v>
      </c>
    </row>
    <row r="822" spans="1:9" x14ac:dyDescent="0.25">
      <c r="A822" t="s">
        <v>8</v>
      </c>
      <c r="B822" t="s">
        <v>9</v>
      </c>
      <c r="C822">
        <v>8770411511</v>
      </c>
      <c r="D822">
        <v>10000</v>
      </c>
      <c r="E822" t="str">
        <f>"6079310046225807"</f>
        <v>6079310046225807</v>
      </c>
      <c r="F822" t="str">
        <f>"825"</f>
        <v>825</v>
      </c>
      <c r="G822">
        <v>1</v>
      </c>
      <c r="H822">
        <v>2023</v>
      </c>
      <c r="I822" t="s">
        <v>831</v>
      </c>
    </row>
    <row r="823" spans="1:9" x14ac:dyDescent="0.25">
      <c r="A823" t="s">
        <v>8</v>
      </c>
      <c r="B823" t="s">
        <v>9</v>
      </c>
      <c r="C823">
        <v>8770411511</v>
      </c>
      <c r="D823">
        <v>10000</v>
      </c>
      <c r="E823" t="str">
        <f>"6079310046225815"</f>
        <v>6079310046225815</v>
      </c>
      <c r="F823" t="str">
        <f>"926"</f>
        <v>926</v>
      </c>
      <c r="G823">
        <v>1</v>
      </c>
      <c r="H823">
        <v>2023</v>
      </c>
      <c r="I823" t="s">
        <v>832</v>
      </c>
    </row>
    <row r="824" spans="1:9" x14ac:dyDescent="0.25">
      <c r="A824" t="s">
        <v>8</v>
      </c>
      <c r="B824" t="s">
        <v>9</v>
      </c>
      <c r="C824">
        <v>8770411511</v>
      </c>
      <c r="D824">
        <v>10000</v>
      </c>
      <c r="E824" t="str">
        <f>"6079310046225823"</f>
        <v>6079310046225823</v>
      </c>
      <c r="F824" t="str">
        <f>"221"</f>
        <v>221</v>
      </c>
      <c r="G824">
        <v>1</v>
      </c>
      <c r="H824">
        <v>2023</v>
      </c>
      <c r="I824" t="s">
        <v>833</v>
      </c>
    </row>
    <row r="825" spans="1:9" x14ac:dyDescent="0.25">
      <c r="A825" t="s">
        <v>8</v>
      </c>
      <c r="B825" t="s">
        <v>9</v>
      </c>
      <c r="C825">
        <v>8770411511</v>
      </c>
      <c r="D825">
        <v>10000</v>
      </c>
      <c r="E825" t="str">
        <f>"6079310046225740"</f>
        <v>6079310046225740</v>
      </c>
      <c r="F825" t="str">
        <f>"616"</f>
        <v>616</v>
      </c>
      <c r="G825">
        <v>1</v>
      </c>
      <c r="H825">
        <v>2023</v>
      </c>
      <c r="I825" t="s">
        <v>834</v>
      </c>
    </row>
    <row r="826" spans="1:9" x14ac:dyDescent="0.25">
      <c r="A826" t="s">
        <v>8</v>
      </c>
      <c r="B826" t="s">
        <v>9</v>
      </c>
      <c r="C826">
        <v>8770411511</v>
      </c>
      <c r="D826">
        <v>10000</v>
      </c>
      <c r="E826" t="str">
        <f>"6079310046225765"</f>
        <v>6079310046225765</v>
      </c>
      <c r="F826" t="str">
        <f>"348"</f>
        <v>348</v>
      </c>
      <c r="G826">
        <v>1</v>
      </c>
      <c r="H826">
        <v>2023</v>
      </c>
      <c r="I826" t="s">
        <v>835</v>
      </c>
    </row>
    <row r="827" spans="1:9" x14ac:dyDescent="0.25">
      <c r="A827" t="s">
        <v>8</v>
      </c>
      <c r="B827" t="s">
        <v>9</v>
      </c>
      <c r="C827">
        <v>8770411511</v>
      </c>
      <c r="D827">
        <v>10000</v>
      </c>
      <c r="E827" t="str">
        <f>"6079310046225799"</f>
        <v>6079310046225799</v>
      </c>
      <c r="F827" t="str">
        <f>"161"</f>
        <v>161</v>
      </c>
      <c r="G827">
        <v>1</v>
      </c>
      <c r="H827">
        <v>2023</v>
      </c>
      <c r="I827" t="s">
        <v>836</v>
      </c>
    </row>
    <row r="828" spans="1:9" x14ac:dyDescent="0.25">
      <c r="A828" t="s">
        <v>8</v>
      </c>
      <c r="B828" t="s">
        <v>9</v>
      </c>
      <c r="C828">
        <v>8770411511</v>
      </c>
      <c r="D828">
        <v>10000</v>
      </c>
      <c r="E828" t="str">
        <f>"6079310046225831"</f>
        <v>6079310046225831</v>
      </c>
      <c r="F828" t="str">
        <f>"963"</f>
        <v>963</v>
      </c>
      <c r="G828">
        <v>1</v>
      </c>
      <c r="H828">
        <v>2023</v>
      </c>
      <c r="I828" t="s">
        <v>837</v>
      </c>
    </row>
    <row r="829" spans="1:9" x14ac:dyDescent="0.25">
      <c r="A829" t="s">
        <v>8</v>
      </c>
      <c r="B829" t="s">
        <v>9</v>
      </c>
      <c r="C829">
        <v>8770411511</v>
      </c>
      <c r="D829">
        <v>10000</v>
      </c>
      <c r="E829" t="str">
        <f>"6079310046226086"</f>
        <v>6079310046226086</v>
      </c>
      <c r="F829" t="str">
        <f>"346"</f>
        <v>346</v>
      </c>
      <c r="G829">
        <v>1</v>
      </c>
      <c r="H829">
        <v>2023</v>
      </c>
      <c r="I829" t="s">
        <v>838</v>
      </c>
    </row>
    <row r="830" spans="1:9" x14ac:dyDescent="0.25">
      <c r="A830" t="s">
        <v>8</v>
      </c>
      <c r="B830" t="s">
        <v>9</v>
      </c>
      <c r="C830">
        <v>8770411511</v>
      </c>
      <c r="D830">
        <v>10000</v>
      </c>
      <c r="E830" t="str">
        <f>"6079310046226045"</f>
        <v>6079310046226045</v>
      </c>
      <c r="F830" t="str">
        <f>"798"</f>
        <v>798</v>
      </c>
      <c r="G830">
        <v>1</v>
      </c>
      <c r="H830">
        <v>2023</v>
      </c>
      <c r="I830" t="s">
        <v>839</v>
      </c>
    </row>
    <row r="831" spans="1:9" x14ac:dyDescent="0.25">
      <c r="A831" t="s">
        <v>8</v>
      </c>
      <c r="B831" t="s">
        <v>9</v>
      </c>
      <c r="C831">
        <v>8770411511</v>
      </c>
      <c r="D831">
        <v>10000</v>
      </c>
      <c r="E831" t="str">
        <f>"6079310046226052"</f>
        <v>6079310046226052</v>
      </c>
      <c r="F831" t="str">
        <f>"996"</f>
        <v>996</v>
      </c>
      <c r="G831">
        <v>1</v>
      </c>
      <c r="H831">
        <v>2023</v>
      </c>
      <c r="I831" t="s">
        <v>840</v>
      </c>
    </row>
    <row r="832" spans="1:9" x14ac:dyDescent="0.25">
      <c r="A832" t="s">
        <v>8</v>
      </c>
      <c r="B832" t="s">
        <v>9</v>
      </c>
      <c r="C832">
        <v>8770411511</v>
      </c>
      <c r="D832">
        <v>10000</v>
      </c>
      <c r="E832" t="str">
        <f>"6079310046225856"</f>
        <v>6079310046225856</v>
      </c>
      <c r="F832" t="str">
        <f>"803"</f>
        <v>803</v>
      </c>
      <c r="G832">
        <v>1</v>
      </c>
      <c r="H832">
        <v>2023</v>
      </c>
      <c r="I832" t="s">
        <v>841</v>
      </c>
    </row>
    <row r="833" spans="1:9" x14ac:dyDescent="0.25">
      <c r="A833" t="s">
        <v>8</v>
      </c>
      <c r="B833" t="s">
        <v>9</v>
      </c>
      <c r="C833">
        <v>8770411511</v>
      </c>
      <c r="D833">
        <v>10000</v>
      </c>
      <c r="E833" t="str">
        <f>"6079310046225864"</f>
        <v>6079310046225864</v>
      </c>
      <c r="F833" t="str">
        <f>"160"</f>
        <v>160</v>
      </c>
      <c r="G833">
        <v>1</v>
      </c>
      <c r="H833">
        <v>2023</v>
      </c>
      <c r="I833" t="s">
        <v>842</v>
      </c>
    </row>
    <row r="834" spans="1:9" x14ac:dyDescent="0.25">
      <c r="A834" t="s">
        <v>8</v>
      </c>
      <c r="B834" t="s">
        <v>9</v>
      </c>
      <c r="C834">
        <v>8770411511</v>
      </c>
      <c r="D834">
        <v>10000</v>
      </c>
      <c r="E834" t="str">
        <f>"6079310046225872"</f>
        <v>6079310046225872</v>
      </c>
      <c r="F834" t="str">
        <f>"354"</f>
        <v>354</v>
      </c>
      <c r="G834">
        <v>1</v>
      </c>
      <c r="H834">
        <v>2023</v>
      </c>
      <c r="I834" t="s">
        <v>843</v>
      </c>
    </row>
    <row r="835" spans="1:9" x14ac:dyDescent="0.25">
      <c r="A835" t="s">
        <v>8</v>
      </c>
      <c r="B835" t="s">
        <v>9</v>
      </c>
      <c r="C835">
        <v>8770411511</v>
      </c>
      <c r="D835">
        <v>10000</v>
      </c>
      <c r="E835" t="str">
        <f>"6079310046226094"</f>
        <v>6079310046226094</v>
      </c>
      <c r="F835" t="str">
        <f>"693"</f>
        <v>693</v>
      </c>
      <c r="G835">
        <v>1</v>
      </c>
      <c r="H835">
        <v>2023</v>
      </c>
      <c r="I835" t="s">
        <v>844</v>
      </c>
    </row>
    <row r="836" spans="1:9" x14ac:dyDescent="0.25">
      <c r="A836" t="s">
        <v>8</v>
      </c>
      <c r="B836" t="s">
        <v>9</v>
      </c>
      <c r="C836">
        <v>8770411511</v>
      </c>
      <c r="D836">
        <v>10000</v>
      </c>
      <c r="E836" t="str">
        <f>"6079310046226128"</f>
        <v>6079310046226128</v>
      </c>
      <c r="F836" t="str">
        <f>"835"</f>
        <v>835</v>
      </c>
      <c r="G836">
        <v>1</v>
      </c>
      <c r="H836">
        <v>2023</v>
      </c>
      <c r="I836" t="s">
        <v>845</v>
      </c>
    </row>
    <row r="837" spans="1:9" x14ac:dyDescent="0.25">
      <c r="A837" t="s">
        <v>8</v>
      </c>
      <c r="B837" t="s">
        <v>9</v>
      </c>
      <c r="C837">
        <v>8770411511</v>
      </c>
      <c r="D837">
        <v>10000</v>
      </c>
      <c r="E837" t="str">
        <f>"6079310046226177"</f>
        <v>6079310046226177</v>
      </c>
      <c r="F837" t="str">
        <f>"679"</f>
        <v>679</v>
      </c>
      <c r="G837">
        <v>1</v>
      </c>
      <c r="H837">
        <v>2023</v>
      </c>
      <c r="I837" t="s">
        <v>846</v>
      </c>
    </row>
    <row r="838" spans="1:9" x14ac:dyDescent="0.25">
      <c r="A838" t="s">
        <v>8</v>
      </c>
      <c r="B838" t="s">
        <v>9</v>
      </c>
      <c r="C838">
        <v>8770411511</v>
      </c>
      <c r="D838">
        <v>10000</v>
      </c>
      <c r="E838" t="str">
        <f>"6079310046225880"</f>
        <v>6079310046225880</v>
      </c>
      <c r="F838" t="str">
        <f>"744"</f>
        <v>744</v>
      </c>
      <c r="G838">
        <v>1</v>
      </c>
      <c r="H838">
        <v>2023</v>
      </c>
      <c r="I838" t="s">
        <v>847</v>
      </c>
    </row>
    <row r="839" spans="1:9" x14ac:dyDescent="0.25">
      <c r="A839" t="s">
        <v>8</v>
      </c>
      <c r="B839" t="s">
        <v>9</v>
      </c>
      <c r="C839">
        <v>8770411511</v>
      </c>
      <c r="D839">
        <v>10000</v>
      </c>
      <c r="E839" t="str">
        <f>"6079310046225906"</f>
        <v>6079310046225906</v>
      </c>
      <c r="F839" t="str">
        <f>"882"</f>
        <v>882</v>
      </c>
      <c r="G839">
        <v>1</v>
      </c>
      <c r="H839">
        <v>2023</v>
      </c>
      <c r="I839" t="s">
        <v>848</v>
      </c>
    </row>
    <row r="840" spans="1:9" x14ac:dyDescent="0.25">
      <c r="A840" t="s">
        <v>8</v>
      </c>
      <c r="B840" t="s">
        <v>9</v>
      </c>
      <c r="C840">
        <v>8770411511</v>
      </c>
      <c r="D840">
        <v>10000</v>
      </c>
      <c r="E840" t="str">
        <f>"6079310046225914"</f>
        <v>6079310046225914</v>
      </c>
      <c r="F840" t="str">
        <f>"649"</f>
        <v>649</v>
      </c>
      <c r="G840">
        <v>1</v>
      </c>
      <c r="H840">
        <v>2023</v>
      </c>
      <c r="I840" t="s">
        <v>849</v>
      </c>
    </row>
    <row r="841" spans="1:9" x14ac:dyDescent="0.25">
      <c r="A841" t="s">
        <v>8</v>
      </c>
      <c r="B841" t="s">
        <v>9</v>
      </c>
      <c r="C841">
        <v>8770411511</v>
      </c>
      <c r="D841">
        <v>10000</v>
      </c>
      <c r="E841" t="str">
        <f>"6079310046226227"</f>
        <v>6079310046226227</v>
      </c>
      <c r="F841" t="str">
        <f>"352"</f>
        <v>352</v>
      </c>
      <c r="G841">
        <v>1</v>
      </c>
      <c r="H841">
        <v>2023</v>
      </c>
      <c r="I841" t="s">
        <v>850</v>
      </c>
    </row>
    <row r="842" spans="1:9" x14ac:dyDescent="0.25">
      <c r="A842" t="s">
        <v>8</v>
      </c>
      <c r="B842" t="s">
        <v>9</v>
      </c>
      <c r="C842">
        <v>8770411511</v>
      </c>
      <c r="D842">
        <v>10000</v>
      </c>
      <c r="E842" t="str">
        <f>"6079310046226235"</f>
        <v>6079310046226235</v>
      </c>
      <c r="F842" t="str">
        <f>"938"</f>
        <v>938</v>
      </c>
      <c r="G842">
        <v>1</v>
      </c>
      <c r="H842">
        <v>2023</v>
      </c>
      <c r="I842" t="s">
        <v>851</v>
      </c>
    </row>
    <row r="843" spans="1:9" x14ac:dyDescent="0.25">
      <c r="A843" t="s">
        <v>8</v>
      </c>
      <c r="B843" t="s">
        <v>9</v>
      </c>
      <c r="C843">
        <v>8770411511</v>
      </c>
      <c r="D843">
        <v>10000</v>
      </c>
      <c r="E843" t="str">
        <f>"6079310046225922"</f>
        <v>6079310046225922</v>
      </c>
      <c r="F843" t="str">
        <f>"150"</f>
        <v>150</v>
      </c>
      <c r="G843">
        <v>1</v>
      </c>
      <c r="H843">
        <v>2023</v>
      </c>
      <c r="I843" t="s">
        <v>852</v>
      </c>
    </row>
    <row r="844" spans="1:9" x14ac:dyDescent="0.25">
      <c r="A844" t="s">
        <v>8</v>
      </c>
      <c r="B844" t="s">
        <v>9</v>
      </c>
      <c r="C844">
        <v>8770411511</v>
      </c>
      <c r="D844">
        <v>10000</v>
      </c>
      <c r="E844" t="str">
        <f>"6079310046226268"</f>
        <v>6079310046226268</v>
      </c>
      <c r="F844" t="str">
        <f>"934"</f>
        <v>934</v>
      </c>
      <c r="G844">
        <v>1</v>
      </c>
      <c r="H844">
        <v>2023</v>
      </c>
      <c r="I844" t="s">
        <v>853</v>
      </c>
    </row>
    <row r="845" spans="1:9" x14ac:dyDescent="0.25">
      <c r="A845" t="s">
        <v>8</v>
      </c>
      <c r="B845" t="s">
        <v>9</v>
      </c>
      <c r="C845">
        <v>8770411511</v>
      </c>
      <c r="D845">
        <v>10000</v>
      </c>
      <c r="E845" t="str">
        <f>"6079310046226326"</f>
        <v>6079310046226326</v>
      </c>
      <c r="F845" t="str">
        <f>"436"</f>
        <v>436</v>
      </c>
      <c r="G845">
        <v>1</v>
      </c>
      <c r="H845">
        <v>2023</v>
      </c>
      <c r="I845" t="s">
        <v>854</v>
      </c>
    </row>
    <row r="846" spans="1:9" x14ac:dyDescent="0.25">
      <c r="A846" t="s">
        <v>8</v>
      </c>
      <c r="B846" t="s">
        <v>9</v>
      </c>
      <c r="C846">
        <v>8770411511</v>
      </c>
      <c r="D846">
        <v>10000</v>
      </c>
      <c r="E846" t="str">
        <f>"6079310046225930"</f>
        <v>6079310046225930</v>
      </c>
      <c r="F846" t="str">
        <f>"349"</f>
        <v>349</v>
      </c>
      <c r="G846">
        <v>1</v>
      </c>
      <c r="H846">
        <v>2023</v>
      </c>
      <c r="I846" t="s">
        <v>855</v>
      </c>
    </row>
    <row r="847" spans="1:9" x14ac:dyDescent="0.25">
      <c r="A847" t="s">
        <v>8</v>
      </c>
      <c r="B847" t="s">
        <v>9</v>
      </c>
      <c r="C847">
        <v>8770411511</v>
      </c>
      <c r="D847">
        <v>10000</v>
      </c>
      <c r="E847" t="str">
        <f>"6079310046226342"</f>
        <v>6079310046226342</v>
      </c>
      <c r="F847" t="str">
        <f>"574"</f>
        <v>574</v>
      </c>
      <c r="G847">
        <v>1</v>
      </c>
      <c r="H847">
        <v>2023</v>
      </c>
      <c r="I847" t="s">
        <v>856</v>
      </c>
    </row>
    <row r="848" spans="1:9" x14ac:dyDescent="0.25">
      <c r="A848" t="s">
        <v>8</v>
      </c>
      <c r="B848" t="s">
        <v>9</v>
      </c>
      <c r="C848">
        <v>8770411511</v>
      </c>
      <c r="D848">
        <v>10000</v>
      </c>
      <c r="E848" t="str">
        <f>"6079310046225948"</f>
        <v>6079310046225948</v>
      </c>
      <c r="F848" t="str">
        <f>"807"</f>
        <v>807</v>
      </c>
      <c r="G848">
        <v>1</v>
      </c>
      <c r="H848">
        <v>2023</v>
      </c>
      <c r="I848" t="s">
        <v>857</v>
      </c>
    </row>
    <row r="849" spans="1:9" x14ac:dyDescent="0.25">
      <c r="A849" t="s">
        <v>8</v>
      </c>
      <c r="B849" t="s">
        <v>9</v>
      </c>
      <c r="C849">
        <v>8770411511</v>
      </c>
      <c r="D849">
        <v>10000</v>
      </c>
      <c r="E849" t="str">
        <f>"6079310046226359"</f>
        <v>6079310046226359</v>
      </c>
      <c r="F849" t="str">
        <f>"103"</f>
        <v>103</v>
      </c>
      <c r="G849">
        <v>1</v>
      </c>
      <c r="H849">
        <v>2023</v>
      </c>
      <c r="I849" t="s">
        <v>858</v>
      </c>
    </row>
    <row r="850" spans="1:9" x14ac:dyDescent="0.25">
      <c r="A850" t="s">
        <v>8</v>
      </c>
      <c r="B850" t="s">
        <v>9</v>
      </c>
      <c r="C850">
        <v>8770411511</v>
      </c>
      <c r="D850">
        <v>10000</v>
      </c>
      <c r="E850" t="str">
        <f>"6079310046225963"</f>
        <v>6079310046225963</v>
      </c>
      <c r="F850" t="str">
        <f>"974"</f>
        <v>974</v>
      </c>
      <c r="G850">
        <v>1</v>
      </c>
      <c r="H850">
        <v>2023</v>
      </c>
      <c r="I850" t="s">
        <v>859</v>
      </c>
    </row>
    <row r="851" spans="1:9" x14ac:dyDescent="0.25">
      <c r="A851" t="s">
        <v>8</v>
      </c>
      <c r="B851" t="s">
        <v>9</v>
      </c>
      <c r="C851">
        <v>8770411511</v>
      </c>
      <c r="D851">
        <v>10000</v>
      </c>
      <c r="E851" t="str">
        <f>"6079310046225971"</f>
        <v>6079310046225971</v>
      </c>
      <c r="F851" t="str">
        <f>"608"</f>
        <v>608</v>
      </c>
      <c r="G851">
        <v>1</v>
      </c>
      <c r="H851">
        <v>2023</v>
      </c>
      <c r="I851" t="s">
        <v>860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2022-02-14T13:31:21Z</dcterms:created>
  <dcterms:modified xsi:type="dcterms:W3CDTF">2022-02-14T17:26:13Z</dcterms:modified>
</cp:coreProperties>
</file>