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" sheetId="1" r:id="rId4"/>
    <sheet state="visible" name="FD" sheetId="2" r:id="rId5"/>
    <sheet state="visible" name="MF" sheetId="3" r:id="rId6"/>
    <sheet state="visible" name="Stock" sheetId="4" r:id="rId7"/>
    <sheet state="visible" name="StockDetail" sheetId="5" r:id="rId8"/>
  </sheets>
  <definedNames/>
  <calcPr/>
  <extLst>
    <ext uri="GoogleSheetsCustomDataVersion1">
      <go:sheetsCustomData xmlns:go="http://customooxmlschemas.google.com/" r:id="rId9" roundtripDataSignature="AMtx7mi5dJylNiaVJ5Um0H9tvdvFRen2hg=="/>
    </ext>
  </extLst>
</workbook>
</file>

<file path=xl/sharedStrings.xml><?xml version="1.0" encoding="utf-8"?>
<sst xmlns="http://schemas.openxmlformats.org/spreadsheetml/2006/main" count="127" uniqueCount="97">
  <si>
    <t xml:space="preserve">                NET WORTH</t>
  </si>
  <si>
    <t xml:space="preserve">           FD</t>
  </si>
  <si>
    <t xml:space="preserve">           MF</t>
  </si>
  <si>
    <t xml:space="preserve">       STOCK</t>
  </si>
  <si>
    <t xml:space="preserve">     SAVINGS</t>
  </si>
  <si>
    <t xml:space="preserve">    SAVINGS</t>
  </si>
  <si>
    <t xml:space="preserve">         CBI</t>
  </si>
  <si>
    <t>SIB</t>
  </si>
  <si>
    <t xml:space="preserve">         SIB</t>
  </si>
  <si>
    <t>CENT</t>
  </si>
  <si>
    <t xml:space="preserve">        CAN</t>
  </si>
  <si>
    <t>OTHERS</t>
  </si>
  <si>
    <t>JUPITOR</t>
  </si>
  <si>
    <t>ONE</t>
  </si>
  <si>
    <t>ICICI</t>
  </si>
  <si>
    <t>CAN</t>
  </si>
  <si>
    <t>Appu 1800</t>
  </si>
  <si>
    <t>remaining</t>
  </si>
  <si>
    <t>Sharath 2</t>
  </si>
  <si>
    <t>06/22</t>
  </si>
  <si>
    <t>amma</t>
  </si>
  <si>
    <t>07/22</t>
  </si>
  <si>
    <t>pz</t>
  </si>
  <si>
    <t>apu</t>
  </si>
  <si>
    <t>dress</t>
  </si>
  <si>
    <t xml:space="preserve">       INVEST</t>
  </si>
  <si>
    <t xml:space="preserve">     GAIN</t>
  </si>
  <si>
    <t xml:space="preserve">      START</t>
  </si>
  <si>
    <t xml:space="preserve">     AMOUNT</t>
  </si>
  <si>
    <t xml:space="preserve">          END</t>
  </si>
  <si>
    <t xml:space="preserve">   REMAINING</t>
  </si>
  <si>
    <t xml:space="preserve">    RETURN</t>
  </si>
  <si>
    <t>FD MIN 1200</t>
  </si>
  <si>
    <t>nifty50</t>
  </si>
  <si>
    <t>credit</t>
  </si>
  <si>
    <t>it</t>
  </si>
  <si>
    <t>nasdaq</t>
  </si>
  <si>
    <t>one</t>
  </si>
  <si>
    <t>mbk</t>
  </si>
  <si>
    <t>one emi remaining</t>
  </si>
  <si>
    <t xml:space="preserve">      INVEST</t>
  </si>
  <si>
    <t xml:space="preserve">     CURRENT</t>
  </si>
  <si>
    <t>SCHEME</t>
  </si>
  <si>
    <t>INVEST</t>
  </si>
  <si>
    <t>UNIT</t>
  </si>
  <si>
    <t>NAV</t>
  </si>
  <si>
    <t>CURRENT</t>
  </si>
  <si>
    <t xml:space="preserve">              SYMBOL</t>
  </si>
  <si>
    <t>CATEGORY</t>
  </si>
  <si>
    <t>ICICI Prudential Liquid Fund Direct Plan Growth</t>
  </si>
  <si>
    <t>ICIC_PRU_LIQU_SM4L1H</t>
  </si>
  <si>
    <t>DEBT</t>
  </si>
  <si>
    <t>SBI Liquid Fund Direct Plan Growth</t>
  </si>
  <si>
    <t>SBI_LIQU_DIR_CI4G49</t>
  </si>
  <si>
    <t xml:space="preserve">Nippon India Low Duration Fund Direct Plan </t>
  </si>
  <si>
    <t>NIPP_INDI_LOW_RMR3RW</t>
  </si>
  <si>
    <t>Nippon India Money Market Fund</t>
  </si>
  <si>
    <t>NIPP_INDI_MONE_1IR7I8Y</t>
  </si>
  <si>
    <t>ICICI Prudential Technology Fund Direct Plan Growth</t>
  </si>
  <si>
    <t>ICIC_PRU_TECH_1027WGP</t>
  </si>
  <si>
    <t>EQUITY</t>
  </si>
  <si>
    <t>ICICI Prudential Nifty Index Plan Direct Growth</t>
  </si>
  <si>
    <t>ICIC_PRU_NIFT_6H8YUI</t>
  </si>
  <si>
    <t>ICICI Prudential NASDAQ 100 Index Fund Direct Growth</t>
  </si>
  <si>
    <t>ICIC_PRU_NASD_1K1H35W</t>
  </si>
  <si>
    <t>Aditya Birla Sun Life NASDAQ 100 FOF Direct Growth</t>
  </si>
  <si>
    <t>ADIT_BSL_NASD_U80JYC</t>
  </si>
  <si>
    <t>ADD INVEST I4 IMANUALLY</t>
  </si>
  <si>
    <t xml:space="preserve">  REMAINING</t>
  </si>
  <si>
    <t>PTM</t>
  </si>
  <si>
    <t xml:space="preserve">    INVEST </t>
  </si>
  <si>
    <t>GROWW</t>
  </si>
  <si>
    <t xml:space="preserve">INVEST                 </t>
  </si>
  <si>
    <t>FYERS</t>
  </si>
  <si>
    <t xml:space="preserve">   CURRENT</t>
  </si>
  <si>
    <t>NAME</t>
  </si>
  <si>
    <t>QTY</t>
  </si>
  <si>
    <t xml:space="preserve">BUY    </t>
  </si>
  <si>
    <t>TOTAL</t>
  </si>
  <si>
    <t>NOW</t>
  </si>
  <si>
    <t>NSE:AMBUJACEM</t>
  </si>
  <si>
    <t>NSE:MAFSETF</t>
  </si>
  <si>
    <t>NSE:SBIETFCON</t>
  </si>
  <si>
    <t>NSE:TNIDETF</t>
  </si>
  <si>
    <t>NSE:GOLDBEES</t>
  </si>
  <si>
    <t>NSE:NIFTYBEES</t>
  </si>
  <si>
    <t>SELL</t>
  </si>
  <si>
    <t>EXIT</t>
  </si>
  <si>
    <t>PROFIT</t>
  </si>
  <si>
    <t>%</t>
  </si>
  <si>
    <t>NIFTYBEES</t>
  </si>
  <si>
    <t>f</t>
  </si>
  <si>
    <t>AMBUJACEM</t>
  </si>
  <si>
    <t>MAFSETF</t>
  </si>
  <si>
    <t>SBIETFCON</t>
  </si>
  <si>
    <t>TNIDETF</t>
  </si>
  <si>
    <t>GOLDBEES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</si>
</sst>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₹]#,##0.00"/>
    <numFmt numFmtId="165" formatCode="dd/MM/yyyy"/>
    <numFmt numFmtId="166" formatCode="D/M/YYYY"/>
    <numFmt numFmtId="167" formatCode="#,##0.00;(#,##0.00)"/>
    <numFmt numFmtId="168" formatCode="d/m/yyyy"/>
  </numFmts>
  <fonts count="11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color rgb="FF000000"/>
      <name val="Arial"/>
    </font>
    <font>
      <b/>
      <color rgb="FF4C113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Inconsolata"/>
    </font>
    <font>
      <sz val="12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2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2" numFmtId="0" xfId="0" applyBorder="1" applyFont="1"/>
    <xf borderId="0" fillId="2" fontId="2" numFmtId="164" xfId="0" applyFont="1" applyNumberFormat="1"/>
    <xf borderId="5" fillId="0" fontId="3" numFmtId="0" xfId="0" applyBorder="1" applyFont="1"/>
    <xf borderId="6" fillId="2" fontId="1" numFmtId="0" xfId="0" applyBorder="1" applyFont="1"/>
    <xf borderId="0" fillId="2" fontId="1" numFmtId="0" xfId="0" applyFont="1"/>
    <xf borderId="7" fillId="2" fontId="1" numFmtId="0" xfId="0" applyBorder="1" applyFont="1"/>
    <xf borderId="8" fillId="2" fontId="2" numFmtId="0" xfId="0" applyBorder="1" applyFont="1"/>
    <xf borderId="9" fillId="2" fontId="2" numFmtId="164" xfId="0" applyBorder="1" applyFont="1" applyNumberFormat="1"/>
    <xf borderId="10" fillId="2" fontId="2" numFmtId="0" xfId="0" applyBorder="1" applyFont="1"/>
    <xf borderId="11" fillId="2" fontId="2" numFmtId="164" xfId="0" applyBorder="1" applyFont="1" applyNumberFormat="1"/>
    <xf borderId="12" fillId="2" fontId="2" numFmtId="0" xfId="0" applyBorder="1" applyFont="1"/>
    <xf borderId="13" fillId="2" fontId="2" numFmtId="164" xfId="0" applyBorder="1" applyFont="1" applyNumberFormat="1"/>
    <xf borderId="0" fillId="0" fontId="2" numFmtId="0" xfId="0" applyFont="1"/>
    <xf borderId="14" fillId="0" fontId="2" numFmtId="0" xfId="0" applyBorder="1" applyFont="1"/>
    <xf borderId="14" fillId="0" fontId="2" numFmtId="164" xfId="0" applyBorder="1" applyFont="1" applyNumberFormat="1"/>
    <xf borderId="15" fillId="0" fontId="1" numFmtId="164" xfId="0" applyAlignment="1" applyBorder="1" applyFont="1" applyNumberFormat="1">
      <alignment horizontal="center"/>
    </xf>
    <xf borderId="16" fillId="0" fontId="3" numFmtId="0" xfId="0" applyBorder="1" applyFont="1"/>
    <xf borderId="0" fillId="0" fontId="1" numFmtId="0" xfId="0" applyFont="1"/>
    <xf borderId="14" fillId="0" fontId="1" numFmtId="0" xfId="0" applyBorder="1" applyFont="1"/>
    <xf borderId="14" fillId="0" fontId="1" numFmtId="164" xfId="0" applyBorder="1" applyFont="1" applyNumberFormat="1"/>
    <xf borderId="17" fillId="0" fontId="1" numFmtId="164" xfId="0" applyBorder="1" applyFont="1" applyNumberFormat="1"/>
    <xf borderId="0" fillId="3" fontId="4" numFmtId="0" xfId="0" applyAlignment="1" applyFill="1" applyFont="1">
      <alignment horizontal="right"/>
    </xf>
    <xf borderId="18" fillId="0" fontId="1" numFmtId="0" xfId="0" applyBorder="1" applyFont="1"/>
    <xf borderId="18" fillId="0" fontId="1" numFmtId="164" xfId="0" applyBorder="1" applyFont="1" applyNumberForma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165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2" fontId="2" numFmtId="0" xfId="0" applyFont="1"/>
    <xf borderId="0" fillId="4" fontId="1" numFmtId="165" xfId="0" applyFill="1" applyFont="1" applyNumberFormat="1"/>
    <xf borderId="0" fillId="4" fontId="1" numFmtId="164" xfId="0" applyFont="1" applyNumberFormat="1"/>
    <xf borderId="0" fillId="5" fontId="1" numFmtId="165" xfId="0" applyFill="1" applyFont="1" applyNumberFormat="1"/>
    <xf borderId="0" fillId="6" fontId="1" numFmtId="0" xfId="0" applyFill="1" applyFont="1"/>
    <xf borderId="0" fillId="6" fontId="1" numFmtId="164" xfId="0" applyFont="1" applyNumberFormat="1"/>
    <xf borderId="0" fillId="4" fontId="2" numFmtId="0" xfId="0" applyFont="1"/>
    <xf borderId="0" fillId="4" fontId="2" numFmtId="164" xfId="0" applyFont="1" applyNumberFormat="1"/>
    <xf borderId="0" fillId="5" fontId="1" numFmtId="10" xfId="0" applyAlignment="1" applyFont="1" applyNumberFormat="1">
      <alignment horizontal="center"/>
    </xf>
    <xf borderId="0" fillId="6" fontId="2" numFmtId="0" xfId="0" applyFont="1"/>
    <xf borderId="0" fillId="6" fontId="2" numFmtId="164" xfId="0" applyFont="1" applyNumberFormat="1"/>
    <xf borderId="0" fillId="3" fontId="1" numFmtId="0" xfId="0" applyFont="1"/>
    <xf borderId="0" fillId="7" fontId="1" numFmtId="164" xfId="0" applyFill="1" applyFont="1" applyNumberFormat="1"/>
    <xf borderId="0" fillId="7" fontId="2" numFmtId="164" xfId="0" applyFont="1" applyNumberFormat="1"/>
    <xf borderId="0" fillId="7" fontId="1" numFmtId="0" xfId="0" applyFont="1"/>
    <xf borderId="0" fillId="3" fontId="2" numFmtId="10" xfId="0" applyAlignment="1" applyFont="1" applyNumberFormat="1">
      <alignment horizontal="center"/>
    </xf>
    <xf borderId="0" fillId="0" fontId="5" numFmtId="0" xfId="0" applyFont="1"/>
    <xf borderId="0" fillId="0" fontId="1" numFmtId="166" xfId="0" applyFont="1" applyNumberFormat="1"/>
    <xf borderId="0" fillId="3" fontId="1" numFmtId="164" xfId="0" applyFont="1" applyNumberFormat="1"/>
    <xf borderId="0" fillId="3" fontId="2" numFmtId="164" xfId="0" applyFont="1" applyNumberFormat="1"/>
    <xf borderId="0" fillId="8" fontId="2" numFmtId="164" xfId="0" applyFill="1" applyFont="1" applyNumberFormat="1"/>
    <xf borderId="0" fillId="8" fontId="1" numFmtId="164" xfId="0" applyFont="1" applyNumberFormat="1"/>
    <xf borderId="0" fillId="3" fontId="2" numFmtId="0" xfId="0" applyFont="1"/>
    <xf borderId="0" fillId="8" fontId="1" numFmtId="0" xfId="0" applyFont="1"/>
    <xf borderId="0" fillId="3" fontId="2" numFmtId="10" xfId="0" applyFont="1" applyNumberFormat="1"/>
    <xf borderId="0" fillId="0" fontId="1" numFmtId="10" xfId="0" applyFont="1" applyNumberFormat="1"/>
    <xf borderId="0" fillId="3" fontId="4" numFmtId="0" xfId="0" applyFont="1"/>
    <xf borderId="0" fillId="3" fontId="4" numFmtId="0" xfId="0" applyAlignment="1" applyFont="1">
      <alignment horizontal="left"/>
    </xf>
    <xf borderId="0" fillId="0" fontId="6" numFmtId="0" xfId="0" applyFont="1"/>
    <xf borderId="0" fillId="3" fontId="7" numFmtId="0" xfId="0" applyFont="1"/>
    <xf borderId="0" fillId="9" fontId="1" numFmtId="164" xfId="0" applyFill="1" applyFont="1" applyNumberFormat="1"/>
    <xf borderId="19" fillId="10" fontId="2" numFmtId="0" xfId="0" applyAlignment="1" applyBorder="1" applyFill="1" applyFont="1">
      <alignment horizontal="center"/>
    </xf>
    <xf borderId="20" fillId="0" fontId="3" numFmtId="0" xfId="0" applyBorder="1" applyFont="1"/>
    <xf borderId="0" fillId="9" fontId="2" numFmtId="164" xfId="0" applyFont="1" applyNumberFormat="1"/>
    <xf borderId="21" fillId="10" fontId="2" numFmtId="164" xfId="0" applyAlignment="1" applyBorder="1" applyFont="1" applyNumberFormat="1">
      <alignment horizontal="center"/>
    </xf>
    <xf borderId="22" fillId="0" fontId="3" numFmtId="0" xfId="0" applyBorder="1" applyFont="1"/>
    <xf borderId="23" fillId="11" fontId="2" numFmtId="0" xfId="0" applyBorder="1" applyFill="1" applyFont="1"/>
    <xf borderId="24" fillId="11" fontId="2" numFmtId="164" xfId="0" applyBorder="1" applyFont="1" applyNumberFormat="1"/>
    <xf borderId="0" fillId="9" fontId="2" numFmtId="0" xfId="0" applyFont="1"/>
    <xf borderId="0" fillId="12" fontId="2" numFmtId="10" xfId="0" applyFill="1" applyFont="1" applyNumberFormat="1"/>
    <xf borderId="0" fillId="12" fontId="2" numFmtId="10" xfId="0" applyAlignment="1" applyFont="1" applyNumberFormat="1">
      <alignment horizontal="center"/>
    </xf>
    <xf borderId="0" fillId="0" fontId="1" numFmtId="4" xfId="0" applyFont="1" applyNumberFormat="1"/>
    <xf borderId="0" fillId="0" fontId="1" numFmtId="167" xfId="0" applyFont="1" applyNumberFormat="1"/>
    <xf borderId="0" fillId="0" fontId="1" numFmtId="167" xfId="0" applyAlignment="1" applyFont="1" applyNumberFormat="1">
      <alignment horizontal="right" vertical="bottom"/>
    </xf>
    <xf borderId="25" fillId="0" fontId="1" numFmtId="0" xfId="0" applyBorder="1" applyFont="1"/>
    <xf borderId="0" fillId="0" fontId="2" numFmtId="164" xfId="0" applyAlignment="1" applyFont="1" applyNumberFormat="1">
      <alignment horizontal="center"/>
    </xf>
    <xf borderId="15" fillId="0" fontId="2" numFmtId="164" xfId="0" applyBorder="1" applyFont="1" applyNumberFormat="1"/>
    <xf borderId="15" fillId="0" fontId="2" numFmtId="0" xfId="0" applyBorder="1" applyFont="1"/>
    <xf borderId="14" fillId="0" fontId="2" numFmtId="164" xfId="0" applyAlignment="1" applyBorder="1" applyFont="1" applyNumberFormat="1">
      <alignment horizontal="center"/>
    </xf>
    <xf borderId="0" fillId="0" fontId="1" numFmtId="168" xfId="0" applyFont="1" applyNumberFormat="1"/>
    <xf borderId="0" fillId="0" fontId="1" numFmtId="10" xfId="0" applyAlignment="1" applyFont="1" applyNumberFormat="1">
      <alignment shrinkToFit="0" wrapText="0"/>
    </xf>
    <xf borderId="14" fillId="0" fontId="8" numFmtId="4" xfId="0" applyAlignment="1" applyBorder="1" applyFont="1" applyNumberFormat="1">
      <alignment horizontal="right"/>
    </xf>
    <xf borderId="14" fillId="0" fontId="8" numFmtId="167" xfId="0" applyAlignment="1" applyBorder="1" applyFont="1" applyNumberFormat="1">
      <alignment horizontal="right"/>
    </xf>
    <xf borderId="0" fillId="0" fontId="6" numFmtId="167" xfId="0" applyAlignment="1" applyFont="1" applyNumberFormat="1">
      <alignment horizontal="right"/>
    </xf>
    <xf borderId="0" fillId="0" fontId="6" numFmtId="4" xfId="0" applyAlignment="1" applyFont="1" applyNumberFormat="1">
      <alignment horizontal="right"/>
    </xf>
    <xf borderId="0" fillId="0" fontId="7" numFmtId="167" xfId="0" applyAlignment="1" applyFont="1" applyNumberFormat="1">
      <alignment horizontal="right"/>
    </xf>
    <xf borderId="0" fillId="3" fontId="9" numFmtId="167" xfId="0" applyAlignment="1" applyFont="1" applyNumberFormat="1">
      <alignment horizontal="right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right"/>
    </xf>
    <xf borderId="18" fillId="0" fontId="7" numFmtId="167" xfId="0" applyAlignment="1" applyBorder="1" applyFont="1" applyNumberFormat="1">
      <alignment horizontal="right"/>
    </xf>
    <xf borderId="18" fillId="0" fontId="6" numFmtId="4" xfId="0" applyAlignment="1" applyBorder="1" applyFont="1" applyNumberFormat="1">
      <alignment horizontal="right"/>
    </xf>
    <xf borderId="18" fillId="0" fontId="6" numFmtId="167" xfId="0" applyAlignment="1" applyBorder="1" applyFont="1" applyNumberFormat="1">
      <alignment horizontal="right"/>
    </xf>
    <xf borderId="18" fillId="0" fontId="10" numFmtId="10" xfId="0" applyAlignment="1" applyBorder="1" applyFont="1" applyNumberFormat="1">
      <alignment horizontal="left"/>
    </xf>
    <xf borderId="18" fillId="0" fontId="10" numFmtId="0" xfId="0" applyAlignment="1" applyBorder="1" applyFont="1">
      <alignment horizontal="left"/>
    </xf>
    <xf borderId="18" fillId="0" fontId="10" numFmtId="0" xfId="0" applyAlignment="1" applyBorder="1" applyFont="1">
      <alignment horizontal="right"/>
    </xf>
    <xf borderId="0" fillId="0" fontId="10" numFmtId="0" xfId="0" applyAlignment="1" applyFont="1">
      <alignment horizontal="center"/>
    </xf>
    <xf borderId="0" fillId="2" fontId="6" numFmtId="167" xfId="0" applyAlignment="1" applyFont="1" applyNumberFormat="1">
      <alignment horizontal="right"/>
    </xf>
    <xf borderId="0" fillId="0" fontId="7" numFmtId="0" xfId="0" applyAlignment="1" applyFont="1">
      <alignment horizontal="left"/>
    </xf>
    <xf borderId="0" fillId="0" fontId="10" numFmtId="167" xfId="0" applyAlignment="1" applyFont="1" applyNumberFormat="1">
      <alignment horizontal="center"/>
    </xf>
    <xf borderId="0" fillId="0" fontId="10" numFmtId="10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10" numFmtId="10" xfId="0" applyAlignment="1" applyFont="1" applyNumberFormat="1">
      <alignment horizontal="left"/>
    </xf>
    <xf borderId="0" fillId="3" fontId="6" numFmtId="167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0" fontId="1" numFmtId="167" xfId="0" applyAlignment="1" applyFont="1" applyNumberFormat="1">
      <alignment horizontal="right"/>
    </xf>
    <xf borderId="0" fillId="0" fontId="10" numFmtId="10" xfId="0" applyAlignment="1" applyFont="1" applyNumberFormat="1">
      <alignment horizontal="right"/>
    </xf>
    <xf borderId="0" fillId="0" fontId="1" numFmtId="167" xfId="0" applyAlignment="1" applyFont="1" applyNumberFormat="1">
      <alignment vertical="bottom"/>
    </xf>
    <xf borderId="18" fillId="0" fontId="10" numFmtId="10" xfId="0" applyAlignment="1" applyBorder="1" applyFont="1" applyNumberFormat="1">
      <alignment horizontal="right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K1" s="1"/>
    </row>
    <row r="2" ht="15.75" customHeight="1">
      <c r="E2" s="2"/>
      <c r="F2" s="3"/>
      <c r="G2" s="3"/>
      <c r="H2" s="4"/>
      <c r="K2" s="1"/>
    </row>
    <row r="3" ht="15.75" customHeight="1">
      <c r="E3" s="5" t="s">
        <v>0</v>
      </c>
      <c r="G3" s="6">
        <f>SUM(G5,G6,G7,G8)</f>
        <v>95887.17296</v>
      </c>
      <c r="H3" s="7"/>
      <c r="K3" s="1"/>
    </row>
    <row r="4" ht="15.75" customHeight="1">
      <c r="E4" s="8"/>
      <c r="F4" s="9"/>
      <c r="G4" s="9"/>
      <c r="H4" s="10"/>
      <c r="K4" s="1"/>
    </row>
    <row r="5" ht="15.75" customHeight="1">
      <c r="E5" s="9"/>
      <c r="F5" s="11" t="s">
        <v>1</v>
      </c>
      <c r="G5" s="12">
        <f>FD!D5</f>
        <v>16233</v>
      </c>
      <c r="H5" s="9"/>
      <c r="K5" s="1"/>
    </row>
    <row r="6" ht="15.75" customHeight="1">
      <c r="E6" s="9"/>
      <c r="F6" s="13" t="s">
        <v>2</v>
      </c>
      <c r="G6" s="14">
        <f>MF!E5</f>
        <v>35285.46296</v>
      </c>
      <c r="H6" s="9"/>
      <c r="K6" s="1"/>
    </row>
    <row r="7" ht="15.75" customHeight="1">
      <c r="E7" s="9"/>
      <c r="F7" s="13" t="s">
        <v>3</v>
      </c>
      <c r="G7" s="14">
        <f>Stock!I5</f>
        <v>13335.84</v>
      </c>
      <c r="H7" s="9"/>
      <c r="K7" s="1"/>
    </row>
    <row r="8" ht="15.75" customHeight="1">
      <c r="E8" s="9"/>
      <c r="F8" s="15" t="s">
        <v>4</v>
      </c>
      <c r="G8" s="16">
        <f>C15</f>
        <v>31032.87</v>
      </c>
      <c r="H8" s="9"/>
      <c r="K8" s="1"/>
    </row>
    <row r="9" ht="15.75" customHeight="1">
      <c r="K9" s="1"/>
    </row>
    <row r="10" ht="15.75" customHeight="1">
      <c r="K10" s="1"/>
    </row>
    <row r="11" ht="15.75" customHeight="1">
      <c r="K11" s="1"/>
    </row>
    <row r="12" ht="15.75" customHeight="1">
      <c r="K12" s="1"/>
    </row>
    <row r="13" ht="15.75" customHeight="1">
      <c r="K13" s="1"/>
    </row>
    <row r="14" ht="15.75" customHeight="1">
      <c r="K14" s="1"/>
    </row>
    <row r="15" ht="15.75" customHeight="1">
      <c r="A15" s="17"/>
      <c r="B15" s="18" t="s">
        <v>5</v>
      </c>
      <c r="C15" s="19">
        <f>SUM(C16,C18,C17)</f>
        <v>31032.87</v>
      </c>
      <c r="J15" s="20">
        <f>SUM(K16:K20)</f>
        <v>5391.55</v>
      </c>
      <c r="K15" s="21"/>
    </row>
    <row r="16" ht="15.75" customHeight="1">
      <c r="A16" s="22"/>
      <c r="B16" s="23" t="s">
        <v>6</v>
      </c>
      <c r="C16" s="24">
        <v>23484.0</v>
      </c>
      <c r="I16" s="1"/>
      <c r="J16" s="24" t="s">
        <v>7</v>
      </c>
      <c r="K16" s="24">
        <v>909.15</v>
      </c>
      <c r="L16" s="22">
        <v>972.0</v>
      </c>
    </row>
    <row r="17" ht="15.75" customHeight="1">
      <c r="A17" s="22"/>
      <c r="B17" s="23" t="s">
        <v>8</v>
      </c>
      <c r="C17" s="24">
        <v>2052.0</v>
      </c>
      <c r="I17" s="1"/>
      <c r="J17" s="25" t="s">
        <v>9</v>
      </c>
      <c r="K17" s="25">
        <v>1724.75</v>
      </c>
    </row>
    <row r="18" ht="15.75" customHeight="1">
      <c r="A18" s="22"/>
      <c r="B18" s="23" t="s">
        <v>10</v>
      </c>
      <c r="C18" s="24">
        <f>C19+C20</f>
        <v>5496.87</v>
      </c>
      <c r="I18" s="1"/>
      <c r="J18" s="23" t="s">
        <v>11</v>
      </c>
      <c r="K18" s="24">
        <v>2255.65</v>
      </c>
    </row>
    <row r="19" ht="15.75" customHeight="1">
      <c r="C19" s="26">
        <v>10095.0</v>
      </c>
      <c r="D19" s="22"/>
      <c r="E19" s="22"/>
      <c r="F19" s="22"/>
      <c r="J19" s="23" t="s">
        <v>12</v>
      </c>
      <c r="K19" s="24">
        <v>402.0</v>
      </c>
    </row>
    <row r="20" ht="15.75" customHeight="1">
      <c r="C20" s="22">
        <f>G26</f>
        <v>-4598.13</v>
      </c>
      <c r="D20" s="22"/>
      <c r="E20" s="22"/>
      <c r="F20" s="22"/>
      <c r="J20" s="23" t="s">
        <v>13</v>
      </c>
      <c r="K20" s="24">
        <v>100.0</v>
      </c>
    </row>
    <row r="21" ht="15.75" customHeight="1">
      <c r="C21" s="22"/>
      <c r="F21" s="22"/>
      <c r="H21" s="22"/>
      <c r="K21" s="1"/>
      <c r="N21" s="22">
        <v>3357.0</v>
      </c>
    </row>
    <row r="22" ht="15.75" customHeight="1">
      <c r="C22" s="22"/>
      <c r="F22" s="22"/>
      <c r="H22" s="22"/>
      <c r="K22" s="1"/>
    </row>
    <row r="23" ht="15.75" customHeight="1">
      <c r="C23" s="22"/>
      <c r="F23" s="22"/>
      <c r="H23" s="22"/>
      <c r="K23" s="1"/>
    </row>
    <row r="24" ht="15.75" customHeight="1">
      <c r="C24" s="22"/>
      <c r="H24" s="22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2" t="s">
        <v>14</v>
      </c>
      <c r="B26" s="22">
        <f>SUM(B27:B30)+A27</f>
        <v>13008</v>
      </c>
      <c r="D26" s="22" t="s">
        <v>15</v>
      </c>
      <c r="E26" s="22">
        <f>SUM(E27:E30)</f>
        <v>1529</v>
      </c>
      <c r="G26" s="22">
        <f>SUM(G27:G35)</f>
        <v>-4598.13</v>
      </c>
      <c r="K26" s="1" t="s">
        <v>16</v>
      </c>
      <c r="L26" s="22" t="s">
        <v>17</v>
      </c>
    </row>
    <row r="27" ht="15.75" customHeight="1">
      <c r="A27" s="29">
        <v>47.0</v>
      </c>
      <c r="B27" s="22">
        <v>1255.0</v>
      </c>
      <c r="D27" s="1">
        <f>C18+D28-E26+D29+D30</f>
        <v>7989.87</v>
      </c>
      <c r="E27" s="22">
        <v>500.0</v>
      </c>
      <c r="F27" s="22" t="s">
        <v>18</v>
      </c>
      <c r="G27" s="22">
        <v>-6700.0</v>
      </c>
      <c r="J27" s="22" t="s">
        <v>19</v>
      </c>
      <c r="K27" s="22">
        <v>200.0</v>
      </c>
    </row>
    <row r="28" ht="15.75" customHeight="1">
      <c r="A28" s="22"/>
      <c r="B28" s="22">
        <v>11306.0</v>
      </c>
      <c r="D28" s="22">
        <v>22.0</v>
      </c>
      <c r="E28" s="22">
        <v>279.0</v>
      </c>
      <c r="F28" s="22" t="s">
        <v>20</v>
      </c>
      <c r="G28" s="22">
        <v>1269.87</v>
      </c>
      <c r="J28" s="22" t="s">
        <v>21</v>
      </c>
      <c r="K28" s="22">
        <v>200.0</v>
      </c>
      <c r="L28" s="22">
        <v>35.97</v>
      </c>
    </row>
    <row r="29" ht="15.75" customHeight="1">
      <c r="B29" s="22">
        <f>Stock!J5</f>
        <v>400</v>
      </c>
      <c r="C29" s="30" t="s">
        <v>22</v>
      </c>
      <c r="D29" s="22">
        <v>2000.0</v>
      </c>
      <c r="E29" s="22">
        <v>115.0</v>
      </c>
      <c r="F29" s="22" t="s">
        <v>23</v>
      </c>
      <c r="G29" s="22">
        <v>43.0</v>
      </c>
    </row>
    <row r="30" ht="15.75" customHeight="1">
      <c r="A30" s="31"/>
      <c r="B30" s="32"/>
      <c r="C30" s="22" t="s">
        <v>20</v>
      </c>
      <c r="D30" s="22">
        <v>2000.0</v>
      </c>
      <c r="E30" s="22">
        <v>635.0</v>
      </c>
      <c r="F30" s="22" t="s">
        <v>24</v>
      </c>
      <c r="G30" s="22">
        <v>320.0</v>
      </c>
    </row>
    <row r="31" ht="15.75" customHeight="1">
      <c r="C31" s="30"/>
      <c r="G31" s="22">
        <v>43.0</v>
      </c>
      <c r="J31" s="1"/>
    </row>
    <row r="32" ht="15.75" customHeight="1">
      <c r="A32" s="30" t="s">
        <v>12</v>
      </c>
      <c r="B32" s="30">
        <v>0.0</v>
      </c>
      <c r="G32" s="22">
        <v>426.0</v>
      </c>
    </row>
    <row r="33" ht="15.75" customHeight="1"/>
    <row r="34" ht="15.75" customHeight="1"/>
    <row r="35" ht="15.75" customHeight="1">
      <c r="G35" s="22"/>
    </row>
    <row r="36" ht="15.75" customHeight="1"/>
    <row r="37" ht="15.75" customHeight="1"/>
    <row r="38" ht="15.75" customHeight="1"/>
    <row r="39" ht="15.75" customHeight="1"/>
    <row r="40" ht="15.75" customHeight="1">
      <c r="E40" s="2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3:F3"/>
    <mergeCell ref="G3:H3"/>
    <mergeCell ref="J15:K15"/>
  </mergeCells>
  <conditionalFormatting sqref="E6:E7">
    <cfRule type="notContainsBlanks" dxfId="0" priority="1">
      <formula>LEN(TRIM(E6))&gt;0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33"/>
      <c r="C1" s="34"/>
      <c r="D1" s="35"/>
      <c r="E1" s="17"/>
      <c r="F1" s="34"/>
      <c r="G1" s="36"/>
      <c r="H1" s="17"/>
    </row>
    <row r="2" ht="15.75" customHeight="1">
      <c r="B2" s="37"/>
      <c r="C2" s="38"/>
      <c r="D2" s="39"/>
      <c r="E2" s="40"/>
      <c r="F2" s="41"/>
    </row>
    <row r="3" ht="15.75" customHeight="1">
      <c r="B3" s="42" t="s">
        <v>25</v>
      </c>
      <c r="C3" s="43">
        <f>SUM(C8:C19)</f>
        <v>14544</v>
      </c>
      <c r="D3" s="44">
        <f>F3/C3</f>
        <v>0.05507425743</v>
      </c>
      <c r="E3" s="45" t="s">
        <v>26</v>
      </c>
      <c r="F3" s="46">
        <f>SUM(F8:F19)</f>
        <v>801</v>
      </c>
      <c r="J3" s="22"/>
    </row>
    <row r="4" ht="15.75" customHeight="1">
      <c r="B4" s="37"/>
      <c r="C4" s="38"/>
      <c r="D4" s="39"/>
      <c r="E4" s="40"/>
      <c r="F4" s="41"/>
      <c r="G4" s="17"/>
      <c r="J4" s="22"/>
    </row>
    <row r="5" ht="15.75" customHeight="1">
      <c r="A5" s="17"/>
      <c r="B5" s="47"/>
      <c r="C5" s="48"/>
      <c r="D5" s="49">
        <f>SUM(C3,F3,H11)</f>
        <v>16233</v>
      </c>
      <c r="E5" s="50"/>
      <c r="F5" s="1"/>
      <c r="H5" s="51"/>
    </row>
    <row r="6" ht="15.75" customHeight="1">
      <c r="A6" s="52"/>
      <c r="B6" s="47"/>
      <c r="C6" s="1"/>
      <c r="D6" s="33"/>
      <c r="E6" s="17"/>
      <c r="F6" s="34"/>
      <c r="G6" s="17"/>
      <c r="H6" s="17"/>
      <c r="I6" s="17"/>
    </row>
    <row r="7" ht="15.75" customHeight="1">
      <c r="A7" s="22"/>
      <c r="B7" s="17" t="s">
        <v>27</v>
      </c>
      <c r="C7" s="34" t="s">
        <v>28</v>
      </c>
      <c r="D7" s="35" t="s">
        <v>29</v>
      </c>
      <c r="E7" s="17" t="s">
        <v>30</v>
      </c>
      <c r="F7" s="34" t="s">
        <v>31</v>
      </c>
    </row>
    <row r="8" ht="15.75" customHeight="1">
      <c r="B8" s="33">
        <v>44441.0</v>
      </c>
      <c r="C8" s="1">
        <v>722.0</v>
      </c>
      <c r="D8" s="33">
        <v>44806.0</v>
      </c>
      <c r="E8" s="22">
        <f t="shared" ref="E8:E19" si="1">DAYS(D8,TODAY())</f>
        <v>12</v>
      </c>
      <c r="F8" s="1">
        <v>40.0</v>
      </c>
    </row>
    <row r="9" ht="15.75" customHeight="1">
      <c r="B9" s="33">
        <v>44470.0</v>
      </c>
      <c r="C9" s="1">
        <v>814.0</v>
      </c>
      <c r="D9" s="33">
        <v>44835.0</v>
      </c>
      <c r="E9" s="22">
        <f t="shared" si="1"/>
        <v>41</v>
      </c>
      <c r="F9" s="1">
        <v>45.0</v>
      </c>
    </row>
    <row r="10" ht="15.75" customHeight="1">
      <c r="B10" s="33">
        <v>44501.0</v>
      </c>
      <c r="C10" s="1">
        <v>850.0</v>
      </c>
      <c r="D10" s="33">
        <f t="shared" ref="D10:D19" si="2">EDATE(B10,12)</f>
        <v>44866</v>
      </c>
      <c r="E10" s="22">
        <f t="shared" si="1"/>
        <v>72</v>
      </c>
      <c r="F10" s="1">
        <v>47.0</v>
      </c>
      <c r="H10" s="22" t="s">
        <v>32</v>
      </c>
      <c r="J10" s="1">
        <f>SUM(H11,J11:J23)</f>
        <v>14086.97</v>
      </c>
      <c r="L10" s="1"/>
    </row>
    <row r="11" ht="15.75" customHeight="1">
      <c r="B11" s="33">
        <v>44531.0</v>
      </c>
      <c r="C11" s="1">
        <v>905.0</v>
      </c>
      <c r="D11" s="33">
        <f t="shared" si="2"/>
        <v>44896</v>
      </c>
      <c r="E11" s="22">
        <f t="shared" si="1"/>
        <v>102</v>
      </c>
      <c r="F11" s="1">
        <v>50.0</v>
      </c>
      <c r="H11" s="1">
        <v>888.0</v>
      </c>
      <c r="J11" s="1">
        <f>Stock!J2</f>
        <v>5471.34</v>
      </c>
    </row>
    <row r="12" ht="15.75" customHeight="1">
      <c r="B12" s="53">
        <v>44562.0</v>
      </c>
      <c r="C12" s="1">
        <v>978.0</v>
      </c>
      <c r="D12" s="33">
        <f t="shared" si="2"/>
        <v>44927</v>
      </c>
      <c r="E12" s="22">
        <f t="shared" si="1"/>
        <v>133</v>
      </c>
      <c r="F12" s="1">
        <v>54.0</v>
      </c>
      <c r="H12" s="1"/>
      <c r="I12" s="1"/>
      <c r="J12" s="1">
        <f>SUM(Portfolio!K16+Portfolio!K17+Portfolio!K18+Portfolio!K19+Portfolio!K20)</f>
        <v>5391.55</v>
      </c>
    </row>
    <row r="13" ht="15.75" customHeight="1">
      <c r="B13" s="33">
        <v>44593.0</v>
      </c>
      <c r="C13" s="1">
        <v>1070.0</v>
      </c>
      <c r="D13" s="33">
        <f t="shared" si="2"/>
        <v>44958</v>
      </c>
      <c r="E13" s="22">
        <f t="shared" si="1"/>
        <v>164</v>
      </c>
      <c r="F13" s="1">
        <v>59.0</v>
      </c>
      <c r="H13" s="22"/>
      <c r="I13" s="1"/>
      <c r="J13" s="22">
        <v>200.0</v>
      </c>
      <c r="K13" s="22" t="s">
        <v>33</v>
      </c>
    </row>
    <row r="14" ht="15.75" customHeight="1">
      <c r="B14" s="53">
        <v>44621.0</v>
      </c>
      <c r="C14" s="1">
        <v>1161.0</v>
      </c>
      <c r="D14" s="33">
        <f t="shared" si="2"/>
        <v>44986</v>
      </c>
      <c r="E14" s="22">
        <f t="shared" si="1"/>
        <v>192</v>
      </c>
      <c r="F14" s="1">
        <v>64.0</v>
      </c>
      <c r="I14" s="1"/>
      <c r="J14" s="22">
        <v>2000.0</v>
      </c>
      <c r="K14" s="22" t="s">
        <v>34</v>
      </c>
    </row>
    <row r="15" ht="15.75" customHeight="1">
      <c r="B15" s="53">
        <v>44652.0</v>
      </c>
      <c r="C15" s="1">
        <v>1271.0</v>
      </c>
      <c r="D15" s="33">
        <f t="shared" si="2"/>
        <v>45017</v>
      </c>
      <c r="E15" s="22">
        <f t="shared" si="1"/>
        <v>223</v>
      </c>
      <c r="F15" s="1">
        <v>70.0</v>
      </c>
      <c r="J15" s="22"/>
      <c r="K15" s="22" t="s">
        <v>35</v>
      </c>
      <c r="L15" s="22"/>
    </row>
    <row r="16" ht="15.75" customHeight="1">
      <c r="B16" s="53">
        <v>44682.0</v>
      </c>
      <c r="C16" s="1">
        <v>1435.0</v>
      </c>
      <c r="D16" s="33">
        <f t="shared" si="2"/>
        <v>45047</v>
      </c>
      <c r="E16" s="22">
        <f t="shared" si="1"/>
        <v>253</v>
      </c>
      <c r="F16" s="1">
        <v>79.0</v>
      </c>
      <c r="J16" s="22">
        <v>100.0</v>
      </c>
      <c r="K16" s="22" t="s">
        <v>36</v>
      </c>
    </row>
    <row r="17" ht="15.75" customHeight="1">
      <c r="B17" s="53">
        <v>44713.0</v>
      </c>
      <c r="C17" s="1">
        <v>1698.0</v>
      </c>
      <c r="D17" s="33">
        <f t="shared" si="2"/>
        <v>45078</v>
      </c>
      <c r="E17" s="22">
        <f t="shared" si="1"/>
        <v>284</v>
      </c>
      <c r="F17" s="1">
        <v>93.0</v>
      </c>
      <c r="J17" s="22">
        <v>0.11</v>
      </c>
      <c r="K17" s="22" t="s">
        <v>37</v>
      </c>
    </row>
    <row r="18" ht="15.75" customHeight="1">
      <c r="B18" s="53">
        <v>44745.0</v>
      </c>
      <c r="C18" s="1">
        <v>1820.0</v>
      </c>
      <c r="D18" s="33">
        <f t="shared" si="2"/>
        <v>45110</v>
      </c>
      <c r="E18" s="22">
        <f t="shared" si="1"/>
        <v>316</v>
      </c>
      <c r="F18" s="1">
        <v>100.0</v>
      </c>
      <c r="J18" s="22"/>
      <c r="K18" s="22" t="s">
        <v>38</v>
      </c>
      <c r="L18" s="22"/>
    </row>
    <row r="19" ht="15.75" customHeight="1">
      <c r="B19" s="33">
        <v>44776.0</v>
      </c>
      <c r="C19" s="1">
        <v>1820.0</v>
      </c>
      <c r="D19" s="33">
        <f t="shared" si="2"/>
        <v>45141</v>
      </c>
      <c r="E19" s="22">
        <f t="shared" si="1"/>
        <v>347</v>
      </c>
      <c r="F19" s="1">
        <v>100.0</v>
      </c>
      <c r="J19" s="22">
        <v>35.97</v>
      </c>
      <c r="K19" s="22" t="s">
        <v>39</v>
      </c>
    </row>
    <row r="20" ht="15.75" customHeight="1">
      <c r="B20" s="33"/>
      <c r="C20" s="1"/>
      <c r="D20" s="33"/>
      <c r="E20" s="22"/>
      <c r="F20" s="1"/>
    </row>
    <row r="21" ht="15.75" customHeight="1">
      <c r="B21" s="33"/>
      <c r="C21" s="1"/>
      <c r="D21" s="33"/>
      <c r="E21" s="22"/>
      <c r="F21" s="1"/>
      <c r="M21" s="22"/>
    </row>
    <row r="22" ht="15.75" customHeight="1">
      <c r="B22" s="22"/>
      <c r="C22" s="1"/>
      <c r="D22" s="33"/>
      <c r="E22" s="22"/>
      <c r="F22" s="1"/>
      <c r="I22" s="1"/>
    </row>
    <row r="23" ht="15.75" customHeight="1">
      <c r="B23" s="33"/>
      <c r="C23" s="1"/>
      <c r="D23" s="33"/>
      <c r="E23" s="22"/>
      <c r="F23" s="1"/>
      <c r="I23" s="1"/>
    </row>
    <row r="24" ht="15.75" customHeight="1">
      <c r="B24" s="33"/>
      <c r="C24" s="1"/>
      <c r="D24" s="33"/>
      <c r="E24" s="22"/>
      <c r="F24" s="1"/>
      <c r="I24" s="1"/>
      <c r="K24" s="22"/>
    </row>
    <row r="25" ht="15.75" customHeight="1">
      <c r="B25" s="33"/>
      <c r="C25" s="1"/>
      <c r="D25" s="33"/>
      <c r="E25" s="22"/>
      <c r="F25" s="1"/>
    </row>
    <row r="26" ht="15.75" customHeight="1">
      <c r="B26" s="33"/>
      <c r="C26" s="1"/>
      <c r="D26" s="33"/>
      <c r="E26" s="22"/>
      <c r="F26" s="1"/>
      <c r="H26" s="17"/>
      <c r="I26" s="17"/>
    </row>
    <row r="27" ht="15.75" customHeight="1">
      <c r="B27" s="33"/>
      <c r="C27" s="1"/>
      <c r="D27" s="33"/>
      <c r="E27" s="22"/>
      <c r="F27" s="1"/>
    </row>
    <row r="28" ht="15.75" customHeight="1">
      <c r="B28" s="33"/>
      <c r="C28" s="1"/>
      <c r="D28" s="33"/>
      <c r="E28" s="22"/>
      <c r="F28" s="1"/>
    </row>
    <row r="29" ht="15.75" customHeight="1">
      <c r="B29" s="33"/>
      <c r="C29" s="1"/>
      <c r="D29" s="33"/>
      <c r="E29" s="22"/>
      <c r="F29" s="1"/>
    </row>
    <row r="30" ht="15.75" customHeight="1">
      <c r="B30" s="33"/>
      <c r="C30" s="1"/>
      <c r="D30" s="33"/>
      <c r="E30" s="22"/>
      <c r="F30" s="1"/>
    </row>
    <row r="31" ht="15.75" customHeight="1">
      <c r="B31" s="33"/>
      <c r="C31" s="1"/>
      <c r="D31" s="33"/>
      <c r="E31" s="22"/>
      <c r="F31" s="1"/>
    </row>
    <row r="32" ht="15.75" customHeight="1">
      <c r="B32" s="33"/>
      <c r="C32" s="1"/>
      <c r="D32" s="33"/>
      <c r="E32" s="22"/>
      <c r="F32" s="1"/>
    </row>
    <row r="33" ht="15.75" customHeight="1">
      <c r="B33" s="33"/>
      <c r="C33" s="1"/>
      <c r="D33" s="33"/>
      <c r="E33" s="22"/>
      <c r="F33" s="1"/>
    </row>
    <row r="34" ht="15.75" customHeight="1">
      <c r="B34" s="33"/>
      <c r="C34" s="1"/>
      <c r="D34" s="33"/>
      <c r="E34" s="22"/>
      <c r="F34" s="1"/>
    </row>
    <row r="35" ht="15.75" customHeight="1">
      <c r="B35" s="33"/>
      <c r="C35" s="1"/>
      <c r="D35" s="33"/>
      <c r="E35" s="22"/>
      <c r="F35" s="1"/>
    </row>
    <row r="36" ht="15.75" customHeight="1">
      <c r="B36" s="33"/>
      <c r="C36" s="1"/>
      <c r="D36" s="33"/>
      <c r="E36" s="22"/>
      <c r="F36" s="1"/>
    </row>
    <row r="37" ht="15.75" customHeight="1">
      <c r="B37" s="33"/>
      <c r="C37" s="1"/>
      <c r="D37" s="33"/>
      <c r="E37" s="22"/>
      <c r="F37" s="1"/>
    </row>
    <row r="38" ht="15.75" customHeight="1">
      <c r="B38" s="33"/>
      <c r="C38" s="1"/>
      <c r="D38" s="33"/>
      <c r="E38" s="22"/>
      <c r="F38" s="1"/>
    </row>
    <row r="39" ht="15.75" customHeight="1">
      <c r="B39" s="33"/>
      <c r="C39" s="1"/>
      <c r="D39" s="33"/>
      <c r="E39" s="22"/>
      <c r="F39" s="1"/>
    </row>
    <row r="40" ht="15.75" customHeight="1">
      <c r="B40" s="33"/>
      <c r="C40" s="1"/>
      <c r="D40" s="33"/>
      <c r="E40" s="22"/>
      <c r="F40" s="1"/>
    </row>
    <row r="41" ht="15.75" customHeight="1">
      <c r="B41" s="33"/>
      <c r="C41" s="1"/>
      <c r="D41" s="33"/>
      <c r="E41" s="22"/>
      <c r="F41" s="1"/>
    </row>
    <row r="42" ht="15.75" customHeight="1">
      <c r="B42" s="33"/>
      <c r="C42" s="1"/>
      <c r="D42" s="33"/>
      <c r="E42" s="22"/>
      <c r="F42" s="1"/>
    </row>
    <row r="43" ht="15.75" customHeight="1">
      <c r="B43" s="33"/>
      <c r="C43" s="1"/>
      <c r="D43" s="33"/>
      <c r="E43" s="22"/>
      <c r="F43" s="1"/>
    </row>
    <row r="44" ht="15.75" customHeight="1">
      <c r="B44" s="33"/>
      <c r="C44" s="1"/>
      <c r="D44" s="33"/>
      <c r="E44" s="22"/>
      <c r="F44" s="1"/>
    </row>
    <row r="45" ht="15.75" customHeight="1">
      <c r="B45" s="33"/>
      <c r="C45" s="1"/>
      <c r="D45" s="33"/>
      <c r="E45" s="22"/>
      <c r="F45" s="1"/>
    </row>
    <row r="46" ht="15.75" customHeight="1">
      <c r="B46" s="33"/>
      <c r="C46" s="1"/>
      <c r="D46" s="33"/>
      <c r="E46" s="22"/>
      <c r="F46" s="1"/>
    </row>
    <row r="47" ht="15.75" customHeight="1">
      <c r="B47" s="33"/>
      <c r="C47" s="1"/>
      <c r="D47" s="33"/>
      <c r="E47" s="22"/>
      <c r="F47" s="1"/>
    </row>
    <row r="48" ht="15.75" customHeight="1">
      <c r="B48" s="33"/>
      <c r="C48" s="1"/>
      <c r="D48" s="33"/>
      <c r="E48" s="22"/>
      <c r="F48" s="1"/>
    </row>
    <row r="49" ht="15.75" customHeight="1">
      <c r="B49" s="33"/>
      <c r="C49" s="1"/>
      <c r="D49" s="33"/>
      <c r="E49" s="22"/>
      <c r="F49" s="1"/>
    </row>
    <row r="50" ht="15.75" customHeight="1">
      <c r="B50" s="33"/>
      <c r="C50" s="1"/>
      <c r="D50" s="33"/>
      <c r="E50" s="22"/>
      <c r="F50" s="1"/>
    </row>
    <row r="51" ht="15.75" customHeight="1">
      <c r="B51" s="33"/>
      <c r="C51" s="1"/>
      <c r="D51" s="33"/>
      <c r="E51" s="22"/>
      <c r="F51" s="1"/>
    </row>
    <row r="52" ht="15.75" customHeight="1">
      <c r="B52" s="33"/>
      <c r="C52" s="1"/>
      <c r="D52" s="33"/>
      <c r="E52" s="22"/>
      <c r="F52" s="1"/>
    </row>
    <row r="53" ht="15.75" customHeight="1">
      <c r="B53" s="33"/>
      <c r="C53" s="1"/>
      <c r="D53" s="33"/>
      <c r="E53" s="22"/>
      <c r="F53" s="1"/>
    </row>
    <row r="54" ht="15.75" customHeight="1">
      <c r="B54" s="33"/>
      <c r="C54" s="1"/>
      <c r="D54" s="33"/>
      <c r="E54" s="22"/>
      <c r="F54" s="1"/>
    </row>
    <row r="55" ht="15.75" customHeight="1">
      <c r="B55" s="33"/>
      <c r="C55" s="1"/>
      <c r="D55" s="33"/>
      <c r="E55" s="22"/>
      <c r="F55" s="1"/>
    </row>
    <row r="56" ht="15.75" customHeight="1">
      <c r="B56" s="33"/>
      <c r="C56" s="1"/>
      <c r="D56" s="33"/>
      <c r="E56" s="22"/>
      <c r="F56" s="1"/>
    </row>
    <row r="57" ht="15.75" customHeight="1">
      <c r="B57" s="33"/>
      <c r="C57" s="1"/>
      <c r="D57" s="33"/>
      <c r="E57" s="22"/>
      <c r="F57" s="1"/>
    </row>
    <row r="58" ht="15.75" customHeight="1">
      <c r="B58" s="33"/>
      <c r="C58" s="1"/>
      <c r="D58" s="33"/>
      <c r="E58" s="22"/>
      <c r="F58" s="1"/>
    </row>
    <row r="59" ht="15.75" customHeight="1">
      <c r="B59" s="33"/>
      <c r="C59" s="1"/>
      <c r="D59" s="33"/>
      <c r="E59" s="22"/>
      <c r="F59" s="1"/>
    </row>
    <row r="60" ht="15.75" customHeight="1">
      <c r="B60" s="33"/>
      <c r="C60" s="1"/>
      <c r="D60" s="33"/>
      <c r="E60" s="22"/>
      <c r="F60" s="1"/>
    </row>
    <row r="61" ht="15.75" customHeight="1">
      <c r="B61" s="33"/>
      <c r="C61" s="1"/>
      <c r="D61" s="33"/>
      <c r="E61" s="22"/>
      <c r="F61" s="1"/>
    </row>
    <row r="62" ht="15.75" customHeight="1">
      <c r="B62" s="33"/>
      <c r="C62" s="1"/>
      <c r="D62" s="33"/>
      <c r="E62" s="22"/>
      <c r="F62" s="1"/>
    </row>
    <row r="63" ht="15.75" customHeight="1">
      <c r="B63" s="33"/>
      <c r="C63" s="1"/>
      <c r="D63" s="33"/>
      <c r="E63" s="22"/>
      <c r="F63" s="1"/>
    </row>
    <row r="64" ht="15.75" customHeight="1">
      <c r="B64" s="33"/>
      <c r="C64" s="1"/>
      <c r="D64" s="33"/>
      <c r="E64" s="22"/>
      <c r="F64" s="1"/>
    </row>
    <row r="65" ht="15.75" customHeight="1">
      <c r="B65" s="33"/>
      <c r="C65" s="1"/>
      <c r="D65" s="33"/>
      <c r="E65" s="22"/>
      <c r="F65" s="1"/>
    </row>
    <row r="66" ht="15.75" customHeight="1">
      <c r="B66" s="33"/>
      <c r="C66" s="1"/>
      <c r="D66" s="33"/>
      <c r="E66" s="22"/>
      <c r="F66" s="1"/>
    </row>
    <row r="67" ht="15.75" customHeight="1">
      <c r="B67" s="33"/>
      <c r="C67" s="1"/>
      <c r="D67" s="33"/>
      <c r="E67" s="22"/>
      <c r="F67" s="1"/>
    </row>
    <row r="68" ht="15.75" customHeight="1">
      <c r="B68" s="33"/>
      <c r="C68" s="1"/>
      <c r="D68" s="33"/>
      <c r="E68" s="22"/>
      <c r="F68" s="1"/>
    </row>
    <row r="69" ht="15.75" customHeight="1">
      <c r="B69" s="33"/>
      <c r="C69" s="1"/>
      <c r="D69" s="33"/>
      <c r="E69" s="22"/>
      <c r="F69" s="1"/>
    </row>
    <row r="70" ht="15.75" customHeight="1">
      <c r="B70" s="33"/>
      <c r="C70" s="1"/>
      <c r="D70" s="33"/>
      <c r="E70" s="22"/>
      <c r="F70" s="1"/>
    </row>
    <row r="71" ht="15.75" customHeight="1">
      <c r="B71" s="33"/>
      <c r="C71" s="1"/>
      <c r="D71" s="33"/>
      <c r="E71" s="22"/>
      <c r="F71" s="1"/>
    </row>
    <row r="72" ht="15.75" customHeight="1">
      <c r="B72" s="33"/>
      <c r="C72" s="1"/>
      <c r="D72" s="33"/>
      <c r="E72" s="22"/>
      <c r="F72" s="1"/>
    </row>
    <row r="73" ht="15.75" customHeight="1">
      <c r="B73" s="33"/>
      <c r="C73" s="1"/>
      <c r="D73" s="33"/>
      <c r="E73" s="22"/>
      <c r="F73" s="1"/>
    </row>
    <row r="74" ht="15.75" customHeight="1">
      <c r="B74" s="33"/>
      <c r="C74" s="1"/>
      <c r="D74" s="33"/>
      <c r="E74" s="22"/>
      <c r="F74" s="1"/>
    </row>
    <row r="75" ht="15.75" customHeight="1">
      <c r="B75" s="33"/>
      <c r="C75" s="1"/>
      <c r="D75" s="33"/>
      <c r="E75" s="22"/>
      <c r="F75" s="1"/>
    </row>
    <row r="76" ht="15.75" customHeight="1">
      <c r="B76" s="33"/>
      <c r="C76" s="1"/>
      <c r="D76" s="33"/>
      <c r="E76" s="22"/>
      <c r="F76" s="1"/>
    </row>
    <row r="77" ht="15.75" customHeight="1">
      <c r="B77" s="33"/>
      <c r="C77" s="1"/>
      <c r="D77" s="33"/>
      <c r="E77" s="22"/>
      <c r="F77" s="1"/>
    </row>
    <row r="78" ht="15.75" customHeight="1">
      <c r="B78" s="33"/>
      <c r="C78" s="1"/>
      <c r="D78" s="33"/>
      <c r="E78" s="22"/>
      <c r="F78" s="1"/>
    </row>
    <row r="79" ht="15.75" customHeight="1">
      <c r="B79" s="33"/>
      <c r="C79" s="1"/>
      <c r="D79" s="33"/>
      <c r="E79" s="22"/>
      <c r="F79" s="1"/>
    </row>
    <row r="80" ht="15.75" customHeight="1">
      <c r="B80" s="33"/>
      <c r="C80" s="1"/>
      <c r="D80" s="33"/>
      <c r="E80" s="22"/>
      <c r="F80" s="1"/>
    </row>
    <row r="81" ht="15.75" customHeight="1">
      <c r="B81" s="33"/>
      <c r="C81" s="1"/>
      <c r="D81" s="33"/>
      <c r="E81" s="22"/>
      <c r="F81" s="1"/>
    </row>
    <row r="82" ht="15.75" customHeight="1">
      <c r="B82" s="33"/>
      <c r="C82" s="1"/>
      <c r="D82" s="33"/>
      <c r="E82" s="22"/>
      <c r="F82" s="1"/>
    </row>
    <row r="83" ht="15.75" customHeight="1">
      <c r="B83" s="33"/>
      <c r="C83" s="1"/>
      <c r="D83" s="33"/>
      <c r="E83" s="22"/>
      <c r="F83" s="1"/>
    </row>
    <row r="84" ht="15.75" customHeight="1">
      <c r="B84" s="33"/>
      <c r="C84" s="1"/>
      <c r="D84" s="33"/>
      <c r="E84" s="22"/>
      <c r="F84" s="1"/>
    </row>
    <row r="85" ht="15.75" customHeight="1">
      <c r="B85" s="33"/>
      <c r="C85" s="1"/>
      <c r="D85" s="33"/>
      <c r="E85" s="22"/>
      <c r="F85" s="1"/>
    </row>
    <row r="86" ht="15.75" customHeight="1">
      <c r="B86" s="33"/>
      <c r="C86" s="1"/>
      <c r="D86" s="33"/>
      <c r="E86" s="22"/>
      <c r="F86" s="1"/>
    </row>
    <row r="87" ht="15.75" customHeight="1">
      <c r="B87" s="33"/>
      <c r="C87" s="1"/>
      <c r="D87" s="33"/>
      <c r="E87" s="22"/>
      <c r="F87" s="1"/>
    </row>
    <row r="88" ht="15.75" customHeight="1">
      <c r="B88" s="33"/>
      <c r="C88" s="1"/>
      <c r="D88" s="33"/>
      <c r="E88" s="22"/>
      <c r="F88" s="1"/>
    </row>
    <row r="89" ht="15.75" customHeight="1">
      <c r="B89" s="33"/>
      <c r="C89" s="1"/>
      <c r="D89" s="33"/>
      <c r="E89" s="22"/>
      <c r="F89" s="1"/>
    </row>
    <row r="90" ht="15.75" customHeight="1">
      <c r="B90" s="33"/>
      <c r="C90" s="1"/>
      <c r="D90" s="33"/>
      <c r="E90" s="22"/>
      <c r="F90" s="1"/>
    </row>
    <row r="91" ht="15.75" customHeight="1">
      <c r="B91" s="33"/>
      <c r="C91" s="1"/>
      <c r="D91" s="33"/>
      <c r="E91" s="22"/>
      <c r="F91" s="1"/>
    </row>
    <row r="92" ht="15.75" customHeight="1">
      <c r="B92" s="33"/>
      <c r="C92" s="1"/>
      <c r="D92" s="33"/>
      <c r="E92" s="22"/>
      <c r="F92" s="1"/>
    </row>
    <row r="93" ht="15.75" customHeight="1">
      <c r="B93" s="33"/>
      <c r="C93" s="1"/>
      <c r="D93" s="33"/>
      <c r="E93" s="22"/>
      <c r="F93" s="1"/>
    </row>
    <row r="94" ht="15.75" customHeight="1">
      <c r="B94" s="33"/>
      <c r="C94" s="1"/>
      <c r="D94" s="33"/>
      <c r="E94" s="22"/>
      <c r="F94" s="1"/>
    </row>
    <row r="95" ht="15.75" customHeight="1">
      <c r="B95" s="33"/>
      <c r="C95" s="1"/>
      <c r="D95" s="33"/>
      <c r="E95" s="22"/>
      <c r="F95" s="1"/>
    </row>
    <row r="96" ht="15.75" customHeight="1">
      <c r="B96" s="33"/>
      <c r="C96" s="1"/>
      <c r="D96" s="33"/>
      <c r="E96" s="22"/>
      <c r="F96" s="1"/>
    </row>
    <row r="97" ht="15.75" customHeight="1">
      <c r="B97" s="33"/>
      <c r="C97" s="1"/>
      <c r="D97" s="33"/>
      <c r="E97" s="22"/>
      <c r="F97" s="1"/>
    </row>
    <row r="98" ht="15.75" customHeight="1">
      <c r="B98" s="33"/>
      <c r="C98" s="1"/>
      <c r="D98" s="33"/>
      <c r="E98" s="22"/>
      <c r="F98" s="1"/>
    </row>
    <row r="99" ht="15.75" customHeight="1">
      <c r="B99" s="33"/>
      <c r="C99" s="1"/>
      <c r="D99" s="33"/>
      <c r="E99" s="22"/>
      <c r="F99" s="1"/>
    </row>
    <row r="100" ht="15.75" customHeight="1">
      <c r="B100" s="33"/>
      <c r="C100" s="1"/>
      <c r="D100" s="33"/>
      <c r="E100" s="22"/>
      <c r="F100" s="1"/>
    </row>
    <row r="101" ht="15.75" customHeight="1">
      <c r="B101" s="33"/>
      <c r="C101" s="1"/>
      <c r="D101" s="33"/>
      <c r="E101" s="22"/>
      <c r="F101" s="1"/>
    </row>
    <row r="102" ht="15.75" customHeight="1">
      <c r="B102" s="33"/>
      <c r="C102" s="1"/>
      <c r="D102" s="33"/>
      <c r="E102" s="22"/>
      <c r="F102" s="1"/>
    </row>
    <row r="103" ht="15.75" customHeight="1">
      <c r="B103" s="33"/>
      <c r="C103" s="1"/>
      <c r="D103" s="33"/>
      <c r="E103" s="22"/>
      <c r="F103" s="1"/>
    </row>
    <row r="104" ht="15.75" customHeight="1">
      <c r="B104" s="33"/>
      <c r="C104" s="1"/>
      <c r="D104" s="33"/>
      <c r="E104" s="22"/>
      <c r="F104" s="1"/>
    </row>
    <row r="105" ht="15.75" customHeight="1">
      <c r="B105" s="33"/>
      <c r="C105" s="1"/>
      <c r="D105" s="33"/>
      <c r="E105" s="22"/>
      <c r="F105" s="1"/>
    </row>
    <row r="106" ht="15.75" customHeight="1">
      <c r="B106" s="33"/>
      <c r="C106" s="1"/>
      <c r="D106" s="33"/>
      <c r="E106" s="22"/>
      <c r="F106" s="1"/>
    </row>
    <row r="107" ht="15.75" customHeight="1">
      <c r="B107" s="33"/>
      <c r="C107" s="1"/>
      <c r="D107" s="33"/>
      <c r="E107" s="22"/>
      <c r="F107" s="1"/>
    </row>
    <row r="108" ht="15.75" customHeight="1">
      <c r="B108" s="33"/>
      <c r="C108" s="1"/>
      <c r="D108" s="33"/>
      <c r="E108" s="22"/>
      <c r="F108" s="1"/>
    </row>
    <row r="109" ht="15.75" customHeight="1">
      <c r="B109" s="33"/>
      <c r="C109" s="1"/>
      <c r="D109" s="33"/>
      <c r="E109" s="22"/>
      <c r="F109" s="1"/>
    </row>
    <row r="110" ht="15.75" customHeight="1">
      <c r="B110" s="33"/>
      <c r="C110" s="1"/>
      <c r="D110" s="33"/>
      <c r="E110" s="22"/>
      <c r="F110" s="1"/>
    </row>
    <row r="111" ht="15.75" customHeight="1">
      <c r="B111" s="33"/>
      <c r="C111" s="1"/>
      <c r="D111" s="33"/>
      <c r="E111" s="22"/>
      <c r="F111" s="1"/>
    </row>
    <row r="112" ht="15.75" customHeight="1">
      <c r="B112" s="33"/>
      <c r="C112" s="1"/>
      <c r="D112" s="33"/>
      <c r="E112" s="22"/>
      <c r="F112" s="1"/>
    </row>
    <row r="113" ht="15.75" customHeight="1">
      <c r="B113" s="33"/>
      <c r="C113" s="1"/>
      <c r="D113" s="33"/>
      <c r="E113" s="22"/>
      <c r="F113" s="1"/>
    </row>
    <row r="114" ht="15.75" customHeight="1">
      <c r="B114" s="33"/>
      <c r="C114" s="1"/>
      <c r="D114" s="33"/>
      <c r="E114" s="22"/>
      <c r="F114" s="1"/>
    </row>
    <row r="115" ht="15.75" customHeight="1">
      <c r="B115" s="33"/>
      <c r="C115" s="1"/>
      <c r="D115" s="33"/>
      <c r="E115" s="22"/>
      <c r="F115" s="1"/>
    </row>
    <row r="116" ht="15.75" customHeight="1">
      <c r="B116" s="33"/>
      <c r="C116" s="1"/>
      <c r="D116" s="33"/>
      <c r="E116" s="22"/>
      <c r="F116" s="1"/>
    </row>
    <row r="117" ht="15.75" customHeight="1">
      <c r="B117" s="33"/>
      <c r="C117" s="1"/>
      <c r="D117" s="33"/>
      <c r="E117" s="22"/>
      <c r="F117" s="1"/>
    </row>
    <row r="118" ht="15.75" customHeight="1">
      <c r="B118" s="33"/>
      <c r="C118" s="1"/>
      <c r="D118" s="33"/>
      <c r="E118" s="22"/>
      <c r="F118" s="1"/>
    </row>
    <row r="119" ht="15.75" customHeight="1">
      <c r="B119" s="33"/>
      <c r="C119" s="1"/>
      <c r="D119" s="33"/>
      <c r="E119" s="22"/>
      <c r="F119" s="1"/>
    </row>
    <row r="120" ht="15.75" customHeight="1">
      <c r="B120" s="33"/>
      <c r="C120" s="1"/>
      <c r="D120" s="33"/>
      <c r="E120" s="22"/>
      <c r="F120" s="1"/>
    </row>
    <row r="121" ht="15.75" customHeight="1">
      <c r="B121" s="33"/>
      <c r="C121" s="1"/>
      <c r="D121" s="33"/>
      <c r="E121" s="22"/>
      <c r="F121" s="1"/>
    </row>
    <row r="122" ht="15.75" customHeight="1">
      <c r="B122" s="33"/>
      <c r="C122" s="1"/>
      <c r="D122" s="33"/>
      <c r="E122" s="22"/>
      <c r="F122" s="1"/>
    </row>
    <row r="123" ht="15.75" customHeight="1">
      <c r="B123" s="33"/>
      <c r="C123" s="1"/>
      <c r="D123" s="33"/>
      <c r="E123" s="22"/>
      <c r="F123" s="1"/>
    </row>
    <row r="124" ht="15.75" customHeight="1">
      <c r="B124" s="33"/>
      <c r="C124" s="1"/>
      <c r="D124" s="33"/>
      <c r="E124" s="22"/>
      <c r="F124" s="1"/>
    </row>
    <row r="125" ht="15.75" customHeight="1">
      <c r="B125" s="33"/>
      <c r="C125" s="1"/>
      <c r="D125" s="33"/>
      <c r="E125" s="22"/>
      <c r="F125" s="1"/>
    </row>
    <row r="126" ht="15.75" customHeight="1">
      <c r="B126" s="33"/>
      <c r="C126" s="1"/>
      <c r="D126" s="33"/>
      <c r="E126" s="22"/>
      <c r="F126" s="1"/>
    </row>
    <row r="127" ht="15.75" customHeight="1">
      <c r="B127" s="33"/>
      <c r="C127" s="1"/>
      <c r="D127" s="33"/>
      <c r="E127" s="22"/>
      <c r="F127" s="1"/>
    </row>
    <row r="128" ht="15.75" customHeight="1">
      <c r="B128" s="33"/>
      <c r="C128" s="1"/>
      <c r="D128" s="33"/>
      <c r="E128" s="22"/>
      <c r="F128" s="1"/>
    </row>
    <row r="129" ht="15.75" customHeight="1">
      <c r="B129" s="33"/>
      <c r="C129" s="1"/>
      <c r="D129" s="33"/>
      <c r="E129" s="22"/>
      <c r="F129" s="1"/>
    </row>
    <row r="130" ht="15.75" customHeight="1">
      <c r="B130" s="33"/>
      <c r="C130" s="1"/>
      <c r="D130" s="33"/>
      <c r="E130" s="22"/>
      <c r="F130" s="1"/>
    </row>
    <row r="131" ht="15.75" customHeight="1">
      <c r="B131" s="33"/>
      <c r="C131" s="1"/>
      <c r="D131" s="33"/>
      <c r="E131" s="22"/>
      <c r="F131" s="1"/>
    </row>
    <row r="132" ht="15.75" customHeight="1">
      <c r="B132" s="33"/>
      <c r="C132" s="1"/>
      <c r="D132" s="33"/>
      <c r="E132" s="22"/>
      <c r="F132" s="1"/>
    </row>
    <row r="133" ht="15.75" customHeight="1">
      <c r="B133" s="33"/>
      <c r="C133" s="1"/>
      <c r="D133" s="33"/>
      <c r="E133" s="22"/>
      <c r="F133" s="1"/>
    </row>
    <row r="134" ht="15.75" customHeight="1">
      <c r="B134" s="33"/>
      <c r="C134" s="1"/>
      <c r="D134" s="33"/>
      <c r="E134" s="22"/>
      <c r="F134" s="1"/>
    </row>
    <row r="135" ht="15.75" customHeight="1">
      <c r="B135" s="33"/>
      <c r="C135" s="1"/>
      <c r="D135" s="33"/>
      <c r="E135" s="22"/>
      <c r="F135" s="1"/>
    </row>
    <row r="136" ht="15.75" customHeight="1">
      <c r="B136" s="33"/>
      <c r="C136" s="1"/>
      <c r="D136" s="33"/>
      <c r="E136" s="22"/>
      <c r="F136" s="1"/>
    </row>
    <row r="137" ht="15.75" customHeight="1">
      <c r="B137" s="33"/>
      <c r="C137" s="1"/>
      <c r="D137" s="33"/>
      <c r="E137" s="22"/>
      <c r="F137" s="1"/>
    </row>
    <row r="138" ht="15.75" customHeight="1">
      <c r="B138" s="33"/>
      <c r="C138" s="1"/>
      <c r="D138" s="33"/>
      <c r="E138" s="22"/>
      <c r="F138" s="1"/>
    </row>
    <row r="139" ht="15.75" customHeight="1">
      <c r="B139" s="33"/>
      <c r="C139" s="1"/>
      <c r="D139" s="33"/>
      <c r="E139" s="22"/>
      <c r="F139" s="1"/>
    </row>
    <row r="140" ht="15.75" customHeight="1">
      <c r="B140" s="33"/>
      <c r="C140" s="1"/>
      <c r="D140" s="33"/>
      <c r="E140" s="22"/>
      <c r="F140" s="1"/>
    </row>
    <row r="141" ht="15.75" customHeight="1">
      <c r="B141" s="33"/>
      <c r="C141" s="1"/>
      <c r="D141" s="33"/>
      <c r="E141" s="22"/>
      <c r="F141" s="1"/>
    </row>
    <row r="142" ht="15.75" customHeight="1">
      <c r="B142" s="33"/>
      <c r="C142" s="1"/>
      <c r="D142" s="33"/>
      <c r="E142" s="22"/>
      <c r="F142" s="1"/>
    </row>
    <row r="143" ht="15.75" customHeight="1">
      <c r="B143" s="33"/>
      <c r="C143" s="1"/>
      <c r="D143" s="33"/>
      <c r="E143" s="22"/>
      <c r="F143" s="1"/>
    </row>
    <row r="144" ht="15.75" customHeight="1">
      <c r="B144" s="33"/>
      <c r="C144" s="1"/>
      <c r="D144" s="33"/>
      <c r="E144" s="22"/>
      <c r="F144" s="1"/>
    </row>
    <row r="145" ht="15.75" customHeight="1">
      <c r="B145" s="33"/>
      <c r="C145" s="1"/>
      <c r="D145" s="33"/>
      <c r="E145" s="22"/>
      <c r="F145" s="1"/>
    </row>
    <row r="146" ht="15.75" customHeight="1">
      <c r="B146" s="33"/>
      <c r="C146" s="1"/>
      <c r="D146" s="33"/>
      <c r="E146" s="22"/>
      <c r="F146" s="1"/>
    </row>
    <row r="147" ht="15.75" customHeight="1">
      <c r="B147" s="33"/>
      <c r="C147" s="1"/>
      <c r="D147" s="33"/>
      <c r="E147" s="22"/>
      <c r="F147" s="1"/>
    </row>
    <row r="148" ht="15.75" customHeight="1">
      <c r="B148" s="33"/>
      <c r="C148" s="1"/>
      <c r="D148" s="33"/>
      <c r="E148" s="22"/>
      <c r="F148" s="1"/>
    </row>
    <row r="149" ht="15.75" customHeight="1">
      <c r="B149" s="33"/>
      <c r="C149" s="1"/>
      <c r="D149" s="33"/>
      <c r="E149" s="22"/>
      <c r="F149" s="1"/>
    </row>
    <row r="150" ht="15.75" customHeight="1">
      <c r="B150" s="33"/>
      <c r="C150" s="1"/>
      <c r="D150" s="33"/>
      <c r="E150" s="22"/>
      <c r="F150" s="1"/>
    </row>
    <row r="151" ht="15.75" customHeight="1">
      <c r="B151" s="33"/>
      <c r="C151" s="1"/>
      <c r="D151" s="33"/>
      <c r="E151" s="22"/>
      <c r="F151" s="1"/>
    </row>
    <row r="152" ht="15.75" customHeight="1">
      <c r="B152" s="33"/>
      <c r="C152" s="1"/>
      <c r="D152" s="33"/>
      <c r="E152" s="22"/>
      <c r="F152" s="1"/>
    </row>
    <row r="153" ht="15.75" customHeight="1">
      <c r="B153" s="33"/>
      <c r="C153" s="1"/>
      <c r="D153" s="33"/>
      <c r="E153" s="22"/>
      <c r="F153" s="1"/>
    </row>
    <row r="154" ht="15.75" customHeight="1">
      <c r="B154" s="33"/>
      <c r="C154" s="1"/>
      <c r="D154" s="33"/>
      <c r="E154" s="22"/>
      <c r="F154" s="1"/>
    </row>
    <row r="155" ht="15.75" customHeight="1">
      <c r="B155" s="33"/>
      <c r="C155" s="1"/>
      <c r="D155" s="33"/>
      <c r="E155" s="22"/>
      <c r="F155" s="1"/>
    </row>
    <row r="156" ht="15.75" customHeight="1">
      <c r="B156" s="33"/>
      <c r="C156" s="1"/>
      <c r="D156" s="33"/>
      <c r="E156" s="22"/>
      <c r="F156" s="1"/>
    </row>
    <row r="157" ht="15.75" customHeight="1">
      <c r="B157" s="33"/>
      <c r="C157" s="1"/>
      <c r="D157" s="33"/>
      <c r="E157" s="22"/>
      <c r="F157" s="1"/>
    </row>
    <row r="158" ht="15.75" customHeight="1">
      <c r="B158" s="33"/>
      <c r="C158" s="1"/>
      <c r="D158" s="33"/>
      <c r="E158" s="22"/>
      <c r="F158" s="1"/>
    </row>
    <row r="159" ht="15.75" customHeight="1">
      <c r="B159" s="33"/>
      <c r="C159" s="1"/>
      <c r="D159" s="33"/>
      <c r="E159" s="22"/>
      <c r="F159" s="1"/>
    </row>
    <row r="160" ht="15.75" customHeight="1">
      <c r="B160" s="33"/>
      <c r="C160" s="1"/>
      <c r="D160" s="33"/>
      <c r="E160" s="22"/>
      <c r="F160" s="1"/>
    </row>
    <row r="161" ht="15.75" customHeight="1">
      <c r="B161" s="33"/>
      <c r="C161" s="1"/>
      <c r="D161" s="33"/>
      <c r="E161" s="22"/>
      <c r="F161" s="1"/>
    </row>
    <row r="162" ht="15.75" customHeight="1">
      <c r="B162" s="33"/>
      <c r="C162" s="1"/>
      <c r="D162" s="33"/>
      <c r="E162" s="22"/>
      <c r="F162" s="1"/>
    </row>
    <row r="163" ht="15.75" customHeight="1">
      <c r="B163" s="33"/>
      <c r="C163" s="1"/>
      <c r="D163" s="33"/>
      <c r="E163" s="22"/>
      <c r="F163" s="1"/>
    </row>
    <row r="164" ht="15.75" customHeight="1">
      <c r="B164" s="33"/>
      <c r="C164" s="1"/>
      <c r="D164" s="33"/>
      <c r="E164" s="22"/>
      <c r="F164" s="1"/>
    </row>
    <row r="165" ht="15.75" customHeight="1">
      <c r="B165" s="33"/>
      <c r="C165" s="1"/>
      <c r="D165" s="33"/>
      <c r="E165" s="22"/>
      <c r="F165" s="1"/>
    </row>
    <row r="166" ht="15.75" customHeight="1">
      <c r="B166" s="33"/>
      <c r="C166" s="1"/>
      <c r="D166" s="33"/>
      <c r="E166" s="22"/>
      <c r="F166" s="1"/>
    </row>
    <row r="167" ht="15.75" customHeight="1">
      <c r="B167" s="33"/>
      <c r="C167" s="1"/>
      <c r="D167" s="33"/>
      <c r="E167" s="22"/>
      <c r="F167" s="1"/>
    </row>
    <row r="168" ht="15.75" customHeight="1">
      <c r="B168" s="33"/>
      <c r="C168" s="1"/>
      <c r="D168" s="33"/>
      <c r="E168" s="22"/>
      <c r="F168" s="1"/>
    </row>
    <row r="169" ht="15.75" customHeight="1">
      <c r="B169" s="33"/>
      <c r="C169" s="1"/>
      <c r="D169" s="33"/>
      <c r="E169" s="22"/>
      <c r="F169" s="1"/>
    </row>
    <row r="170" ht="15.75" customHeight="1">
      <c r="B170" s="33"/>
      <c r="C170" s="1"/>
      <c r="D170" s="33"/>
      <c r="E170" s="22"/>
      <c r="F170" s="1"/>
    </row>
    <row r="171" ht="15.75" customHeight="1">
      <c r="B171" s="33"/>
      <c r="C171" s="1"/>
      <c r="D171" s="33"/>
      <c r="E171" s="22"/>
      <c r="F171" s="1"/>
    </row>
    <row r="172" ht="15.75" customHeight="1">
      <c r="B172" s="33"/>
      <c r="C172" s="1"/>
      <c r="D172" s="33"/>
      <c r="E172" s="22"/>
      <c r="F172" s="1"/>
    </row>
    <row r="173" ht="15.75" customHeight="1">
      <c r="B173" s="33"/>
      <c r="C173" s="1"/>
      <c r="D173" s="33"/>
      <c r="E173" s="22"/>
      <c r="F173" s="1"/>
    </row>
    <row r="174" ht="15.75" customHeight="1">
      <c r="B174" s="33"/>
      <c r="C174" s="1"/>
      <c r="D174" s="33"/>
      <c r="E174" s="22"/>
      <c r="F174" s="1"/>
    </row>
    <row r="175" ht="15.75" customHeight="1">
      <c r="B175" s="33"/>
      <c r="C175" s="1"/>
      <c r="D175" s="33"/>
      <c r="E175" s="22"/>
      <c r="F175" s="1"/>
    </row>
    <row r="176" ht="15.75" customHeight="1">
      <c r="B176" s="33"/>
      <c r="C176" s="1"/>
      <c r="D176" s="33"/>
      <c r="E176" s="22"/>
      <c r="F176" s="1"/>
    </row>
    <row r="177" ht="15.75" customHeight="1">
      <c r="B177" s="33"/>
      <c r="C177" s="1"/>
      <c r="D177" s="33"/>
      <c r="E177" s="22"/>
      <c r="F177" s="1"/>
    </row>
    <row r="178" ht="15.75" customHeight="1">
      <c r="B178" s="33"/>
      <c r="C178" s="1"/>
      <c r="D178" s="33"/>
      <c r="E178" s="22"/>
      <c r="F178" s="1"/>
    </row>
    <row r="179" ht="15.75" customHeight="1">
      <c r="B179" s="33"/>
      <c r="C179" s="1"/>
      <c r="D179" s="33"/>
      <c r="E179" s="22"/>
      <c r="F179" s="1"/>
    </row>
    <row r="180" ht="15.75" customHeight="1">
      <c r="B180" s="33"/>
      <c r="C180" s="1"/>
      <c r="D180" s="33"/>
      <c r="E180" s="22"/>
      <c r="F180" s="1"/>
    </row>
    <row r="181" ht="15.75" customHeight="1">
      <c r="B181" s="33"/>
      <c r="C181" s="1"/>
      <c r="D181" s="33"/>
      <c r="E181" s="22"/>
      <c r="F181" s="1"/>
    </row>
    <row r="182" ht="15.75" customHeight="1">
      <c r="B182" s="33"/>
      <c r="C182" s="1"/>
      <c r="D182" s="33"/>
      <c r="E182" s="22"/>
      <c r="F182" s="1"/>
    </row>
    <row r="183" ht="15.75" customHeight="1">
      <c r="B183" s="33"/>
      <c r="C183" s="1"/>
      <c r="D183" s="33"/>
      <c r="E183" s="22"/>
      <c r="F183" s="1"/>
    </row>
    <row r="184" ht="15.75" customHeight="1">
      <c r="B184" s="33"/>
      <c r="C184" s="1"/>
      <c r="D184" s="33"/>
      <c r="E184" s="22"/>
      <c r="F184" s="1"/>
    </row>
    <row r="185" ht="15.75" customHeight="1">
      <c r="B185" s="33"/>
      <c r="C185" s="1"/>
      <c r="D185" s="33"/>
      <c r="E185" s="22"/>
      <c r="F185" s="1"/>
    </row>
    <row r="186" ht="15.75" customHeight="1">
      <c r="B186" s="33"/>
      <c r="C186" s="1"/>
      <c r="D186" s="33"/>
      <c r="E186" s="22"/>
      <c r="F186" s="1"/>
    </row>
    <row r="187" ht="15.75" customHeight="1">
      <c r="B187" s="33"/>
      <c r="C187" s="1"/>
      <c r="D187" s="33"/>
      <c r="E187" s="22"/>
      <c r="F187" s="1"/>
    </row>
    <row r="188" ht="15.75" customHeight="1">
      <c r="B188" s="33"/>
      <c r="C188" s="1"/>
      <c r="D188" s="33"/>
      <c r="E188" s="22"/>
      <c r="F188" s="1"/>
    </row>
    <row r="189" ht="15.75" customHeight="1">
      <c r="B189" s="33"/>
      <c r="C189" s="1"/>
      <c r="D189" s="33"/>
      <c r="E189" s="22"/>
      <c r="F189" s="1"/>
    </row>
    <row r="190" ht="15.75" customHeight="1">
      <c r="B190" s="33"/>
      <c r="C190" s="1"/>
      <c r="D190" s="33"/>
      <c r="E190" s="22"/>
      <c r="F190" s="1"/>
    </row>
    <row r="191" ht="15.75" customHeight="1">
      <c r="B191" s="33"/>
      <c r="C191" s="1"/>
      <c r="D191" s="33"/>
      <c r="E191" s="22"/>
      <c r="F191" s="1"/>
    </row>
    <row r="192" ht="15.75" customHeight="1">
      <c r="B192" s="33"/>
      <c r="C192" s="1"/>
      <c r="D192" s="33"/>
      <c r="E192" s="22"/>
      <c r="F192" s="1"/>
    </row>
    <row r="193" ht="15.75" customHeight="1">
      <c r="B193" s="33"/>
      <c r="C193" s="1"/>
      <c r="D193" s="33"/>
      <c r="E193" s="22"/>
      <c r="F193" s="1"/>
    </row>
    <row r="194" ht="15.75" customHeight="1">
      <c r="B194" s="33"/>
      <c r="C194" s="1"/>
      <c r="D194" s="33"/>
      <c r="E194" s="22"/>
      <c r="F194" s="1"/>
    </row>
    <row r="195" ht="15.75" customHeight="1">
      <c r="B195" s="33"/>
      <c r="C195" s="1"/>
      <c r="D195" s="33"/>
      <c r="E195" s="22"/>
      <c r="F195" s="1"/>
    </row>
    <row r="196" ht="15.75" customHeight="1">
      <c r="B196" s="33"/>
      <c r="C196" s="1"/>
      <c r="D196" s="33"/>
      <c r="E196" s="22"/>
      <c r="F196" s="1"/>
    </row>
    <row r="197" ht="15.75" customHeight="1">
      <c r="B197" s="33"/>
      <c r="C197" s="1"/>
      <c r="D197" s="33"/>
      <c r="E197" s="22"/>
      <c r="F197" s="1"/>
    </row>
    <row r="198" ht="15.75" customHeight="1">
      <c r="B198" s="33"/>
      <c r="C198" s="1"/>
      <c r="D198" s="33"/>
      <c r="E198" s="22"/>
      <c r="F198" s="1"/>
    </row>
    <row r="199" ht="15.75" customHeight="1">
      <c r="B199" s="33"/>
      <c r="C199" s="1"/>
      <c r="D199" s="33"/>
      <c r="E199" s="22"/>
      <c r="F199" s="1"/>
    </row>
    <row r="200" ht="15.75" customHeight="1">
      <c r="B200" s="33"/>
      <c r="C200" s="1"/>
      <c r="D200" s="33"/>
      <c r="E200" s="22"/>
      <c r="F200" s="1"/>
    </row>
    <row r="201" ht="15.75" customHeight="1">
      <c r="B201" s="33"/>
      <c r="C201" s="1"/>
      <c r="D201" s="33"/>
      <c r="E201" s="22"/>
      <c r="F201" s="1"/>
    </row>
    <row r="202" ht="15.75" customHeight="1">
      <c r="B202" s="33"/>
      <c r="C202" s="1"/>
      <c r="D202" s="33"/>
      <c r="E202" s="22"/>
      <c r="F202" s="1"/>
    </row>
    <row r="203" ht="15.75" customHeight="1">
      <c r="B203" s="33"/>
      <c r="C203" s="1"/>
      <c r="D203" s="33"/>
      <c r="E203" s="22"/>
      <c r="F203" s="1"/>
    </row>
    <row r="204" ht="15.75" customHeight="1">
      <c r="B204" s="33"/>
      <c r="C204" s="1"/>
      <c r="D204" s="33"/>
      <c r="E204" s="22"/>
      <c r="F204" s="1"/>
    </row>
    <row r="205" ht="15.75" customHeight="1">
      <c r="B205" s="33"/>
      <c r="C205" s="1"/>
      <c r="D205" s="33"/>
      <c r="E205" s="22"/>
      <c r="F205" s="1"/>
    </row>
    <row r="206" ht="15.75" customHeight="1">
      <c r="B206" s="33"/>
      <c r="C206" s="1"/>
      <c r="D206" s="33"/>
      <c r="E206" s="22"/>
      <c r="F206" s="1"/>
    </row>
    <row r="207" ht="15.75" customHeight="1">
      <c r="B207" s="33"/>
      <c r="C207" s="1"/>
      <c r="D207" s="33"/>
      <c r="E207" s="22"/>
      <c r="F207" s="1"/>
    </row>
    <row r="208" ht="15.75" customHeight="1">
      <c r="B208" s="33"/>
      <c r="C208" s="1"/>
      <c r="D208" s="33"/>
      <c r="E208" s="22"/>
      <c r="F208" s="1"/>
    </row>
    <row r="209" ht="15.75" customHeight="1">
      <c r="B209" s="33"/>
      <c r="C209" s="1"/>
      <c r="D209" s="33"/>
      <c r="E209" s="22"/>
      <c r="F209" s="1"/>
    </row>
    <row r="210" ht="15.75" customHeight="1">
      <c r="B210" s="33"/>
      <c r="C210" s="1"/>
      <c r="D210" s="33"/>
      <c r="E210" s="22"/>
      <c r="F210" s="1"/>
    </row>
    <row r="211" ht="15.75" customHeight="1">
      <c r="B211" s="33"/>
      <c r="C211" s="1"/>
      <c r="D211" s="33"/>
      <c r="E211" s="22"/>
      <c r="F211" s="1"/>
    </row>
    <row r="212" ht="15.75" customHeight="1">
      <c r="B212" s="33"/>
      <c r="C212" s="1"/>
      <c r="D212" s="33"/>
      <c r="E212" s="22"/>
      <c r="F212" s="1"/>
    </row>
    <row r="213" ht="15.75" customHeight="1">
      <c r="B213" s="33"/>
      <c r="C213" s="1"/>
      <c r="D213" s="33"/>
      <c r="E213" s="22"/>
      <c r="F213" s="1"/>
    </row>
    <row r="214" ht="15.75" customHeight="1">
      <c r="B214" s="33"/>
      <c r="C214" s="1"/>
      <c r="D214" s="33"/>
      <c r="E214" s="22"/>
      <c r="F214" s="1"/>
    </row>
    <row r="215" ht="15.75" customHeight="1">
      <c r="B215" s="33"/>
      <c r="C215" s="1"/>
      <c r="D215" s="33"/>
      <c r="E215" s="22"/>
      <c r="F215" s="1"/>
    </row>
    <row r="216" ht="15.75" customHeight="1">
      <c r="B216" s="33"/>
      <c r="C216" s="1"/>
      <c r="D216" s="33"/>
      <c r="E216" s="22"/>
      <c r="F216" s="1"/>
    </row>
    <row r="217" ht="15.75" customHeight="1">
      <c r="B217" s="33"/>
      <c r="C217" s="1"/>
      <c r="D217" s="33"/>
      <c r="E217" s="22"/>
      <c r="F217" s="1"/>
    </row>
    <row r="218" ht="15.75" customHeight="1">
      <c r="B218" s="33"/>
      <c r="C218" s="1"/>
      <c r="D218" s="33"/>
      <c r="E218" s="22"/>
      <c r="F218" s="1"/>
    </row>
    <row r="219" ht="15.75" customHeight="1">
      <c r="B219" s="33"/>
      <c r="C219" s="1"/>
      <c r="D219" s="33"/>
      <c r="E219" s="22"/>
      <c r="F219" s="1"/>
    </row>
    <row r="220" ht="15.75" customHeight="1">
      <c r="B220" s="33"/>
      <c r="C220" s="1"/>
      <c r="D220" s="33"/>
      <c r="E220" s="22"/>
      <c r="F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5:I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41.13"/>
    <col customWidth="1" min="3" max="3" width="13.38"/>
    <col customWidth="1" min="4" max="4" width="12.63"/>
    <col customWidth="1" min="5" max="5" width="11.5"/>
    <col customWidth="1" min="6" max="6" width="12.63"/>
    <col customWidth="1" min="7" max="7" width="29.63"/>
    <col customWidth="1" min="14" max="14" width="12.75"/>
  </cols>
  <sheetData>
    <row r="1" ht="15.75" customHeight="1">
      <c r="C1" s="34"/>
      <c r="D1" s="47"/>
      <c r="E1" s="54"/>
      <c r="F1" s="55"/>
    </row>
    <row r="2" ht="15.75" customHeight="1">
      <c r="B2" s="47"/>
      <c r="C2" s="56"/>
      <c r="D2" s="56"/>
      <c r="E2" s="57"/>
      <c r="F2" s="55"/>
    </row>
    <row r="3" ht="15.75" customHeight="1">
      <c r="B3" s="58"/>
      <c r="C3" s="56" t="s">
        <v>40</v>
      </c>
      <c r="D3" s="56"/>
      <c r="E3" s="56">
        <f>SUM(C15:C22)</f>
        <v>34333.25</v>
      </c>
      <c r="F3" s="55"/>
    </row>
    <row r="4" ht="15.75" customHeight="1">
      <c r="B4" s="47"/>
      <c r="C4" s="56"/>
      <c r="D4" s="59"/>
      <c r="E4" s="56">
        <f>(E5-E3)</f>
        <v>952.21296</v>
      </c>
      <c r="F4" s="60"/>
    </row>
    <row r="5" ht="15.75" customHeight="1">
      <c r="B5" s="47"/>
      <c r="C5" s="56" t="s">
        <v>41</v>
      </c>
      <c r="D5" s="59"/>
      <c r="E5" s="56">
        <f>SUM(F15:F22)</f>
        <v>35285.46296</v>
      </c>
      <c r="F5" s="55"/>
    </row>
    <row r="6" ht="15.75" customHeight="1">
      <c r="B6" s="47"/>
      <c r="C6" s="56"/>
      <c r="D6" s="59"/>
      <c r="E6" s="56"/>
      <c r="F6" s="55"/>
    </row>
    <row r="7" ht="15.75" customHeight="1">
      <c r="C7" s="55"/>
      <c r="E7" s="54"/>
      <c r="F7" s="55"/>
    </row>
    <row r="8" ht="15.75" customHeight="1"/>
    <row r="9" ht="15.75" customHeight="1">
      <c r="D9" s="60">
        <f>(E5-E3)/E3</f>
        <v>0.02773442537</v>
      </c>
      <c r="N9" s="17"/>
    </row>
    <row r="10" ht="15.75" customHeight="1"/>
    <row r="11" ht="15.75" customHeight="1"/>
    <row r="12" ht="15.75" customHeight="1"/>
    <row r="13" ht="15.75" customHeight="1">
      <c r="C13" s="34"/>
      <c r="E13" s="1"/>
      <c r="F13" s="34"/>
    </row>
    <row r="14" ht="15.75" customHeight="1">
      <c r="A14" s="17"/>
      <c r="B14" s="18" t="s">
        <v>42</v>
      </c>
      <c r="C14" s="19" t="s">
        <v>43</v>
      </c>
      <c r="D14" s="18" t="s">
        <v>44</v>
      </c>
      <c r="E14" s="19" t="s">
        <v>45</v>
      </c>
      <c r="F14" s="19" t="s">
        <v>46</v>
      </c>
      <c r="G14" s="18" t="s">
        <v>47</v>
      </c>
      <c r="H14" s="18" t="s">
        <v>48</v>
      </c>
    </row>
    <row r="15" ht="15.75" customHeight="1">
      <c r="B15" s="22" t="s">
        <v>49</v>
      </c>
      <c r="C15" s="34">
        <v>10000.69</v>
      </c>
      <c r="D15" s="22">
        <v>32.289</v>
      </c>
      <c r="E15" s="1">
        <f>IFERROR(__xludf.DUMMYFUNCTION("GOOGLEFINANCE(G15)"),320.54)</f>
        <v>320.54</v>
      </c>
      <c r="F15" s="34">
        <f t="shared" ref="F15:F22" si="1">MULTIPLY(D15,E15)</f>
        <v>10349.91606</v>
      </c>
      <c r="G15" s="22" t="s">
        <v>50</v>
      </c>
      <c r="H15" s="22" t="s">
        <v>51</v>
      </c>
      <c r="I15" s="61">
        <f t="shared" ref="I15:I22" si="2">(F15-C15)/C15</f>
        <v>0.03492019651</v>
      </c>
    </row>
    <row r="16" ht="15.75" customHeight="1">
      <c r="B16" s="22" t="s">
        <v>52</v>
      </c>
      <c r="C16" s="34">
        <v>9000.0</v>
      </c>
      <c r="D16" s="22">
        <v>2.687</v>
      </c>
      <c r="E16" s="1">
        <f>IFERROR(__xludf.DUMMYFUNCTION("GOOGLEFINANCE(G16)"),3389.14)</f>
        <v>3389.14</v>
      </c>
      <c r="F16" s="34">
        <f t="shared" si="1"/>
        <v>9106.61918</v>
      </c>
      <c r="G16" s="22" t="s">
        <v>53</v>
      </c>
      <c r="H16" s="22" t="s">
        <v>51</v>
      </c>
      <c r="I16" s="61">
        <f t="shared" si="2"/>
        <v>0.01184657556</v>
      </c>
    </row>
    <row r="17" ht="15.75" customHeight="1">
      <c r="B17" s="22" t="s">
        <v>54</v>
      </c>
      <c r="C17" s="34">
        <v>4999.0</v>
      </c>
      <c r="D17" s="22">
        <v>1.596</v>
      </c>
      <c r="E17" s="1">
        <f>IFERROR(__xludf.DUMMYFUNCTION("GOOGLEFINANCE(G17)"),3215.43)</f>
        <v>3215.43</v>
      </c>
      <c r="F17" s="34">
        <f t="shared" si="1"/>
        <v>5131.82628</v>
      </c>
      <c r="G17" s="22" t="s">
        <v>55</v>
      </c>
      <c r="H17" s="22" t="s">
        <v>51</v>
      </c>
      <c r="I17" s="61">
        <f t="shared" si="2"/>
        <v>0.02657057011</v>
      </c>
    </row>
    <row r="18" ht="15.75" customHeight="1">
      <c r="B18" s="62" t="s">
        <v>56</v>
      </c>
      <c r="C18" s="34">
        <v>2749.0</v>
      </c>
      <c r="D18" s="22">
        <v>0.815</v>
      </c>
      <c r="E18" s="1">
        <f>IFERROR(__xludf.DUMMYFUNCTION("GOOGLEFINANCE(G18)"),3406.58)</f>
        <v>3406.58</v>
      </c>
      <c r="F18" s="34">
        <f t="shared" si="1"/>
        <v>2776.3627</v>
      </c>
      <c r="G18" s="22" t="s">
        <v>57</v>
      </c>
      <c r="H18" s="22" t="s">
        <v>51</v>
      </c>
      <c r="I18" s="61">
        <f t="shared" si="2"/>
        <v>0.009953692252</v>
      </c>
    </row>
    <row r="19" ht="15.75" customHeight="1">
      <c r="B19" s="22" t="s">
        <v>58</v>
      </c>
      <c r="C19" s="34">
        <v>1280.0</v>
      </c>
      <c r="D19" s="22">
        <v>7.952</v>
      </c>
      <c r="E19" s="1">
        <f>IFERROR(__xludf.DUMMYFUNCTION("GOOGLEFINANCE(G19)"),149.92)</f>
        <v>149.92</v>
      </c>
      <c r="F19" s="34">
        <f t="shared" si="1"/>
        <v>1192.16384</v>
      </c>
      <c r="G19" s="22" t="s">
        <v>59</v>
      </c>
      <c r="H19" s="63" t="s">
        <v>60</v>
      </c>
      <c r="I19" s="61">
        <f t="shared" si="2"/>
        <v>-0.068622</v>
      </c>
    </row>
    <row r="20" ht="15.75" customHeight="1">
      <c r="B20" s="22" t="s">
        <v>61</v>
      </c>
      <c r="C20" s="34">
        <v>5104.56</v>
      </c>
      <c r="D20" s="22">
        <v>30.018</v>
      </c>
      <c r="E20" s="1">
        <f>IFERROR(__xludf.DUMMYFUNCTION("GOOGLEFINANCE(G20)"),181.53)</f>
        <v>181.53</v>
      </c>
      <c r="F20" s="34">
        <f t="shared" si="1"/>
        <v>5449.16754</v>
      </c>
      <c r="G20" s="22" t="s">
        <v>62</v>
      </c>
      <c r="H20" s="63" t="s">
        <v>60</v>
      </c>
      <c r="I20" s="61">
        <f t="shared" si="2"/>
        <v>0.06750974423</v>
      </c>
    </row>
    <row r="21" ht="15.75" customHeight="1">
      <c r="B21" s="22" t="s">
        <v>63</v>
      </c>
      <c r="C21" s="34">
        <v>800.0</v>
      </c>
      <c r="D21" s="22">
        <v>88.606</v>
      </c>
      <c r="E21" s="1">
        <f>IFERROR(__xludf.DUMMYFUNCTION("GOOGLEFINANCE(G21)"),9.36)</f>
        <v>9.36</v>
      </c>
      <c r="F21" s="34">
        <f t="shared" si="1"/>
        <v>829.35216</v>
      </c>
      <c r="G21" s="64" t="s">
        <v>64</v>
      </c>
      <c r="H21" s="63" t="s">
        <v>60</v>
      </c>
      <c r="I21" s="61">
        <f t="shared" si="2"/>
        <v>0.0366902</v>
      </c>
    </row>
    <row r="22" ht="15.75" customHeight="1">
      <c r="B22" s="65" t="s">
        <v>65</v>
      </c>
      <c r="C22" s="34">
        <v>400.0</v>
      </c>
      <c r="D22" s="22">
        <v>50.568</v>
      </c>
      <c r="E22" s="1">
        <f>IFERROR(__xludf.DUMMYFUNCTION("GOOGLEFINANCE(G22)"),8.9)</f>
        <v>8.9</v>
      </c>
      <c r="F22" s="34">
        <f t="shared" si="1"/>
        <v>450.0552</v>
      </c>
      <c r="G22" s="22" t="s">
        <v>66</v>
      </c>
      <c r="H22" s="63" t="s">
        <v>60</v>
      </c>
      <c r="I22" s="61">
        <f t="shared" si="2"/>
        <v>0.125138</v>
      </c>
    </row>
    <row r="23" ht="15.75" customHeight="1">
      <c r="C23" s="34"/>
      <c r="E23" s="1"/>
      <c r="F23" s="34"/>
    </row>
    <row r="24" ht="15.75" customHeight="1">
      <c r="C24" s="34"/>
      <c r="E24" s="1"/>
      <c r="F24" s="34"/>
    </row>
    <row r="25" ht="15.75" customHeight="1">
      <c r="C25" s="34"/>
      <c r="E25" s="1"/>
      <c r="F25" s="34"/>
    </row>
    <row r="26" ht="15.75" customHeight="1">
      <c r="C26" s="34"/>
      <c r="E26" s="1"/>
      <c r="F26" s="34"/>
    </row>
    <row r="27" ht="15.75" customHeight="1">
      <c r="C27" s="34"/>
      <c r="E27" s="1"/>
      <c r="F27" s="34"/>
    </row>
    <row r="28" ht="15.75" customHeight="1">
      <c r="C28" s="34"/>
      <c r="E28" s="1"/>
      <c r="F28" s="34"/>
    </row>
    <row r="29" ht="15.75" customHeight="1">
      <c r="C29" s="34"/>
      <c r="E29" s="1"/>
      <c r="F29" s="34"/>
    </row>
    <row r="30" ht="15.75" customHeight="1">
      <c r="C30" s="34"/>
      <c r="E30" s="1"/>
      <c r="F30" s="34"/>
    </row>
    <row r="31" ht="15.75" customHeight="1">
      <c r="C31" s="34"/>
      <c r="E31" s="1"/>
      <c r="F31" s="34"/>
    </row>
    <row r="32" ht="15.75" customHeight="1">
      <c r="C32" s="34"/>
      <c r="E32" s="1"/>
      <c r="F32" s="34"/>
    </row>
    <row r="33" ht="15.75" customHeight="1">
      <c r="C33" s="34"/>
      <c r="E33" s="1"/>
      <c r="F33" s="34"/>
    </row>
    <row r="34" ht="15.75" customHeight="1">
      <c r="C34" s="34"/>
      <c r="E34" s="1"/>
      <c r="F34" s="34"/>
    </row>
    <row r="35" ht="15.75" customHeight="1">
      <c r="C35" s="34"/>
      <c r="E35" s="1"/>
      <c r="F35" s="34"/>
    </row>
    <row r="36" ht="15.75" customHeight="1">
      <c r="C36" s="34"/>
      <c r="E36" s="1"/>
      <c r="F36" s="34"/>
    </row>
    <row r="37" ht="15.75" customHeight="1">
      <c r="C37" s="34"/>
      <c r="E37" s="1"/>
      <c r="F37" s="34"/>
    </row>
    <row r="38" ht="15.75" customHeight="1">
      <c r="C38" s="34"/>
      <c r="E38" s="1"/>
      <c r="F38" s="34"/>
    </row>
    <row r="39" ht="15.75" customHeight="1">
      <c r="C39" s="34"/>
      <c r="E39" s="1"/>
      <c r="F39" s="34"/>
    </row>
    <row r="40" ht="15.75" customHeight="1">
      <c r="C40" s="34"/>
      <c r="E40" s="1"/>
      <c r="F40" s="34"/>
    </row>
    <row r="41" ht="15.75" customHeight="1">
      <c r="C41" s="34"/>
      <c r="E41" s="1"/>
      <c r="F41" s="34"/>
    </row>
    <row r="42" ht="15.75" customHeight="1">
      <c r="C42" s="34"/>
      <c r="E42" s="1"/>
      <c r="F42" s="34"/>
    </row>
    <row r="43" ht="15.75" customHeight="1">
      <c r="C43" s="34"/>
      <c r="E43" s="1"/>
      <c r="F43" s="34"/>
    </row>
    <row r="44" ht="15.75" customHeight="1">
      <c r="C44" s="34"/>
      <c r="E44" s="1"/>
      <c r="F44" s="34"/>
    </row>
    <row r="45" ht="15.75" customHeight="1">
      <c r="C45" s="34"/>
      <c r="E45" s="1"/>
      <c r="F45" s="34"/>
    </row>
    <row r="46" ht="15.75" customHeight="1">
      <c r="C46" s="34"/>
      <c r="E46" s="1"/>
      <c r="F46" s="34"/>
    </row>
    <row r="47" ht="15.75" customHeight="1">
      <c r="C47" s="34"/>
      <c r="E47" s="1"/>
      <c r="F47" s="34"/>
    </row>
    <row r="48" ht="15.75" customHeight="1">
      <c r="C48" s="34"/>
      <c r="E48" s="1"/>
      <c r="F48" s="34"/>
    </row>
    <row r="49" ht="15.75" customHeight="1">
      <c r="C49" s="34"/>
      <c r="E49" s="1"/>
      <c r="F49" s="34"/>
    </row>
    <row r="50" ht="15.75" customHeight="1">
      <c r="C50" s="34"/>
      <c r="E50" s="1"/>
      <c r="F50" s="34"/>
    </row>
    <row r="51" ht="15.75" customHeight="1">
      <c r="C51" s="34"/>
      <c r="E51" s="1"/>
      <c r="F51" s="34"/>
    </row>
    <row r="52" ht="15.75" customHeight="1">
      <c r="C52" s="34"/>
      <c r="E52" s="1"/>
      <c r="F52" s="34"/>
    </row>
    <row r="53" ht="15.75" customHeight="1">
      <c r="C53" s="34"/>
      <c r="E53" s="1"/>
      <c r="F53" s="34"/>
    </row>
    <row r="54" ht="15.75" customHeight="1">
      <c r="C54" s="34"/>
      <c r="E54" s="1"/>
      <c r="F54" s="34"/>
    </row>
    <row r="55" ht="15.75" customHeight="1">
      <c r="C55" s="34"/>
      <c r="E55" s="1"/>
      <c r="F55" s="34"/>
    </row>
    <row r="56" ht="15.75" customHeight="1">
      <c r="C56" s="34"/>
      <c r="E56" s="1"/>
      <c r="F56" s="34"/>
    </row>
    <row r="57" ht="15.75" customHeight="1">
      <c r="C57" s="34"/>
      <c r="E57" s="1"/>
      <c r="F57" s="34"/>
    </row>
    <row r="58" ht="15.75" customHeight="1">
      <c r="C58" s="34"/>
      <c r="E58" s="1"/>
      <c r="F58" s="34"/>
    </row>
    <row r="59" ht="15.75" customHeight="1">
      <c r="C59" s="34"/>
      <c r="E59" s="1"/>
      <c r="F59" s="34"/>
    </row>
    <row r="60" ht="15.75" customHeight="1">
      <c r="C60" s="34"/>
      <c r="E60" s="1"/>
      <c r="F60" s="34"/>
    </row>
    <row r="61" ht="15.75" customHeight="1">
      <c r="C61" s="34"/>
      <c r="E61" s="1"/>
      <c r="F61" s="34"/>
    </row>
    <row r="62" ht="15.75" customHeight="1">
      <c r="C62" s="34"/>
      <c r="E62" s="1"/>
      <c r="F62" s="34"/>
    </row>
    <row r="63" ht="15.75" customHeight="1">
      <c r="C63" s="34"/>
      <c r="E63" s="1"/>
      <c r="F63" s="34"/>
    </row>
    <row r="64" ht="15.75" customHeight="1">
      <c r="C64" s="34"/>
      <c r="E64" s="1"/>
      <c r="F64" s="34"/>
    </row>
    <row r="65" ht="15.75" customHeight="1">
      <c r="C65" s="34"/>
      <c r="E65" s="1"/>
      <c r="F65" s="34"/>
    </row>
    <row r="66" ht="15.75" customHeight="1">
      <c r="C66" s="34"/>
      <c r="E66" s="1"/>
      <c r="F66" s="34"/>
    </row>
    <row r="67" ht="15.75" customHeight="1">
      <c r="C67" s="34"/>
      <c r="E67" s="1"/>
      <c r="F67" s="34"/>
    </row>
    <row r="68" ht="15.75" customHeight="1">
      <c r="C68" s="34"/>
      <c r="E68" s="1"/>
      <c r="F68" s="34"/>
    </row>
    <row r="69" ht="15.75" customHeight="1">
      <c r="C69" s="34"/>
      <c r="E69" s="1"/>
      <c r="F69" s="34"/>
    </row>
    <row r="70" ht="15.75" customHeight="1">
      <c r="C70" s="34"/>
      <c r="E70" s="1"/>
      <c r="F70" s="34"/>
    </row>
    <row r="71" ht="15.75" customHeight="1">
      <c r="C71" s="34"/>
      <c r="E71" s="1"/>
      <c r="F71" s="34"/>
    </row>
    <row r="72" ht="15.75" customHeight="1">
      <c r="C72" s="34"/>
      <c r="E72" s="1"/>
      <c r="F72" s="34"/>
    </row>
    <row r="73" ht="15.75" customHeight="1">
      <c r="C73" s="34"/>
      <c r="E73" s="1"/>
      <c r="F73" s="34"/>
    </row>
    <row r="74" ht="15.75" customHeight="1">
      <c r="C74" s="34"/>
      <c r="E74" s="1"/>
      <c r="F74" s="34"/>
    </row>
    <row r="75" ht="15.75" customHeight="1">
      <c r="C75" s="34"/>
      <c r="E75" s="1"/>
      <c r="F75" s="34"/>
    </row>
    <row r="76" ht="15.75" customHeight="1">
      <c r="C76" s="34"/>
      <c r="E76" s="1"/>
      <c r="F76" s="34"/>
    </row>
    <row r="77" ht="15.75" customHeight="1">
      <c r="C77" s="34"/>
      <c r="E77" s="1"/>
      <c r="F77" s="34"/>
    </row>
    <row r="78" ht="15.75" customHeight="1">
      <c r="C78" s="34"/>
      <c r="E78" s="1"/>
      <c r="F78" s="34"/>
    </row>
    <row r="79" ht="15.75" customHeight="1">
      <c r="C79" s="34"/>
      <c r="E79" s="1"/>
      <c r="F79" s="34"/>
    </row>
    <row r="80" ht="15.75" customHeight="1">
      <c r="C80" s="34"/>
      <c r="E80" s="1"/>
      <c r="F80" s="34"/>
    </row>
    <row r="81" ht="15.75" customHeight="1">
      <c r="C81" s="34"/>
      <c r="E81" s="1"/>
      <c r="F81" s="34"/>
    </row>
    <row r="82" ht="15.75" customHeight="1">
      <c r="C82" s="34"/>
      <c r="E82" s="1"/>
      <c r="F82" s="34"/>
    </row>
    <row r="83" ht="15.75" customHeight="1">
      <c r="C83" s="34"/>
      <c r="E83" s="1"/>
      <c r="F83" s="34"/>
    </row>
    <row r="84" ht="15.75" customHeight="1">
      <c r="C84" s="34"/>
      <c r="E84" s="1"/>
      <c r="F84" s="34"/>
    </row>
    <row r="85" ht="15.75" customHeight="1">
      <c r="C85" s="34"/>
      <c r="E85" s="1"/>
      <c r="F85" s="34"/>
    </row>
    <row r="86" ht="15.75" customHeight="1">
      <c r="C86" s="34"/>
      <c r="E86" s="1"/>
      <c r="F86" s="34"/>
    </row>
    <row r="87" ht="15.75" customHeight="1">
      <c r="C87" s="34"/>
      <c r="E87" s="1"/>
      <c r="F87" s="34"/>
    </row>
    <row r="88" ht="15.75" customHeight="1">
      <c r="C88" s="34"/>
      <c r="E88" s="1"/>
      <c r="F88" s="34"/>
    </row>
    <row r="89" ht="15.75" customHeight="1">
      <c r="C89" s="34"/>
      <c r="E89" s="1"/>
      <c r="F89" s="34"/>
    </row>
    <row r="90" ht="15.75" customHeight="1">
      <c r="C90" s="34"/>
      <c r="E90" s="1"/>
      <c r="F90" s="34"/>
    </row>
    <row r="91" ht="15.75" customHeight="1">
      <c r="C91" s="34"/>
      <c r="E91" s="1"/>
      <c r="F91" s="34"/>
    </row>
    <row r="92" ht="15.75" customHeight="1">
      <c r="C92" s="34"/>
      <c r="E92" s="1"/>
      <c r="F92" s="34"/>
    </row>
    <row r="93" ht="15.75" customHeight="1">
      <c r="C93" s="34"/>
      <c r="E93" s="1"/>
      <c r="F93" s="34"/>
    </row>
    <row r="94" ht="15.75" customHeight="1">
      <c r="C94" s="34"/>
      <c r="E94" s="1"/>
      <c r="F94" s="34"/>
    </row>
    <row r="95" ht="15.75" customHeight="1">
      <c r="C95" s="34"/>
      <c r="E95" s="1"/>
      <c r="F95" s="34"/>
    </row>
    <row r="96" ht="15.75" customHeight="1">
      <c r="C96" s="34"/>
      <c r="E96" s="1"/>
      <c r="F96" s="34"/>
    </row>
    <row r="97" ht="15.75" customHeight="1">
      <c r="C97" s="34"/>
      <c r="E97" s="1"/>
      <c r="F97" s="34"/>
    </row>
    <row r="98" ht="15.75" customHeight="1">
      <c r="C98" s="34"/>
      <c r="E98" s="1"/>
      <c r="F98" s="34"/>
    </row>
    <row r="99" ht="15.75" customHeight="1">
      <c r="C99" s="34"/>
      <c r="E99" s="1"/>
      <c r="F99" s="34"/>
    </row>
    <row r="100" ht="15.75" customHeight="1">
      <c r="C100" s="34"/>
      <c r="E100" s="1"/>
      <c r="F100" s="34"/>
    </row>
    <row r="101" ht="15.75" customHeight="1">
      <c r="C101" s="34"/>
      <c r="E101" s="1"/>
      <c r="F101" s="34"/>
    </row>
    <row r="102" ht="15.75" customHeight="1">
      <c r="C102" s="34"/>
      <c r="E102" s="1"/>
      <c r="F102" s="34"/>
    </row>
    <row r="103" ht="15.75" customHeight="1">
      <c r="C103" s="34"/>
      <c r="E103" s="1"/>
      <c r="F103" s="34"/>
    </row>
    <row r="104" ht="15.75" customHeight="1">
      <c r="C104" s="34"/>
      <c r="E104" s="1"/>
      <c r="F104" s="34"/>
    </row>
    <row r="105" ht="15.75" customHeight="1">
      <c r="C105" s="34"/>
      <c r="E105" s="1"/>
      <c r="F105" s="34"/>
    </row>
    <row r="106" ht="15.75" customHeight="1">
      <c r="C106" s="34"/>
      <c r="E106" s="1"/>
      <c r="F106" s="34"/>
    </row>
    <row r="107" ht="15.75" customHeight="1">
      <c r="C107" s="34"/>
      <c r="E107" s="1"/>
      <c r="F107" s="34"/>
    </row>
    <row r="108" ht="15.75" customHeight="1">
      <c r="C108" s="34"/>
      <c r="E108" s="1"/>
      <c r="F108" s="34"/>
    </row>
    <row r="109" ht="15.75" customHeight="1">
      <c r="C109" s="34"/>
      <c r="E109" s="1"/>
      <c r="F109" s="34"/>
    </row>
    <row r="110" ht="15.75" customHeight="1">
      <c r="C110" s="34"/>
      <c r="E110" s="1"/>
      <c r="F110" s="34"/>
    </row>
    <row r="111" ht="15.75" customHeight="1">
      <c r="C111" s="34"/>
      <c r="E111" s="1"/>
      <c r="F111" s="34"/>
    </row>
    <row r="112" ht="15.75" customHeight="1">
      <c r="C112" s="34"/>
      <c r="E112" s="1"/>
      <c r="F112" s="34"/>
    </row>
    <row r="113" ht="15.75" customHeight="1">
      <c r="C113" s="34"/>
      <c r="E113" s="1"/>
      <c r="F113" s="34"/>
    </row>
    <row r="114" ht="15.75" customHeight="1">
      <c r="C114" s="34"/>
      <c r="E114" s="1"/>
      <c r="F114" s="34"/>
    </row>
    <row r="115" ht="15.75" customHeight="1">
      <c r="C115" s="34"/>
      <c r="E115" s="1"/>
      <c r="F115" s="34"/>
    </row>
    <row r="116" ht="15.75" customHeight="1">
      <c r="C116" s="34"/>
      <c r="E116" s="1"/>
      <c r="F116" s="34"/>
    </row>
    <row r="117" ht="15.75" customHeight="1">
      <c r="C117" s="34"/>
      <c r="E117" s="1"/>
      <c r="F117" s="34"/>
    </row>
    <row r="118" ht="15.75" customHeight="1">
      <c r="C118" s="34"/>
      <c r="E118" s="1"/>
      <c r="F118" s="34"/>
    </row>
    <row r="119" ht="15.75" customHeight="1">
      <c r="C119" s="34"/>
      <c r="E119" s="1"/>
      <c r="F119" s="34"/>
    </row>
    <row r="120" ht="15.75" customHeight="1">
      <c r="C120" s="34"/>
      <c r="E120" s="1"/>
      <c r="F120" s="34"/>
    </row>
    <row r="121" ht="15.75" customHeight="1">
      <c r="C121" s="34"/>
      <c r="E121" s="1"/>
      <c r="F121" s="34"/>
    </row>
    <row r="122" ht="15.75" customHeight="1">
      <c r="C122" s="34"/>
      <c r="E122" s="1"/>
      <c r="F122" s="34"/>
    </row>
    <row r="123" ht="15.75" customHeight="1">
      <c r="C123" s="34"/>
      <c r="E123" s="1"/>
      <c r="F123" s="34"/>
    </row>
    <row r="124" ht="15.75" customHeight="1">
      <c r="C124" s="34"/>
      <c r="E124" s="1"/>
      <c r="F124" s="34"/>
    </row>
    <row r="125" ht="15.75" customHeight="1">
      <c r="C125" s="34"/>
      <c r="E125" s="1"/>
      <c r="F125" s="34"/>
    </row>
    <row r="126" ht="15.75" customHeight="1">
      <c r="C126" s="34"/>
      <c r="E126" s="1"/>
      <c r="F126" s="34"/>
    </row>
    <row r="127" ht="15.75" customHeight="1">
      <c r="C127" s="34"/>
      <c r="E127" s="1"/>
      <c r="F127" s="34"/>
    </row>
    <row r="128" ht="15.75" customHeight="1">
      <c r="C128" s="34"/>
      <c r="E128" s="1"/>
      <c r="F128" s="34"/>
    </row>
    <row r="129" ht="15.75" customHeight="1">
      <c r="C129" s="34"/>
      <c r="E129" s="1"/>
      <c r="F129" s="34"/>
    </row>
    <row r="130" ht="15.75" customHeight="1">
      <c r="C130" s="34"/>
      <c r="E130" s="1"/>
      <c r="F130" s="34"/>
    </row>
    <row r="131" ht="15.75" customHeight="1">
      <c r="C131" s="34"/>
      <c r="E131" s="1"/>
      <c r="F131" s="34"/>
    </row>
    <row r="132" ht="15.75" customHeight="1">
      <c r="C132" s="34"/>
      <c r="E132" s="1"/>
      <c r="F132" s="34"/>
    </row>
    <row r="133" ht="15.75" customHeight="1">
      <c r="C133" s="34"/>
      <c r="E133" s="1"/>
      <c r="F133" s="34"/>
    </row>
    <row r="134" ht="15.75" customHeight="1">
      <c r="C134" s="34"/>
      <c r="E134" s="1"/>
      <c r="F134" s="34"/>
    </row>
    <row r="135" ht="15.75" customHeight="1">
      <c r="C135" s="34"/>
      <c r="E135" s="1"/>
      <c r="F135" s="34"/>
    </row>
    <row r="136" ht="15.75" customHeight="1">
      <c r="C136" s="34"/>
      <c r="E136" s="1"/>
      <c r="F136" s="34"/>
    </row>
    <row r="137" ht="15.75" customHeight="1">
      <c r="C137" s="34"/>
      <c r="E137" s="1"/>
      <c r="F137" s="34"/>
    </row>
    <row r="138" ht="15.75" customHeight="1">
      <c r="C138" s="34"/>
      <c r="E138" s="1"/>
      <c r="F138" s="34"/>
    </row>
    <row r="139" ht="15.75" customHeight="1">
      <c r="C139" s="34"/>
      <c r="E139" s="1"/>
      <c r="F139" s="34"/>
    </row>
    <row r="140" ht="15.75" customHeight="1">
      <c r="C140" s="34"/>
      <c r="E140" s="1"/>
      <c r="F140" s="34"/>
    </row>
    <row r="141" ht="15.75" customHeight="1">
      <c r="C141" s="34"/>
      <c r="E141" s="1"/>
      <c r="F141" s="34"/>
    </row>
    <row r="142" ht="15.75" customHeight="1">
      <c r="C142" s="34"/>
      <c r="E142" s="1"/>
      <c r="F142" s="34"/>
    </row>
    <row r="143" ht="15.75" customHeight="1">
      <c r="C143" s="34"/>
      <c r="E143" s="1"/>
      <c r="F143" s="34"/>
    </row>
    <row r="144" ht="15.75" customHeight="1">
      <c r="C144" s="34"/>
      <c r="E144" s="1"/>
      <c r="F144" s="34"/>
    </row>
    <row r="145" ht="15.75" customHeight="1">
      <c r="C145" s="34"/>
      <c r="E145" s="1"/>
      <c r="F145" s="34"/>
    </row>
    <row r="146" ht="15.75" customHeight="1">
      <c r="C146" s="34"/>
      <c r="E146" s="1"/>
      <c r="F146" s="34"/>
    </row>
    <row r="147" ht="15.75" customHeight="1">
      <c r="C147" s="34"/>
      <c r="E147" s="1"/>
      <c r="F147" s="34"/>
    </row>
    <row r="148" ht="15.75" customHeight="1">
      <c r="C148" s="34"/>
      <c r="E148" s="1"/>
      <c r="F148" s="34"/>
    </row>
    <row r="149" ht="15.75" customHeight="1">
      <c r="C149" s="34"/>
      <c r="E149" s="1"/>
      <c r="F149" s="34"/>
    </row>
    <row r="150" ht="15.75" customHeight="1">
      <c r="C150" s="34"/>
      <c r="E150" s="1"/>
      <c r="F150" s="34"/>
    </row>
    <row r="151" ht="15.75" customHeight="1">
      <c r="C151" s="34"/>
      <c r="E151" s="1"/>
      <c r="F151" s="34"/>
    </row>
    <row r="152" ht="15.75" customHeight="1">
      <c r="C152" s="34"/>
      <c r="E152" s="1"/>
      <c r="F152" s="34"/>
    </row>
    <row r="153" ht="15.75" customHeight="1">
      <c r="C153" s="34"/>
      <c r="E153" s="1"/>
      <c r="F153" s="34"/>
    </row>
    <row r="154" ht="15.75" customHeight="1">
      <c r="C154" s="34"/>
      <c r="E154" s="1"/>
      <c r="F154" s="34"/>
    </row>
    <row r="155" ht="15.75" customHeight="1">
      <c r="C155" s="34"/>
      <c r="E155" s="1"/>
      <c r="F155" s="34"/>
    </row>
    <row r="156" ht="15.75" customHeight="1">
      <c r="C156" s="34"/>
      <c r="E156" s="1"/>
      <c r="F156" s="34"/>
    </row>
    <row r="157" ht="15.75" customHeight="1">
      <c r="C157" s="34"/>
      <c r="E157" s="1"/>
      <c r="F157" s="34"/>
    </row>
    <row r="158" ht="15.75" customHeight="1">
      <c r="C158" s="34"/>
      <c r="E158" s="1"/>
      <c r="F158" s="34"/>
    </row>
    <row r="159" ht="15.75" customHeight="1">
      <c r="C159" s="34"/>
      <c r="E159" s="1"/>
      <c r="F159" s="34"/>
    </row>
    <row r="160" ht="15.75" customHeight="1">
      <c r="C160" s="34"/>
      <c r="E160" s="1"/>
      <c r="F160" s="34"/>
    </row>
    <row r="161" ht="15.75" customHeight="1">
      <c r="C161" s="34"/>
      <c r="E161" s="1"/>
      <c r="F161" s="34"/>
    </row>
    <row r="162" ht="15.75" customHeight="1">
      <c r="C162" s="34"/>
      <c r="E162" s="1"/>
      <c r="F162" s="34"/>
    </row>
    <row r="163" ht="15.75" customHeight="1">
      <c r="C163" s="34"/>
      <c r="E163" s="1"/>
      <c r="F163" s="34"/>
    </row>
    <row r="164" ht="15.75" customHeight="1">
      <c r="C164" s="34"/>
      <c r="E164" s="1"/>
      <c r="F164" s="34"/>
    </row>
    <row r="165" ht="15.75" customHeight="1">
      <c r="C165" s="34"/>
      <c r="E165" s="1"/>
      <c r="F165" s="34"/>
    </row>
    <row r="166" ht="15.75" customHeight="1">
      <c r="C166" s="34"/>
      <c r="E166" s="1"/>
      <c r="F166" s="34"/>
    </row>
    <row r="167" ht="15.75" customHeight="1">
      <c r="C167" s="34"/>
      <c r="E167" s="1"/>
      <c r="F167" s="34"/>
    </row>
    <row r="168" ht="15.75" customHeight="1">
      <c r="C168" s="34"/>
      <c r="E168" s="1"/>
      <c r="F168" s="34"/>
    </row>
    <row r="169" ht="15.75" customHeight="1">
      <c r="C169" s="34"/>
      <c r="E169" s="1"/>
      <c r="F169" s="34"/>
    </row>
    <row r="170" ht="15.75" customHeight="1">
      <c r="C170" s="34"/>
      <c r="E170" s="1"/>
      <c r="F170" s="34"/>
    </row>
    <row r="171" ht="15.75" customHeight="1">
      <c r="C171" s="34"/>
      <c r="E171" s="1"/>
      <c r="F171" s="34"/>
    </row>
    <row r="172" ht="15.75" customHeight="1">
      <c r="C172" s="34"/>
      <c r="E172" s="1"/>
      <c r="F172" s="34"/>
    </row>
    <row r="173" ht="15.75" customHeight="1">
      <c r="C173" s="34"/>
      <c r="E173" s="1"/>
      <c r="F173" s="34"/>
    </row>
    <row r="174" ht="15.75" customHeight="1">
      <c r="C174" s="34"/>
      <c r="E174" s="1"/>
      <c r="F174" s="34"/>
    </row>
    <row r="175" ht="15.75" customHeight="1">
      <c r="C175" s="34"/>
      <c r="E175" s="1"/>
      <c r="F175" s="34"/>
    </row>
    <row r="176" ht="15.75" customHeight="1">
      <c r="C176" s="34"/>
      <c r="E176" s="1"/>
      <c r="F176" s="34"/>
    </row>
    <row r="177" ht="15.75" customHeight="1">
      <c r="C177" s="34"/>
      <c r="E177" s="1"/>
      <c r="F177" s="34"/>
    </row>
    <row r="178" ht="15.75" customHeight="1">
      <c r="C178" s="34"/>
      <c r="E178" s="1"/>
      <c r="F178" s="34"/>
    </row>
    <row r="179" ht="15.75" customHeight="1">
      <c r="C179" s="34"/>
      <c r="E179" s="1"/>
      <c r="F179" s="34"/>
    </row>
    <row r="180" ht="15.75" customHeight="1">
      <c r="C180" s="34"/>
      <c r="E180" s="1"/>
      <c r="F180" s="34"/>
    </row>
    <row r="181" ht="15.75" customHeight="1">
      <c r="C181" s="34"/>
      <c r="E181" s="1"/>
      <c r="F181" s="34"/>
    </row>
    <row r="182" ht="15.75" customHeight="1">
      <c r="C182" s="34"/>
      <c r="E182" s="1"/>
      <c r="F182" s="34"/>
    </row>
    <row r="183" ht="15.75" customHeight="1">
      <c r="C183" s="34"/>
      <c r="E183" s="1"/>
      <c r="F183" s="34"/>
    </row>
    <row r="184" ht="15.75" customHeight="1">
      <c r="C184" s="34"/>
      <c r="E184" s="1"/>
      <c r="F184" s="34"/>
    </row>
    <row r="185" ht="15.75" customHeight="1">
      <c r="C185" s="34"/>
      <c r="E185" s="1"/>
      <c r="F185" s="34"/>
    </row>
    <row r="186" ht="15.75" customHeight="1">
      <c r="C186" s="34"/>
      <c r="E186" s="1"/>
      <c r="F186" s="34"/>
    </row>
    <row r="187" ht="15.75" customHeight="1">
      <c r="C187" s="34"/>
      <c r="E187" s="1"/>
      <c r="F187" s="34"/>
    </row>
    <row r="188" ht="15.75" customHeight="1">
      <c r="C188" s="34"/>
      <c r="E188" s="1"/>
      <c r="F188" s="34"/>
    </row>
    <row r="189" ht="15.75" customHeight="1">
      <c r="C189" s="34"/>
      <c r="E189" s="1"/>
      <c r="F189" s="34"/>
    </row>
    <row r="190" ht="15.75" customHeight="1">
      <c r="C190" s="34"/>
      <c r="E190" s="1"/>
      <c r="F190" s="34"/>
    </row>
    <row r="191" ht="15.75" customHeight="1">
      <c r="C191" s="34"/>
      <c r="E191" s="1"/>
      <c r="F191" s="34"/>
    </row>
    <row r="192" ht="15.75" customHeight="1">
      <c r="C192" s="34"/>
      <c r="E192" s="1"/>
      <c r="F192" s="34"/>
    </row>
    <row r="193" ht="15.75" customHeight="1">
      <c r="C193" s="34"/>
      <c r="E193" s="1"/>
      <c r="F193" s="34"/>
    </row>
    <row r="194" ht="15.75" customHeight="1">
      <c r="C194" s="34"/>
      <c r="E194" s="1"/>
      <c r="F194" s="34"/>
    </row>
    <row r="195" ht="15.75" customHeight="1">
      <c r="C195" s="34"/>
      <c r="E195" s="1"/>
      <c r="F195" s="34"/>
    </row>
    <row r="196" ht="15.75" customHeight="1">
      <c r="C196" s="34"/>
      <c r="E196" s="1"/>
      <c r="F196" s="34"/>
    </row>
    <row r="197" ht="15.75" customHeight="1">
      <c r="C197" s="34"/>
      <c r="E197" s="1"/>
      <c r="F197" s="34"/>
    </row>
    <row r="198" ht="15.75" customHeight="1">
      <c r="C198" s="34"/>
      <c r="E198" s="1"/>
      <c r="F198" s="34"/>
    </row>
    <row r="199" ht="15.75" customHeight="1">
      <c r="C199" s="34"/>
      <c r="E199" s="1"/>
      <c r="F199" s="34"/>
    </row>
    <row r="200" ht="15.75" customHeight="1">
      <c r="C200" s="34"/>
      <c r="E200" s="1"/>
      <c r="F200" s="34"/>
    </row>
    <row r="201" ht="15.75" customHeight="1">
      <c r="C201" s="34"/>
      <c r="E201" s="1"/>
      <c r="F201" s="34"/>
    </row>
    <row r="202" ht="15.75" customHeight="1">
      <c r="C202" s="34"/>
      <c r="E202" s="1"/>
      <c r="F202" s="34"/>
    </row>
    <row r="203" ht="15.75" customHeight="1">
      <c r="C203" s="34"/>
      <c r="E203" s="1"/>
      <c r="F203" s="34"/>
    </row>
    <row r="204" ht="15.75" customHeight="1">
      <c r="C204" s="34"/>
      <c r="E204" s="1"/>
      <c r="F204" s="34"/>
    </row>
    <row r="205" ht="15.75" customHeight="1">
      <c r="C205" s="34"/>
      <c r="E205" s="1"/>
      <c r="F205" s="34"/>
    </row>
    <row r="206" ht="15.75" customHeight="1">
      <c r="C206" s="34"/>
      <c r="E206" s="1"/>
      <c r="F206" s="34"/>
    </row>
    <row r="207" ht="15.75" customHeight="1">
      <c r="C207" s="34"/>
      <c r="E207" s="1"/>
      <c r="F207" s="34"/>
    </row>
    <row r="208" ht="15.75" customHeight="1">
      <c r="C208" s="34"/>
      <c r="E208" s="1"/>
      <c r="F208" s="34"/>
    </row>
    <row r="209" ht="15.75" customHeight="1">
      <c r="C209" s="34"/>
      <c r="E209" s="1"/>
      <c r="F209" s="34"/>
    </row>
    <row r="210" ht="15.75" customHeight="1">
      <c r="C210" s="34"/>
      <c r="E210" s="1"/>
      <c r="F210" s="34"/>
    </row>
    <row r="211" ht="15.75" customHeight="1">
      <c r="C211" s="34"/>
      <c r="E211" s="1"/>
      <c r="F211" s="34"/>
    </row>
    <row r="212" ht="15.75" customHeight="1">
      <c r="C212" s="34"/>
      <c r="E212" s="1"/>
      <c r="F212" s="34"/>
    </row>
    <row r="213" ht="15.75" customHeight="1">
      <c r="C213" s="34"/>
      <c r="E213" s="1"/>
      <c r="F213" s="34"/>
    </row>
    <row r="214" ht="15.75" customHeight="1">
      <c r="C214" s="34"/>
      <c r="E214" s="1"/>
      <c r="F214" s="34"/>
    </row>
    <row r="215" ht="15.75" customHeight="1">
      <c r="C215" s="34"/>
      <c r="E215" s="1"/>
      <c r="F215" s="34"/>
    </row>
    <row r="216" ht="15.75" customHeight="1">
      <c r="C216" s="34"/>
      <c r="E216" s="1"/>
      <c r="F216" s="34"/>
    </row>
    <row r="217" ht="15.75" customHeight="1">
      <c r="C217" s="34"/>
      <c r="E217" s="1"/>
      <c r="F217" s="34"/>
    </row>
    <row r="218" ht="15.75" customHeight="1">
      <c r="C218" s="34"/>
      <c r="E218" s="1"/>
      <c r="F218" s="34"/>
    </row>
    <row r="219" ht="15.75" customHeight="1">
      <c r="C219" s="34"/>
      <c r="E219" s="1"/>
      <c r="F219" s="34"/>
    </row>
    <row r="220" ht="15.75" customHeight="1">
      <c r="C220" s="34"/>
      <c r="E220" s="1"/>
      <c r="F220" s="34"/>
    </row>
    <row r="221" ht="15.75" customHeight="1">
      <c r="C221" s="34"/>
      <c r="E221" s="1"/>
      <c r="F221" s="34"/>
    </row>
    <row r="222" ht="15.75" customHeight="1">
      <c r="C222" s="34"/>
      <c r="E222" s="1"/>
      <c r="F222" s="3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13"/>
    <col customWidth="1" min="3" max="6" width="12.63"/>
    <col customWidth="1" min="8" max="8" width="15.38"/>
  </cols>
  <sheetData>
    <row r="1" ht="15.75" customHeight="1">
      <c r="D1" s="1"/>
      <c r="E1" s="1"/>
      <c r="F1" s="1"/>
      <c r="G1" s="1"/>
      <c r="H1" s="22" t="s">
        <v>67</v>
      </c>
    </row>
    <row r="2" ht="15.75" customHeight="1">
      <c r="D2" s="66"/>
      <c r="E2" s="66"/>
      <c r="F2" s="66"/>
      <c r="G2" s="1"/>
      <c r="H2" s="67" t="s">
        <v>68</v>
      </c>
      <c r="I2" s="68"/>
      <c r="J2" s="22">
        <v>5471.34</v>
      </c>
      <c r="K2" s="22" t="s">
        <v>69</v>
      </c>
    </row>
    <row r="3" ht="15.75" customHeight="1">
      <c r="B3" s="58"/>
      <c r="D3" s="69" t="s">
        <v>70</v>
      </c>
      <c r="E3" s="66"/>
      <c r="F3" s="69">
        <f>SUM(E11:E16)</f>
        <v>7230.76</v>
      </c>
      <c r="G3" s="1"/>
      <c r="H3" s="70">
        <f>SUM(J2:J5)</f>
        <v>5916.12</v>
      </c>
      <c r="I3" s="71"/>
      <c r="J3" s="22">
        <v>41.55</v>
      </c>
      <c r="K3" s="22" t="s">
        <v>71</v>
      </c>
      <c r="M3" s="22"/>
    </row>
    <row r="4" ht="15.75" customHeight="1">
      <c r="B4" s="55"/>
      <c r="D4" s="66"/>
      <c r="E4" s="66"/>
      <c r="F4" s="66"/>
      <c r="H4" s="72" t="s">
        <v>72</v>
      </c>
      <c r="I4" s="73">
        <v>12780.0</v>
      </c>
      <c r="J4" s="22">
        <v>3.23</v>
      </c>
      <c r="K4" s="22" t="s">
        <v>73</v>
      </c>
      <c r="L4" s="22"/>
    </row>
    <row r="5" ht="15.75" customHeight="1">
      <c r="D5" s="74" t="s">
        <v>74</v>
      </c>
      <c r="E5" s="66"/>
      <c r="F5" s="69">
        <f>SUM(G11:G16)</f>
        <v>7419.72</v>
      </c>
      <c r="G5" s="1"/>
      <c r="H5" s="72" t="s">
        <v>46</v>
      </c>
      <c r="I5" s="73">
        <f>F5+H3</f>
        <v>13335.84</v>
      </c>
      <c r="J5" s="22">
        <v>400.0</v>
      </c>
      <c r="K5" s="22" t="s">
        <v>14</v>
      </c>
      <c r="L5" s="22"/>
    </row>
    <row r="6" ht="15.75" customHeight="1">
      <c r="A6" s="22"/>
      <c r="D6" s="74"/>
      <c r="E6" s="75">
        <f>(F5-F3)/F3</f>
        <v>0.02613279932</v>
      </c>
      <c r="F6" s="66"/>
      <c r="G6" s="1"/>
      <c r="H6" s="76">
        <f>(I5-I4)/I4</f>
        <v>0.04349295775</v>
      </c>
      <c r="J6" s="22">
        <f>SUM(J2:J5)</f>
        <v>5916.12</v>
      </c>
      <c r="K6" s="22"/>
    </row>
    <row r="7" ht="15.75" customHeight="1">
      <c r="A7" s="22"/>
      <c r="D7" s="74"/>
      <c r="E7" s="66"/>
      <c r="F7" s="66"/>
      <c r="G7" s="1"/>
    </row>
    <row r="8" ht="15.75" customHeight="1">
      <c r="A8" s="22"/>
      <c r="D8" s="17"/>
      <c r="E8" s="1"/>
      <c r="F8" s="1"/>
      <c r="G8" s="1"/>
      <c r="H8" s="61"/>
    </row>
    <row r="9" ht="15.75" customHeight="1">
      <c r="A9" s="22"/>
      <c r="D9" s="17"/>
      <c r="E9" s="1"/>
      <c r="F9" s="1"/>
      <c r="G9" s="1"/>
      <c r="H9" s="61"/>
    </row>
    <row r="10" ht="15.75" customHeight="1">
      <c r="B10" s="18" t="s">
        <v>75</v>
      </c>
      <c r="C10" s="18" t="s">
        <v>76</v>
      </c>
      <c r="D10" s="19" t="s">
        <v>77</v>
      </c>
      <c r="E10" s="19" t="s">
        <v>78</v>
      </c>
      <c r="F10" s="19" t="s">
        <v>79</v>
      </c>
      <c r="G10" s="19" t="s">
        <v>46</v>
      </c>
      <c r="L10" s="22"/>
    </row>
    <row r="11" ht="15.75" customHeight="1">
      <c r="B11" s="22" t="s">
        <v>80</v>
      </c>
      <c r="C11" s="77">
        <f>StockDetail!B7</f>
        <v>5</v>
      </c>
      <c r="D11" s="1">
        <f>StockDetail!D7</f>
        <v>414.96</v>
      </c>
      <c r="E11" s="1">
        <f t="shared" ref="E11:E16" si="1">D11*C11</f>
        <v>2074.8</v>
      </c>
      <c r="F11" s="1">
        <f>IFERROR(__xludf.DUMMYFUNCTION("GOOGLEFINANCE(B11)"),417.85)</f>
        <v>417.85</v>
      </c>
      <c r="G11" s="1">
        <f>C11*F11</f>
        <v>2089.25</v>
      </c>
      <c r="H11" s="61">
        <f t="shared" ref="H11:H16" si="2">(G11-E11)/E11</f>
        <v>0.006964526701</v>
      </c>
      <c r="J11" s="22"/>
      <c r="L11" s="22"/>
    </row>
    <row r="12" ht="15.75" customHeight="1">
      <c r="B12" s="22" t="s">
        <v>81</v>
      </c>
      <c r="C12" s="77">
        <f>StockDetail!B32</f>
        <v>22</v>
      </c>
      <c r="D12" s="78">
        <f>StockDetail!D32</f>
        <v>16.51909091</v>
      </c>
      <c r="E12" s="1">
        <f t="shared" si="1"/>
        <v>363.42</v>
      </c>
      <c r="F12" s="1">
        <f>IFERROR(__xludf.DUMMYFUNCTION("GOOGLEFINANCE(B12)"),18.24)</f>
        <v>18.24</v>
      </c>
      <c r="G12" s="78">
        <f>StockDetail!F32</f>
        <v>401.28</v>
      </c>
      <c r="H12" s="61">
        <f t="shared" si="2"/>
        <v>0.1041769853</v>
      </c>
      <c r="J12" s="22">
        <v>5544.34</v>
      </c>
    </row>
    <row r="13" ht="15.75" customHeight="1">
      <c r="B13" s="22" t="s">
        <v>82</v>
      </c>
      <c r="C13" s="77">
        <f>StockDetail!B48</f>
        <v>13</v>
      </c>
      <c r="D13" s="78">
        <f>StockDetail!D48</f>
        <v>70.02692308</v>
      </c>
      <c r="E13" s="1">
        <f t="shared" si="1"/>
        <v>910.35</v>
      </c>
      <c r="F13" s="1">
        <f>IFERROR(__xludf.DUMMYFUNCTION("GOOGLEFINANCE(B13)"),78.58)</f>
        <v>78.58</v>
      </c>
      <c r="G13" s="78">
        <f>StockDetail!F48</f>
        <v>1021.54</v>
      </c>
      <c r="H13" s="61">
        <f t="shared" si="2"/>
        <v>0.1221398363</v>
      </c>
      <c r="J13" s="27">
        <v>371.78</v>
      </c>
    </row>
    <row r="14" ht="15.75" customHeight="1">
      <c r="B14" s="22" t="s">
        <v>83</v>
      </c>
      <c r="C14" s="79">
        <f>StockDetail!B64</f>
        <v>13</v>
      </c>
      <c r="D14" s="79">
        <f>StockDetail!D64</f>
        <v>55.18538462</v>
      </c>
      <c r="E14" s="31">
        <f t="shared" si="1"/>
        <v>717.41</v>
      </c>
      <c r="F14" s="31">
        <f>IFERROR(__xludf.DUMMYFUNCTION("GOOGLEFINANCE(B14)"),58.97)</f>
        <v>58.97</v>
      </c>
      <c r="G14" s="79">
        <f>StockDetail!F64</f>
        <v>766.61</v>
      </c>
      <c r="H14" s="61">
        <f t="shared" si="2"/>
        <v>0.06858003094</v>
      </c>
      <c r="J14" s="80">
        <f>J12+J13</f>
        <v>5916.12</v>
      </c>
    </row>
    <row r="15" ht="15.75" customHeight="1">
      <c r="B15" s="22" t="s">
        <v>84</v>
      </c>
      <c r="C15" s="79">
        <f>StockDetail!B69</f>
        <v>1</v>
      </c>
      <c r="D15" s="79">
        <f>StockDetail!D69</f>
        <v>43.73</v>
      </c>
      <c r="E15" s="31">
        <f t="shared" si="1"/>
        <v>43.73</v>
      </c>
      <c r="F15" s="31">
        <f>IFERROR(__xludf.DUMMYFUNCTION("GOOGLEFINANCE(B15)"),44.4)</f>
        <v>44.4</v>
      </c>
      <c r="G15" s="79">
        <f>StockDetail!F69</f>
        <v>44.4</v>
      </c>
      <c r="H15" s="61">
        <f t="shared" si="2"/>
        <v>0.01532128973</v>
      </c>
    </row>
    <row r="16" ht="15.75" customHeight="1">
      <c r="B16" s="22" t="s">
        <v>85</v>
      </c>
      <c r="C16" s="79">
        <f>StockDetail!B74</f>
        <v>16</v>
      </c>
      <c r="D16" s="79">
        <f>StockDetail!D74</f>
        <v>195.065625</v>
      </c>
      <c r="E16" s="31">
        <f t="shared" si="1"/>
        <v>3121.05</v>
      </c>
      <c r="F16" s="31">
        <f>IFERROR(__xludf.DUMMYFUNCTION("GOOGLEFINANCE(B16)"),193.54)</f>
        <v>193.54</v>
      </c>
      <c r="G16" s="79">
        <f>StockDetail!F74</f>
        <v>3096.64</v>
      </c>
      <c r="H16" s="61">
        <f t="shared" si="2"/>
        <v>-0.007821085853</v>
      </c>
      <c r="I16" s="31"/>
      <c r="J16" s="79"/>
      <c r="K16" s="61"/>
      <c r="L16" s="17"/>
      <c r="M16" s="22"/>
    </row>
    <row r="17" ht="15.75" customHeight="1">
      <c r="D17" s="17"/>
      <c r="E17" s="1"/>
      <c r="F17" s="1"/>
      <c r="G17" s="1"/>
      <c r="H17" s="61"/>
    </row>
    <row r="18" ht="15.75" customHeight="1">
      <c r="A18" s="22"/>
      <c r="B18" s="17"/>
      <c r="C18" s="17"/>
      <c r="D18" s="34"/>
      <c r="E18" s="34"/>
      <c r="F18" s="34"/>
      <c r="G18" s="34"/>
      <c r="H18" s="17"/>
      <c r="I18" s="17"/>
      <c r="J18" s="81"/>
      <c r="K18" s="34"/>
    </row>
    <row r="19" ht="15.75" customHeight="1">
      <c r="A19" s="22"/>
      <c r="B19" s="17"/>
      <c r="C19" s="17"/>
      <c r="D19" s="34"/>
      <c r="E19" s="34"/>
      <c r="F19" s="34"/>
      <c r="G19" s="34"/>
      <c r="H19" s="17"/>
      <c r="I19" s="17"/>
      <c r="J19" s="81"/>
      <c r="K19" s="34"/>
    </row>
    <row r="20" ht="15.75" customHeight="1">
      <c r="A20" s="22"/>
      <c r="B20" s="17"/>
      <c r="C20" s="17"/>
      <c r="D20" s="34"/>
      <c r="E20" s="34"/>
      <c r="F20" s="34"/>
      <c r="G20" s="34"/>
      <c r="H20" s="17"/>
      <c r="I20" s="17"/>
      <c r="J20" s="81"/>
      <c r="K20" s="34"/>
    </row>
    <row r="21" ht="15.75" customHeight="1">
      <c r="A21" s="22"/>
      <c r="B21" s="18" t="s">
        <v>75</v>
      </c>
      <c r="C21" s="18" t="s">
        <v>76</v>
      </c>
      <c r="D21" s="19" t="s">
        <v>77</v>
      </c>
      <c r="E21" s="19" t="s">
        <v>78</v>
      </c>
      <c r="F21" s="19" t="s">
        <v>86</v>
      </c>
      <c r="G21" s="82" t="s">
        <v>78</v>
      </c>
      <c r="H21" s="18" t="s">
        <v>87</v>
      </c>
      <c r="I21" s="83" t="s">
        <v>88</v>
      </c>
      <c r="J21" s="84" t="s">
        <v>89</v>
      </c>
      <c r="K21" s="34"/>
    </row>
    <row r="22" ht="15.75" customHeight="1">
      <c r="A22" s="85"/>
      <c r="B22" s="63" t="s">
        <v>90</v>
      </c>
      <c r="C22" s="22">
        <v>7.0</v>
      </c>
      <c r="D22" s="1">
        <v>170.0</v>
      </c>
      <c r="E22" s="1">
        <f t="shared" ref="E22:E27" si="3">C22*D22</f>
        <v>1190</v>
      </c>
      <c r="F22" s="1">
        <v>176.5</v>
      </c>
      <c r="G22" s="1">
        <v>1234.72</v>
      </c>
      <c r="H22" s="1">
        <f t="shared" ref="H22:H27" si="4">G22-E22</f>
        <v>44.72</v>
      </c>
      <c r="I22" s="22">
        <v>28.79</v>
      </c>
      <c r="J22" s="86">
        <f t="shared" ref="J22:J27" si="5">I22/E22</f>
        <v>0.02419327731</v>
      </c>
      <c r="K22" s="1"/>
    </row>
    <row r="23" ht="15.75" customHeight="1">
      <c r="B23" s="63" t="s">
        <v>90</v>
      </c>
      <c r="C23" s="22">
        <v>6.0</v>
      </c>
      <c r="D23" s="1">
        <v>176.595</v>
      </c>
      <c r="E23" s="1">
        <f t="shared" si="3"/>
        <v>1059.57</v>
      </c>
      <c r="F23" s="1">
        <v>184.15</v>
      </c>
      <c r="G23" s="1">
        <v>1104.9</v>
      </c>
      <c r="H23" s="1">
        <f t="shared" si="4"/>
        <v>45.33</v>
      </c>
      <c r="I23" s="77">
        <v>28.7</v>
      </c>
      <c r="J23" s="86">
        <f t="shared" si="5"/>
        <v>0.0270864596</v>
      </c>
    </row>
    <row r="24" ht="15.75" customHeight="1">
      <c r="B24" s="63" t="s">
        <v>90</v>
      </c>
      <c r="C24" s="22">
        <v>5.0</v>
      </c>
      <c r="D24" s="1">
        <v>178.25</v>
      </c>
      <c r="E24" s="1">
        <f t="shared" si="3"/>
        <v>891.25</v>
      </c>
      <c r="F24" s="1">
        <v>184.15</v>
      </c>
      <c r="G24" s="1">
        <v>920.75</v>
      </c>
      <c r="H24" s="1">
        <f t="shared" si="4"/>
        <v>29.5</v>
      </c>
      <c r="I24" s="22"/>
      <c r="J24" s="86">
        <f t="shared" si="5"/>
        <v>0</v>
      </c>
      <c r="K24" s="22" t="s">
        <v>91</v>
      </c>
    </row>
    <row r="25" ht="15.75" customHeight="1">
      <c r="B25" s="63" t="s">
        <v>90</v>
      </c>
      <c r="C25" s="22">
        <v>10.0</v>
      </c>
      <c r="D25" s="1">
        <v>186.23</v>
      </c>
      <c r="E25" s="1">
        <f t="shared" si="3"/>
        <v>1862.3</v>
      </c>
      <c r="F25" s="1">
        <v>190.1</v>
      </c>
      <c r="G25" s="1">
        <v>1900.94</v>
      </c>
      <c r="H25" s="1">
        <f t="shared" si="4"/>
        <v>38.64</v>
      </c>
      <c r="I25" s="22"/>
      <c r="J25" s="86">
        <f t="shared" si="5"/>
        <v>0</v>
      </c>
      <c r="K25" s="22" t="s">
        <v>91</v>
      </c>
    </row>
    <row r="26" ht="15.75" customHeight="1">
      <c r="B26" s="63" t="s">
        <v>90</v>
      </c>
      <c r="C26" s="22">
        <v>15.0</v>
      </c>
      <c r="D26" s="1">
        <v>190.65</v>
      </c>
      <c r="E26" s="1">
        <f t="shared" si="3"/>
        <v>2859.75</v>
      </c>
      <c r="F26" s="1">
        <v>195.21</v>
      </c>
      <c r="G26" s="1">
        <v>2928.15</v>
      </c>
      <c r="H26" s="1">
        <f t="shared" si="4"/>
        <v>68.4</v>
      </c>
      <c r="I26" s="22">
        <v>50.63</v>
      </c>
      <c r="J26" s="86">
        <f t="shared" si="5"/>
        <v>0.01770434479</v>
      </c>
    </row>
    <row r="27" ht="15.75" customHeight="1">
      <c r="B27" s="63" t="s">
        <v>90</v>
      </c>
      <c r="C27" s="22">
        <v>12.0</v>
      </c>
      <c r="D27" s="32">
        <v>190.49</v>
      </c>
      <c r="E27" s="1">
        <f t="shared" si="3"/>
        <v>2285.88</v>
      </c>
      <c r="F27" s="32">
        <v>195.2</v>
      </c>
      <c r="G27" s="1">
        <v>2342.33</v>
      </c>
      <c r="H27" s="1">
        <f t="shared" si="4"/>
        <v>56.45</v>
      </c>
      <c r="I27" s="22"/>
      <c r="J27" s="86">
        <f t="shared" si="5"/>
        <v>0</v>
      </c>
      <c r="K27" s="22" t="s">
        <v>91</v>
      </c>
    </row>
    <row r="28" ht="15.75" customHeight="1">
      <c r="D28" s="1"/>
      <c r="E28" s="1"/>
      <c r="F28" s="1"/>
      <c r="G28" s="1"/>
    </row>
    <row r="29" ht="15.75" customHeight="1">
      <c r="D29" s="1"/>
      <c r="E29" s="1"/>
      <c r="F29" s="1"/>
      <c r="G29" s="1"/>
    </row>
    <row r="30" ht="15.75" customHeight="1">
      <c r="D30" s="1"/>
      <c r="E30" s="1"/>
      <c r="F30" s="1"/>
      <c r="G30" s="1"/>
    </row>
    <row r="31" ht="15.75" customHeight="1">
      <c r="D31" s="1"/>
      <c r="E31" s="1">
        <f>AVERAGE(E22:E27)</f>
        <v>1691.458333</v>
      </c>
      <c r="F31" s="1">
        <f>AVERAGE(I22:I27)</f>
        <v>36.04</v>
      </c>
      <c r="G31" s="61">
        <f>F31/E31</f>
        <v>0.02130705752</v>
      </c>
      <c r="J31" s="22"/>
    </row>
    <row r="32" ht="15.75" customHeight="1">
      <c r="D32" s="1"/>
      <c r="E32" s="1"/>
      <c r="F32" s="1"/>
      <c r="G32" s="1"/>
    </row>
    <row r="33" ht="15.75" customHeight="1">
      <c r="D33" s="1"/>
      <c r="E33" s="1"/>
      <c r="F33" s="1"/>
      <c r="G33" s="1"/>
    </row>
    <row r="34" ht="15.75" customHeight="1">
      <c r="D34" s="1"/>
      <c r="E34" s="1"/>
      <c r="F34" s="1"/>
      <c r="G34" s="1"/>
    </row>
    <row r="35" ht="15.75" customHeight="1">
      <c r="D35" s="1"/>
      <c r="E35" s="1"/>
      <c r="F35" s="1"/>
      <c r="G35" s="1"/>
    </row>
    <row r="36" ht="15.75" customHeight="1">
      <c r="D36" s="1"/>
      <c r="E36" s="1"/>
      <c r="F36" s="1"/>
      <c r="G36" s="1"/>
    </row>
    <row r="37" ht="15.75" customHeight="1">
      <c r="D37" s="1"/>
      <c r="E37" s="1"/>
      <c r="F37" s="1"/>
      <c r="G37" s="1"/>
    </row>
    <row r="38" ht="15.75" customHeight="1">
      <c r="D38" s="1"/>
      <c r="E38" s="1"/>
      <c r="F38" s="1"/>
      <c r="G38" s="1"/>
    </row>
    <row r="39" ht="15.75" customHeight="1">
      <c r="D39" s="1"/>
      <c r="E39" s="1"/>
      <c r="F39" s="1"/>
      <c r="G39" s="1"/>
    </row>
    <row r="40" ht="15.75" customHeight="1">
      <c r="D40" s="1"/>
      <c r="E40" s="1"/>
      <c r="F40" s="1"/>
      <c r="G40" s="1"/>
    </row>
    <row r="41" ht="15.75" customHeight="1">
      <c r="D41" s="1"/>
      <c r="E41" s="1"/>
      <c r="F41" s="1"/>
      <c r="G41" s="1"/>
    </row>
    <row r="42" ht="15.75" customHeight="1">
      <c r="D42" s="1"/>
      <c r="E42" s="1"/>
      <c r="F42" s="1"/>
      <c r="G42" s="1"/>
    </row>
    <row r="43" ht="15.75" customHeight="1">
      <c r="D43" s="1"/>
      <c r="E43" s="1"/>
      <c r="F43" s="1"/>
      <c r="G43" s="1"/>
    </row>
    <row r="44" ht="15.75" customHeight="1">
      <c r="D44" s="1"/>
      <c r="E44" s="1"/>
      <c r="F44" s="1"/>
      <c r="G44" s="1"/>
    </row>
    <row r="45" ht="15.75" customHeight="1">
      <c r="D45" s="1"/>
      <c r="E45" s="1"/>
      <c r="F45" s="1"/>
      <c r="G45" s="1"/>
    </row>
    <row r="46" ht="15.75" customHeight="1">
      <c r="D46" s="1"/>
      <c r="E46" s="1"/>
      <c r="F46" s="1"/>
      <c r="G46" s="1"/>
    </row>
    <row r="47" ht="15.75" customHeight="1">
      <c r="D47" s="1"/>
      <c r="E47" s="1"/>
      <c r="F47" s="1"/>
      <c r="G47" s="1"/>
    </row>
    <row r="48" ht="15.75" customHeight="1">
      <c r="D48" s="1"/>
      <c r="E48" s="1"/>
      <c r="F48" s="1"/>
      <c r="G48" s="1"/>
    </row>
    <row r="49" ht="15.75" customHeight="1">
      <c r="D49" s="1"/>
      <c r="E49" s="1"/>
      <c r="F49" s="1"/>
      <c r="G49" s="1"/>
    </row>
    <row r="50" ht="15.75" customHeight="1">
      <c r="D50" s="1"/>
      <c r="E50" s="1"/>
      <c r="F50" s="1"/>
      <c r="G50" s="1"/>
    </row>
    <row r="51" ht="15.75" customHeight="1">
      <c r="D51" s="1"/>
      <c r="E51" s="1"/>
      <c r="F51" s="1"/>
      <c r="G51" s="1"/>
    </row>
    <row r="52" ht="15.75" customHeight="1">
      <c r="D52" s="1"/>
      <c r="E52" s="1"/>
      <c r="F52" s="1"/>
      <c r="G52" s="1"/>
    </row>
    <row r="53" ht="15.75" customHeight="1">
      <c r="D53" s="1"/>
      <c r="E53" s="1"/>
      <c r="F53" s="1"/>
      <c r="G53" s="1"/>
    </row>
    <row r="54" ht="15.75" customHeight="1">
      <c r="D54" s="1"/>
      <c r="E54" s="1"/>
      <c r="F54" s="1"/>
      <c r="G54" s="1"/>
    </row>
    <row r="55" ht="15.75" customHeight="1">
      <c r="D55" s="1"/>
      <c r="E55" s="1"/>
      <c r="F55" s="1"/>
      <c r="G55" s="1"/>
    </row>
    <row r="56" ht="15.75" customHeight="1">
      <c r="D56" s="1"/>
      <c r="E56" s="1"/>
      <c r="F56" s="1"/>
      <c r="G56" s="1"/>
    </row>
    <row r="57" ht="15.75" customHeight="1">
      <c r="D57" s="1"/>
      <c r="E57" s="1"/>
      <c r="F57" s="1"/>
      <c r="G57" s="1"/>
    </row>
    <row r="58" ht="15.75" customHeight="1">
      <c r="D58" s="1"/>
      <c r="E58" s="1"/>
      <c r="F58" s="1"/>
      <c r="G58" s="1"/>
    </row>
    <row r="59" ht="15.75" customHeight="1">
      <c r="D59" s="1"/>
      <c r="E59" s="1"/>
      <c r="F59" s="1"/>
      <c r="G59" s="1"/>
    </row>
    <row r="60" ht="15.75" customHeight="1">
      <c r="D60" s="1"/>
      <c r="E60" s="1"/>
      <c r="F60" s="1"/>
      <c r="G60" s="1"/>
    </row>
    <row r="61" ht="15.75" customHeight="1">
      <c r="D61" s="1"/>
      <c r="E61" s="1"/>
      <c r="F61" s="1"/>
      <c r="G61" s="1"/>
    </row>
    <row r="62" ht="15.75" customHeight="1">
      <c r="D62" s="1"/>
      <c r="E62" s="1"/>
      <c r="F62" s="1"/>
      <c r="G62" s="1"/>
    </row>
    <row r="63" ht="15.75" customHeight="1">
      <c r="D63" s="1"/>
      <c r="E63" s="1"/>
      <c r="F63" s="1"/>
      <c r="G63" s="1"/>
    </row>
    <row r="64" ht="15.75" customHeight="1">
      <c r="D64" s="1"/>
      <c r="E64" s="1"/>
      <c r="F64" s="1"/>
      <c r="G64" s="1"/>
    </row>
    <row r="65" ht="15.75" customHeight="1">
      <c r="D65" s="1"/>
      <c r="E65" s="1"/>
      <c r="F65" s="1"/>
      <c r="G65" s="1"/>
    </row>
    <row r="66" ht="15.75" customHeight="1">
      <c r="D66" s="1"/>
      <c r="E66" s="1"/>
      <c r="F66" s="1"/>
      <c r="G66" s="1"/>
    </row>
    <row r="67" ht="15.75" customHeight="1">
      <c r="D67" s="1"/>
      <c r="E67" s="1"/>
      <c r="F67" s="1"/>
      <c r="G67" s="1"/>
    </row>
    <row r="68" ht="15.75" customHeight="1">
      <c r="D68" s="1"/>
      <c r="E68" s="1"/>
      <c r="F68" s="1"/>
      <c r="G68" s="1"/>
    </row>
    <row r="69" ht="15.75" customHeight="1">
      <c r="D69" s="1"/>
      <c r="E69" s="1"/>
      <c r="F69" s="1"/>
      <c r="G69" s="1"/>
    </row>
    <row r="70" ht="15.75" customHeight="1">
      <c r="D70" s="1"/>
      <c r="E70" s="1"/>
      <c r="F70" s="1"/>
      <c r="G70" s="1"/>
    </row>
    <row r="71" ht="15.75" customHeight="1">
      <c r="D71" s="1"/>
      <c r="E71" s="1"/>
      <c r="F71" s="1"/>
      <c r="G71" s="1"/>
    </row>
    <row r="72" ht="15.75" customHeight="1">
      <c r="D72" s="1"/>
      <c r="E72" s="1"/>
      <c r="F72" s="1"/>
      <c r="G72" s="1"/>
    </row>
    <row r="73" ht="15.75" customHeight="1">
      <c r="D73" s="1"/>
      <c r="E73" s="1"/>
      <c r="F73" s="1"/>
      <c r="G73" s="1"/>
    </row>
    <row r="74" ht="15.75" customHeight="1">
      <c r="D74" s="1"/>
      <c r="E74" s="1"/>
      <c r="F74" s="1"/>
      <c r="G74" s="1"/>
    </row>
    <row r="75" ht="15.75" customHeight="1">
      <c r="D75" s="1"/>
      <c r="E75" s="1"/>
      <c r="F75" s="1"/>
      <c r="G75" s="1"/>
    </row>
    <row r="76" ht="15.75" customHeight="1">
      <c r="D76" s="1"/>
      <c r="E76" s="1"/>
      <c r="F76" s="1"/>
      <c r="G76" s="1"/>
    </row>
    <row r="77" ht="15.75" customHeight="1">
      <c r="D77" s="1"/>
      <c r="E77" s="1"/>
      <c r="F77" s="1"/>
      <c r="G77" s="1"/>
    </row>
    <row r="78" ht="15.75" customHeight="1">
      <c r="D78" s="1"/>
      <c r="E78" s="1"/>
      <c r="F78" s="1"/>
      <c r="G78" s="1"/>
    </row>
    <row r="79" ht="15.75" customHeight="1">
      <c r="D79" s="1"/>
      <c r="E79" s="1"/>
      <c r="F79" s="1"/>
      <c r="G79" s="1"/>
    </row>
    <row r="80" ht="15.75" customHeight="1">
      <c r="D80" s="1"/>
      <c r="E80" s="1"/>
      <c r="F80" s="1"/>
      <c r="G80" s="1"/>
    </row>
    <row r="81" ht="15.75" customHeight="1">
      <c r="D81" s="1"/>
      <c r="E81" s="1"/>
      <c r="F81" s="1"/>
      <c r="G81" s="1"/>
    </row>
    <row r="82" ht="15.75" customHeight="1">
      <c r="D82" s="1"/>
      <c r="E82" s="1"/>
      <c r="F82" s="1"/>
      <c r="G82" s="1"/>
    </row>
    <row r="83" ht="15.75" customHeight="1">
      <c r="D83" s="1"/>
      <c r="E83" s="1"/>
      <c r="F83" s="1"/>
      <c r="G83" s="1"/>
    </row>
    <row r="84" ht="15.75" customHeight="1">
      <c r="D84" s="1"/>
      <c r="E84" s="1"/>
      <c r="F84" s="1"/>
      <c r="G84" s="1"/>
    </row>
    <row r="85" ht="15.75" customHeight="1">
      <c r="D85" s="1"/>
      <c r="E85" s="1"/>
      <c r="F85" s="1"/>
      <c r="G85" s="1"/>
    </row>
    <row r="86" ht="15.75" customHeight="1">
      <c r="D86" s="1"/>
      <c r="E86" s="1"/>
      <c r="F86" s="1"/>
      <c r="G86" s="1"/>
    </row>
    <row r="87" ht="15.75" customHeight="1">
      <c r="D87" s="1"/>
      <c r="E87" s="1"/>
      <c r="F87" s="1"/>
      <c r="G87" s="1"/>
    </row>
    <row r="88" ht="15.75" customHeight="1">
      <c r="D88" s="1"/>
      <c r="E88" s="1"/>
      <c r="F88" s="1"/>
      <c r="G88" s="1"/>
    </row>
    <row r="89" ht="15.75" customHeight="1">
      <c r="D89" s="1"/>
      <c r="E89" s="1"/>
      <c r="F89" s="1"/>
      <c r="G89" s="1"/>
    </row>
    <row r="90" ht="15.75" customHeight="1">
      <c r="D90" s="1"/>
      <c r="E90" s="1"/>
      <c r="F90" s="1"/>
      <c r="G90" s="1"/>
    </row>
    <row r="91" ht="15.75" customHeight="1">
      <c r="D91" s="1"/>
      <c r="E91" s="1"/>
      <c r="F91" s="1"/>
      <c r="G91" s="1"/>
    </row>
    <row r="92" ht="15.75" customHeight="1">
      <c r="D92" s="1"/>
      <c r="E92" s="1"/>
      <c r="F92" s="1"/>
      <c r="G92" s="1"/>
    </row>
    <row r="93" ht="15.75" customHeight="1">
      <c r="D93" s="1"/>
      <c r="E93" s="1"/>
      <c r="F93" s="1"/>
      <c r="G93" s="1"/>
    </row>
    <row r="94" ht="15.75" customHeight="1">
      <c r="D94" s="1"/>
      <c r="E94" s="1"/>
      <c r="F94" s="1"/>
      <c r="G94" s="1"/>
    </row>
    <row r="95" ht="15.75" customHeight="1">
      <c r="D95" s="1"/>
      <c r="E95" s="1"/>
      <c r="F95" s="1"/>
      <c r="G95" s="1"/>
    </row>
    <row r="96" ht="15.75" customHeight="1">
      <c r="D96" s="1"/>
      <c r="E96" s="1"/>
      <c r="F96" s="1"/>
      <c r="G96" s="1"/>
    </row>
    <row r="97" ht="15.75" customHeight="1">
      <c r="D97" s="1"/>
      <c r="E97" s="1"/>
      <c r="F97" s="1"/>
      <c r="G97" s="1"/>
    </row>
    <row r="98" ht="15.75" customHeight="1">
      <c r="D98" s="1"/>
      <c r="E98" s="1"/>
      <c r="F98" s="1"/>
      <c r="G98" s="1"/>
    </row>
    <row r="99" ht="15.75" customHeight="1">
      <c r="D99" s="1"/>
      <c r="E99" s="1"/>
      <c r="F99" s="1"/>
      <c r="G99" s="1"/>
    </row>
    <row r="100" ht="15.75" customHeight="1">
      <c r="D100" s="1"/>
      <c r="E100" s="1"/>
      <c r="F100" s="1"/>
      <c r="G100" s="1"/>
    </row>
    <row r="101" ht="15.75" customHeight="1">
      <c r="D101" s="1"/>
      <c r="E101" s="1"/>
      <c r="F101" s="1"/>
      <c r="G101" s="1"/>
    </row>
    <row r="102" ht="15.75" customHeight="1">
      <c r="D102" s="1"/>
      <c r="E102" s="1"/>
      <c r="F102" s="1"/>
      <c r="G102" s="1"/>
    </row>
    <row r="103" ht="15.75" customHeight="1">
      <c r="D103" s="1"/>
      <c r="E103" s="1"/>
      <c r="F103" s="1"/>
      <c r="G103" s="1"/>
    </row>
    <row r="104" ht="15.75" customHeight="1">
      <c r="D104" s="1"/>
      <c r="E104" s="1"/>
      <c r="F104" s="1"/>
      <c r="G104" s="1"/>
    </row>
    <row r="105" ht="15.75" customHeight="1">
      <c r="D105" s="1"/>
      <c r="E105" s="1"/>
      <c r="F105" s="1"/>
      <c r="G105" s="1"/>
    </row>
    <row r="106" ht="15.75" customHeight="1">
      <c r="D106" s="1"/>
      <c r="E106" s="1"/>
      <c r="F106" s="1"/>
      <c r="G106" s="1"/>
    </row>
    <row r="107" ht="15.75" customHeight="1">
      <c r="D107" s="1"/>
      <c r="E107" s="1"/>
      <c r="F107" s="1"/>
      <c r="G107" s="1"/>
    </row>
    <row r="108" ht="15.75" customHeight="1">
      <c r="D108" s="1"/>
      <c r="E108" s="1"/>
      <c r="F108" s="1"/>
      <c r="G108" s="1"/>
    </row>
    <row r="109" ht="15.75" customHeight="1">
      <c r="D109" s="1"/>
      <c r="E109" s="1"/>
      <c r="F109" s="1"/>
      <c r="G109" s="1"/>
    </row>
    <row r="110" ht="15.75" customHeight="1">
      <c r="D110" s="1"/>
      <c r="E110" s="1"/>
      <c r="F110" s="1"/>
      <c r="G110" s="1"/>
    </row>
    <row r="111" ht="15.75" customHeight="1">
      <c r="D111" s="1"/>
      <c r="E111" s="1"/>
      <c r="F111" s="1"/>
      <c r="G111" s="1"/>
    </row>
    <row r="112" ht="15.75" customHeight="1">
      <c r="D112" s="1"/>
      <c r="E112" s="1"/>
      <c r="F112" s="1"/>
      <c r="G112" s="1"/>
    </row>
    <row r="113" ht="15.75" customHeight="1">
      <c r="D113" s="1"/>
      <c r="E113" s="1"/>
      <c r="F113" s="1"/>
      <c r="G113" s="1"/>
    </row>
    <row r="114" ht="15.75" customHeight="1">
      <c r="D114" s="1"/>
      <c r="E114" s="1"/>
      <c r="F114" s="1"/>
      <c r="G114" s="1"/>
    </row>
    <row r="115" ht="15.75" customHeight="1">
      <c r="D115" s="1"/>
      <c r="E115" s="1"/>
      <c r="F115" s="1"/>
      <c r="G115" s="1"/>
    </row>
    <row r="116" ht="15.75" customHeight="1">
      <c r="D116" s="1"/>
      <c r="E116" s="1"/>
      <c r="F116" s="1"/>
      <c r="G116" s="1"/>
    </row>
    <row r="117" ht="15.75" customHeight="1">
      <c r="D117" s="1"/>
      <c r="E117" s="1"/>
      <c r="F117" s="1"/>
      <c r="G117" s="1"/>
    </row>
    <row r="118" ht="15.75" customHeight="1">
      <c r="D118" s="1"/>
      <c r="E118" s="1"/>
      <c r="F118" s="1"/>
      <c r="G118" s="1"/>
    </row>
    <row r="119" ht="15.75" customHeight="1">
      <c r="D119" s="1"/>
      <c r="E119" s="1"/>
      <c r="F119" s="1"/>
      <c r="G119" s="1"/>
    </row>
    <row r="120" ht="15.75" customHeight="1">
      <c r="D120" s="1"/>
      <c r="E120" s="1"/>
      <c r="F120" s="1"/>
      <c r="G120" s="1"/>
    </row>
    <row r="121" ht="15.75" customHeight="1">
      <c r="D121" s="1"/>
      <c r="E121" s="1"/>
      <c r="F121" s="1"/>
      <c r="G121" s="1"/>
    </row>
    <row r="122" ht="15.75" customHeight="1">
      <c r="D122" s="1"/>
      <c r="E122" s="1"/>
      <c r="F122" s="1"/>
      <c r="G122" s="1"/>
    </row>
    <row r="123" ht="15.75" customHeight="1">
      <c r="D123" s="1"/>
      <c r="E123" s="1"/>
      <c r="F123" s="1"/>
      <c r="G123" s="1"/>
    </row>
    <row r="124" ht="15.75" customHeight="1">
      <c r="D124" s="1"/>
      <c r="E124" s="1"/>
      <c r="F124" s="1"/>
      <c r="G124" s="1"/>
    </row>
    <row r="125" ht="15.75" customHeight="1">
      <c r="D125" s="1"/>
      <c r="E125" s="1"/>
      <c r="F125" s="1"/>
      <c r="G125" s="1"/>
    </row>
    <row r="126" ht="15.75" customHeight="1">
      <c r="D126" s="1"/>
      <c r="E126" s="1"/>
      <c r="F126" s="1"/>
      <c r="G126" s="1"/>
    </row>
    <row r="127" ht="15.75" customHeight="1">
      <c r="D127" s="1"/>
      <c r="E127" s="1"/>
      <c r="F127" s="1"/>
      <c r="G127" s="1"/>
    </row>
    <row r="128" ht="15.75" customHeight="1">
      <c r="D128" s="1"/>
      <c r="E128" s="1"/>
      <c r="F128" s="1"/>
      <c r="G128" s="1"/>
    </row>
    <row r="129" ht="15.75" customHeight="1">
      <c r="D129" s="1"/>
      <c r="E129" s="1"/>
      <c r="F129" s="1"/>
      <c r="G129" s="1"/>
    </row>
    <row r="130" ht="15.75" customHeight="1">
      <c r="D130" s="1"/>
      <c r="E130" s="1"/>
      <c r="F130" s="1"/>
      <c r="G130" s="1"/>
    </row>
    <row r="131" ht="15.75" customHeight="1">
      <c r="D131" s="1"/>
      <c r="E131" s="1"/>
      <c r="F131" s="1"/>
      <c r="G131" s="1"/>
    </row>
    <row r="132" ht="15.75" customHeight="1">
      <c r="D132" s="1"/>
      <c r="E132" s="1"/>
      <c r="F132" s="1"/>
      <c r="G132" s="1"/>
    </row>
    <row r="133" ht="15.75" customHeight="1">
      <c r="D133" s="1"/>
      <c r="E133" s="1"/>
      <c r="F133" s="1"/>
      <c r="G133" s="1"/>
    </row>
    <row r="134" ht="15.75" customHeight="1">
      <c r="D134" s="1"/>
      <c r="E134" s="1"/>
      <c r="F134" s="1"/>
      <c r="G134" s="1"/>
    </row>
    <row r="135" ht="15.75" customHeight="1">
      <c r="D135" s="1"/>
      <c r="E135" s="1"/>
      <c r="F135" s="1"/>
      <c r="G135" s="1"/>
    </row>
    <row r="136" ht="15.75" customHeight="1">
      <c r="D136" s="1"/>
      <c r="E136" s="1"/>
      <c r="F136" s="1"/>
      <c r="G136" s="1"/>
    </row>
    <row r="137" ht="15.75" customHeight="1">
      <c r="D137" s="1"/>
      <c r="E137" s="1"/>
      <c r="F137" s="1"/>
      <c r="G137" s="1"/>
    </row>
    <row r="138" ht="15.75" customHeight="1">
      <c r="D138" s="1"/>
      <c r="E138" s="1"/>
      <c r="F138" s="1"/>
      <c r="G138" s="1"/>
    </row>
    <row r="139" ht="15.75" customHeight="1">
      <c r="D139" s="1"/>
      <c r="E139" s="1"/>
      <c r="F139" s="1"/>
      <c r="G139" s="1"/>
    </row>
    <row r="140" ht="15.75" customHeight="1">
      <c r="D140" s="1"/>
      <c r="E140" s="1"/>
      <c r="F140" s="1"/>
      <c r="G140" s="1"/>
    </row>
    <row r="141" ht="15.75" customHeight="1">
      <c r="D141" s="1"/>
      <c r="E141" s="1"/>
      <c r="F141" s="1"/>
      <c r="G141" s="1"/>
    </row>
    <row r="142" ht="15.75" customHeight="1">
      <c r="D142" s="1"/>
      <c r="E142" s="1"/>
      <c r="F142" s="1"/>
      <c r="G142" s="1"/>
    </row>
    <row r="143" ht="15.75" customHeight="1">
      <c r="D143" s="1"/>
      <c r="E143" s="1"/>
      <c r="F143" s="1"/>
      <c r="G143" s="1"/>
    </row>
    <row r="144" ht="15.75" customHeight="1">
      <c r="D144" s="1"/>
      <c r="E144" s="1"/>
      <c r="F144" s="1"/>
      <c r="G144" s="1"/>
    </row>
    <row r="145" ht="15.75" customHeight="1">
      <c r="D145" s="1"/>
      <c r="E145" s="1"/>
      <c r="F145" s="1"/>
      <c r="G145" s="1"/>
    </row>
    <row r="146" ht="15.75" customHeight="1">
      <c r="D146" s="1"/>
      <c r="E146" s="1"/>
      <c r="F146" s="1"/>
      <c r="G146" s="1"/>
    </row>
    <row r="147" ht="15.75" customHeight="1">
      <c r="D147" s="1"/>
      <c r="E147" s="1"/>
      <c r="F147" s="1"/>
      <c r="G147" s="1"/>
    </row>
    <row r="148" ht="15.75" customHeight="1">
      <c r="D148" s="1"/>
      <c r="E148" s="1"/>
      <c r="F148" s="1"/>
      <c r="G148" s="1"/>
    </row>
    <row r="149" ht="15.75" customHeight="1">
      <c r="D149" s="1"/>
      <c r="E149" s="1"/>
      <c r="F149" s="1"/>
      <c r="G149" s="1"/>
    </row>
    <row r="150" ht="15.75" customHeight="1">
      <c r="D150" s="1"/>
      <c r="E150" s="1"/>
      <c r="F150" s="1"/>
      <c r="G150" s="1"/>
    </row>
    <row r="151" ht="15.75" customHeight="1">
      <c r="D151" s="1"/>
      <c r="E151" s="1"/>
      <c r="F151" s="1"/>
      <c r="G151" s="1"/>
    </row>
    <row r="152" ht="15.75" customHeight="1">
      <c r="D152" s="1"/>
      <c r="E152" s="1"/>
      <c r="F152" s="1"/>
      <c r="G152" s="1"/>
    </row>
    <row r="153" ht="15.75" customHeight="1">
      <c r="D153" s="1"/>
      <c r="E153" s="1"/>
      <c r="F153" s="1"/>
      <c r="G153" s="1"/>
    </row>
    <row r="154" ht="15.75" customHeight="1">
      <c r="D154" s="1"/>
      <c r="E154" s="1"/>
      <c r="F154" s="1"/>
      <c r="G154" s="1"/>
    </row>
    <row r="155" ht="15.75" customHeight="1">
      <c r="D155" s="1"/>
      <c r="E155" s="1"/>
      <c r="F155" s="1"/>
      <c r="G155" s="1"/>
    </row>
    <row r="156" ht="15.75" customHeight="1">
      <c r="D156" s="1"/>
      <c r="E156" s="1"/>
      <c r="F156" s="1"/>
      <c r="G156" s="1"/>
    </row>
    <row r="157" ht="15.75" customHeight="1">
      <c r="D157" s="1"/>
      <c r="E157" s="1"/>
      <c r="F157" s="1"/>
      <c r="G157" s="1"/>
    </row>
    <row r="158" ht="15.75" customHeight="1">
      <c r="D158" s="1"/>
      <c r="E158" s="1"/>
      <c r="F158" s="1"/>
      <c r="G158" s="1"/>
    </row>
    <row r="159" ht="15.75" customHeight="1">
      <c r="D159" s="1"/>
      <c r="E159" s="1"/>
      <c r="F159" s="1"/>
      <c r="G159" s="1"/>
    </row>
    <row r="160" ht="15.75" customHeight="1">
      <c r="D160" s="1"/>
      <c r="E160" s="1"/>
      <c r="F160" s="1"/>
      <c r="G160" s="1"/>
    </row>
    <row r="161" ht="15.75" customHeight="1">
      <c r="D161" s="1"/>
      <c r="E161" s="1"/>
      <c r="F161" s="1"/>
      <c r="G161" s="1"/>
    </row>
    <row r="162" ht="15.75" customHeight="1">
      <c r="D162" s="1"/>
      <c r="E162" s="1"/>
      <c r="F162" s="1"/>
      <c r="G162" s="1"/>
    </row>
    <row r="163" ht="15.75" customHeight="1">
      <c r="D163" s="1"/>
      <c r="E163" s="1"/>
      <c r="F163" s="1"/>
      <c r="G163" s="1"/>
    </row>
    <row r="164" ht="15.75" customHeight="1">
      <c r="D164" s="1"/>
      <c r="E164" s="1"/>
      <c r="F164" s="1"/>
      <c r="G164" s="1"/>
    </row>
    <row r="165" ht="15.75" customHeight="1">
      <c r="D165" s="1"/>
      <c r="E165" s="1"/>
      <c r="F165" s="1"/>
      <c r="G165" s="1"/>
    </row>
    <row r="166" ht="15.75" customHeight="1">
      <c r="D166" s="1"/>
      <c r="E166" s="1"/>
      <c r="F166" s="1"/>
      <c r="G166" s="1"/>
    </row>
    <row r="167" ht="15.75" customHeight="1">
      <c r="D167" s="1"/>
      <c r="E167" s="1"/>
      <c r="F167" s="1"/>
      <c r="G167" s="1"/>
    </row>
    <row r="168" ht="15.75" customHeight="1">
      <c r="D168" s="1"/>
      <c r="E168" s="1"/>
      <c r="F168" s="1"/>
      <c r="G168" s="1"/>
    </row>
    <row r="169" ht="15.75" customHeight="1">
      <c r="D169" s="1"/>
      <c r="E169" s="1"/>
      <c r="F169" s="1"/>
      <c r="G169" s="1"/>
    </row>
    <row r="170" ht="15.75" customHeight="1">
      <c r="D170" s="1"/>
      <c r="E170" s="1"/>
      <c r="F170" s="1"/>
      <c r="G170" s="1"/>
    </row>
    <row r="171" ht="15.75" customHeight="1">
      <c r="D171" s="1"/>
      <c r="E171" s="1"/>
      <c r="F171" s="1"/>
      <c r="G171" s="1"/>
    </row>
    <row r="172" ht="15.75" customHeight="1">
      <c r="D172" s="1"/>
      <c r="E172" s="1"/>
      <c r="F172" s="1"/>
      <c r="G172" s="1"/>
    </row>
    <row r="173" ht="15.75" customHeight="1">
      <c r="D173" s="1"/>
      <c r="E173" s="1"/>
      <c r="F173" s="1"/>
      <c r="G173" s="1"/>
    </row>
    <row r="174" ht="15.75" customHeight="1">
      <c r="D174" s="1"/>
      <c r="E174" s="1"/>
      <c r="F174" s="1"/>
      <c r="G174" s="1"/>
    </row>
    <row r="175" ht="15.75" customHeight="1">
      <c r="D175" s="1"/>
      <c r="E175" s="1"/>
      <c r="F175" s="1"/>
      <c r="G175" s="1"/>
    </row>
    <row r="176" ht="15.75" customHeight="1">
      <c r="D176" s="1"/>
      <c r="E176" s="1"/>
      <c r="F176" s="1"/>
      <c r="G176" s="1"/>
    </row>
    <row r="177" ht="15.75" customHeight="1">
      <c r="D177" s="1"/>
      <c r="E177" s="1"/>
      <c r="F177" s="1"/>
      <c r="G177" s="1"/>
    </row>
    <row r="178" ht="15.75" customHeight="1">
      <c r="D178" s="1"/>
      <c r="E178" s="1"/>
      <c r="F178" s="1"/>
      <c r="G178" s="1"/>
    </row>
    <row r="179" ht="15.75" customHeight="1">
      <c r="D179" s="1"/>
      <c r="E179" s="1"/>
      <c r="F179" s="1"/>
      <c r="G179" s="1"/>
    </row>
    <row r="180" ht="15.75" customHeight="1">
      <c r="D180" s="1"/>
      <c r="E180" s="1"/>
      <c r="F180" s="1"/>
      <c r="G180" s="1"/>
    </row>
    <row r="181" ht="15.75" customHeight="1">
      <c r="D181" s="1"/>
      <c r="E181" s="1"/>
      <c r="F181" s="1"/>
      <c r="G181" s="1"/>
    </row>
    <row r="182" ht="15.75" customHeight="1">
      <c r="D182" s="1"/>
      <c r="E182" s="1"/>
      <c r="F182" s="1"/>
      <c r="G182" s="1"/>
    </row>
    <row r="183" ht="15.75" customHeight="1">
      <c r="D183" s="1"/>
      <c r="E183" s="1"/>
      <c r="F183" s="1"/>
      <c r="G183" s="1"/>
    </row>
    <row r="184" ht="15.75" customHeight="1">
      <c r="D184" s="1"/>
      <c r="E184" s="1"/>
      <c r="F184" s="1"/>
      <c r="G184" s="1"/>
    </row>
    <row r="185" ht="15.75" customHeight="1">
      <c r="D185" s="1"/>
      <c r="E185" s="1"/>
      <c r="F185" s="1"/>
      <c r="G185" s="1"/>
    </row>
    <row r="186" ht="15.75" customHeight="1">
      <c r="D186" s="1"/>
      <c r="E186" s="1"/>
      <c r="F186" s="1"/>
      <c r="G186" s="1"/>
    </row>
    <row r="187" ht="15.75" customHeight="1">
      <c r="D187" s="1"/>
      <c r="E187" s="1"/>
      <c r="F187" s="1"/>
      <c r="G187" s="1"/>
    </row>
    <row r="188" ht="15.75" customHeight="1">
      <c r="D188" s="1"/>
      <c r="E188" s="1"/>
      <c r="F188" s="1"/>
      <c r="G188" s="1"/>
    </row>
    <row r="189" ht="15.75" customHeight="1">
      <c r="D189" s="1"/>
      <c r="E189" s="1"/>
      <c r="F189" s="1"/>
      <c r="G189" s="1"/>
    </row>
    <row r="190" ht="15.75" customHeight="1">
      <c r="D190" s="1"/>
      <c r="E190" s="1"/>
      <c r="F190" s="1"/>
      <c r="G190" s="1"/>
    </row>
    <row r="191" ht="15.75" customHeight="1">
      <c r="D191" s="1"/>
      <c r="E191" s="1"/>
      <c r="F191" s="1"/>
      <c r="G191" s="1"/>
    </row>
    <row r="192" ht="15.75" customHeight="1">
      <c r="D192" s="1"/>
      <c r="E192" s="1"/>
      <c r="F192" s="1"/>
      <c r="G192" s="1"/>
    </row>
    <row r="193" ht="15.75" customHeight="1">
      <c r="D193" s="1"/>
      <c r="E193" s="1"/>
      <c r="F193" s="1"/>
      <c r="G193" s="1"/>
    </row>
    <row r="194" ht="15.75" customHeight="1">
      <c r="D194" s="1"/>
      <c r="E194" s="1"/>
      <c r="F194" s="1"/>
      <c r="G194" s="1"/>
    </row>
    <row r="195" ht="15.75" customHeight="1">
      <c r="D195" s="1"/>
      <c r="E195" s="1"/>
      <c r="F195" s="1"/>
      <c r="G195" s="1"/>
    </row>
    <row r="196" ht="15.75" customHeight="1">
      <c r="D196" s="1"/>
      <c r="E196" s="1"/>
      <c r="F196" s="1"/>
      <c r="G196" s="1"/>
    </row>
    <row r="197" ht="15.75" customHeight="1">
      <c r="D197" s="1"/>
      <c r="E197" s="1"/>
      <c r="F197" s="1"/>
      <c r="G197" s="1"/>
    </row>
    <row r="198" ht="15.75" customHeight="1">
      <c r="D198" s="1"/>
      <c r="E198" s="1"/>
      <c r="F198" s="1"/>
      <c r="G198" s="1"/>
    </row>
    <row r="199" ht="15.75" customHeight="1">
      <c r="D199" s="1"/>
      <c r="E199" s="1"/>
      <c r="F199" s="1"/>
      <c r="G199" s="1"/>
    </row>
    <row r="200" ht="15.75" customHeight="1">
      <c r="D200" s="1"/>
      <c r="E200" s="1"/>
      <c r="F200" s="1"/>
      <c r="G200" s="1"/>
    </row>
    <row r="201" ht="15.75" customHeight="1">
      <c r="D201" s="1"/>
      <c r="E201" s="1"/>
      <c r="F201" s="1"/>
      <c r="G201" s="1"/>
    </row>
    <row r="202" ht="15.75" customHeight="1">
      <c r="D202" s="1"/>
      <c r="E202" s="1"/>
      <c r="F202" s="1"/>
      <c r="G202" s="1"/>
    </row>
    <row r="203" ht="15.75" customHeight="1">
      <c r="D203" s="1"/>
      <c r="E203" s="1"/>
      <c r="F203" s="1"/>
      <c r="G203" s="1"/>
    </row>
    <row r="204" ht="15.75" customHeight="1">
      <c r="D204" s="1"/>
      <c r="E204" s="1"/>
      <c r="F204" s="1"/>
      <c r="G204" s="1"/>
    </row>
    <row r="205" ht="15.75" customHeight="1">
      <c r="D205" s="1"/>
      <c r="E205" s="1"/>
      <c r="F205" s="1"/>
      <c r="G205" s="1"/>
    </row>
    <row r="206" ht="15.75" customHeight="1">
      <c r="D206" s="1"/>
      <c r="E206" s="1"/>
      <c r="F206" s="1"/>
      <c r="G206" s="1"/>
    </row>
    <row r="207" ht="15.75" customHeight="1">
      <c r="D207" s="1"/>
      <c r="E207" s="1"/>
      <c r="F207" s="1"/>
      <c r="G207" s="1"/>
    </row>
    <row r="208" ht="15.75" customHeight="1">
      <c r="D208" s="1"/>
      <c r="E208" s="1"/>
      <c r="F208" s="1"/>
      <c r="G208" s="1"/>
    </row>
    <row r="209" ht="15.75" customHeight="1">
      <c r="D209" s="1"/>
      <c r="E209" s="1"/>
      <c r="F209" s="1"/>
      <c r="G209" s="1"/>
    </row>
    <row r="210" ht="15.75" customHeight="1">
      <c r="D210" s="1"/>
      <c r="E210" s="1"/>
      <c r="F210" s="1"/>
      <c r="G210" s="1"/>
    </row>
    <row r="211" ht="15.75" customHeight="1">
      <c r="D211" s="1"/>
      <c r="E211" s="1"/>
      <c r="F211" s="1"/>
      <c r="G211" s="1"/>
    </row>
    <row r="212" ht="15.75" customHeight="1">
      <c r="D212" s="1"/>
      <c r="E212" s="1"/>
      <c r="F212" s="1"/>
      <c r="G212" s="1"/>
    </row>
    <row r="213" ht="15.75" customHeight="1">
      <c r="D213" s="1"/>
      <c r="E213" s="1"/>
      <c r="F213" s="1"/>
      <c r="G213" s="1"/>
    </row>
    <row r="214" ht="15.75" customHeight="1">
      <c r="D214" s="1"/>
      <c r="E214" s="1"/>
      <c r="F214" s="1"/>
      <c r="G214" s="1"/>
    </row>
    <row r="215" ht="15.75" customHeight="1">
      <c r="D215" s="1"/>
      <c r="E215" s="1"/>
      <c r="F215" s="1"/>
      <c r="G215" s="1"/>
    </row>
    <row r="216" ht="15.75" customHeight="1">
      <c r="D216" s="1"/>
      <c r="E216" s="1"/>
      <c r="F216" s="1"/>
      <c r="G216" s="1"/>
    </row>
    <row r="217" ht="15.75" customHeight="1">
      <c r="D217" s="1"/>
      <c r="E217" s="1"/>
      <c r="F217" s="1"/>
      <c r="G217" s="1"/>
    </row>
    <row r="218" ht="15.75" customHeight="1">
      <c r="D218" s="1"/>
      <c r="E218" s="1"/>
      <c r="F218" s="1"/>
      <c r="G218" s="1"/>
    </row>
    <row r="219" ht="15.75" customHeight="1">
      <c r="D219" s="1"/>
      <c r="E219" s="1"/>
      <c r="F219" s="1"/>
      <c r="G219" s="1"/>
    </row>
    <row r="220" ht="15.75" customHeight="1">
      <c r="D220" s="1"/>
      <c r="E220" s="1"/>
      <c r="F220" s="1"/>
      <c r="G220" s="1"/>
    </row>
    <row r="221" ht="15.75" customHeight="1">
      <c r="D221" s="1"/>
      <c r="E221" s="1"/>
      <c r="F221" s="1"/>
      <c r="G221" s="1"/>
    </row>
    <row r="222" ht="15.75" customHeight="1">
      <c r="D222" s="1"/>
      <c r="E222" s="1"/>
      <c r="F222" s="1"/>
      <c r="G222" s="1"/>
    </row>
    <row r="223" ht="15.75" customHeight="1">
      <c r="D223" s="1"/>
      <c r="E223" s="1"/>
      <c r="F223" s="1"/>
      <c r="G223" s="1"/>
    </row>
    <row r="224" ht="15.75" customHeight="1">
      <c r="D224" s="1"/>
      <c r="E224" s="1"/>
      <c r="F224" s="1"/>
      <c r="G224" s="1"/>
    </row>
    <row r="225" ht="15.75" customHeight="1">
      <c r="D225" s="1"/>
      <c r="E225" s="1"/>
      <c r="F225" s="1"/>
      <c r="G225" s="1"/>
    </row>
    <row r="226" ht="15.75" customHeight="1">
      <c r="D226" s="1"/>
      <c r="E226" s="1"/>
      <c r="F226" s="1"/>
      <c r="G226" s="1"/>
    </row>
    <row r="227" ht="15.75" customHeight="1">
      <c r="D227" s="1"/>
      <c r="E227" s="1"/>
      <c r="F227" s="1"/>
      <c r="G227" s="1"/>
    </row>
    <row r="228" ht="15.75" customHeight="1">
      <c r="D228" s="1"/>
      <c r="E228" s="1"/>
      <c r="F228" s="1"/>
      <c r="G228" s="1"/>
    </row>
    <row r="229" ht="15.75" customHeight="1">
      <c r="D229" s="1"/>
      <c r="E229" s="1"/>
      <c r="F229" s="1"/>
      <c r="G229" s="1"/>
    </row>
    <row r="230" ht="15.75" customHeight="1">
      <c r="D230" s="1"/>
      <c r="E230" s="1"/>
      <c r="F230" s="1"/>
      <c r="G230" s="1"/>
    </row>
    <row r="231" ht="15.75" customHeight="1">
      <c r="D231" s="1"/>
      <c r="E231" s="1"/>
      <c r="F231" s="1"/>
      <c r="G231" s="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H2:I2"/>
    <mergeCell ref="H3:I3"/>
    <mergeCell ref="H6:I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6" width="12.63"/>
  </cols>
  <sheetData>
    <row r="1" ht="15.75" customHeight="1">
      <c r="A1" s="18" t="s">
        <v>75</v>
      </c>
      <c r="B1" s="87" t="s">
        <v>76</v>
      </c>
      <c r="C1" s="88" t="s">
        <v>77</v>
      </c>
      <c r="D1" s="88" t="s">
        <v>78</v>
      </c>
      <c r="E1" s="88" t="s">
        <v>79</v>
      </c>
      <c r="F1" s="88" t="s">
        <v>46</v>
      </c>
      <c r="G1" s="61"/>
      <c r="K1" s="22"/>
    </row>
    <row r="2" ht="15.75" customHeight="1">
      <c r="A2" s="89" t="s">
        <v>92</v>
      </c>
      <c r="B2" s="90">
        <v>2.0</v>
      </c>
      <c r="C2" s="89">
        <v>425.9</v>
      </c>
      <c r="D2" s="89">
        <f t="shared" ref="D2:D5" si="1">C2*B2</f>
        <v>851.8</v>
      </c>
      <c r="E2" s="89">
        <f>IFERROR(__xludf.DUMMYFUNCTION("GOOGLEFINANCE(A2)"),417.85)</f>
        <v>417.85</v>
      </c>
      <c r="F2" s="89">
        <f>B2*E2</f>
        <v>835.7</v>
      </c>
      <c r="G2" s="61">
        <f t="shared" ref="G2:G5" si="2">(F2-D2)/D2</f>
        <v>-0.0189011505</v>
      </c>
      <c r="H2" s="22"/>
      <c r="I2" s="22"/>
      <c r="K2" s="22"/>
    </row>
    <row r="3" ht="15.75" customHeight="1">
      <c r="A3" s="91"/>
      <c r="B3" s="90">
        <v>1.0</v>
      </c>
      <c r="C3" s="89">
        <v>424.9</v>
      </c>
      <c r="D3" s="89">
        <f t="shared" si="1"/>
        <v>424.9</v>
      </c>
      <c r="E3" s="92"/>
      <c r="F3" s="89">
        <f>B3*E2</f>
        <v>417.85</v>
      </c>
      <c r="G3" s="61">
        <f t="shared" si="2"/>
        <v>-0.01659213933</v>
      </c>
      <c r="H3" s="93"/>
      <c r="I3" s="93"/>
      <c r="J3" s="94"/>
    </row>
    <row r="4" ht="15.75" customHeight="1">
      <c r="A4" s="91"/>
      <c r="B4" s="90">
        <v>1.0</v>
      </c>
      <c r="C4" s="89">
        <v>399.1</v>
      </c>
      <c r="D4" s="89">
        <f t="shared" si="1"/>
        <v>399.1</v>
      </c>
      <c r="E4" s="89"/>
      <c r="F4" s="89">
        <f>B4*E2</f>
        <v>417.85</v>
      </c>
      <c r="G4" s="61">
        <f t="shared" si="2"/>
        <v>0.04698070659</v>
      </c>
      <c r="H4" s="93"/>
      <c r="I4" s="93"/>
      <c r="J4" s="94"/>
    </row>
    <row r="5" ht="15.75" customHeight="1">
      <c r="A5" s="91"/>
      <c r="B5" s="90">
        <v>1.0</v>
      </c>
      <c r="C5" s="89">
        <v>399.0</v>
      </c>
      <c r="D5" s="89">
        <f t="shared" si="1"/>
        <v>399</v>
      </c>
      <c r="E5" s="89"/>
      <c r="F5" s="89">
        <f>B5*E2</f>
        <v>417.85</v>
      </c>
      <c r="G5" s="61">
        <f t="shared" si="2"/>
        <v>0.04724310777</v>
      </c>
      <c r="H5" s="93"/>
      <c r="I5" s="93"/>
      <c r="J5" s="94"/>
    </row>
    <row r="6" ht="15.75" customHeight="1">
      <c r="A6" s="95"/>
      <c r="B6" s="96"/>
      <c r="C6" s="97"/>
      <c r="D6" s="97"/>
      <c r="E6" s="97"/>
      <c r="F6" s="97"/>
      <c r="G6" s="98"/>
      <c r="H6" s="99"/>
      <c r="I6" s="99"/>
      <c r="J6" s="100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ht="15.75" customHeight="1">
      <c r="A7" s="101"/>
      <c r="B7" s="90">
        <f>SUM(B2:B5)</f>
        <v>5</v>
      </c>
      <c r="C7" s="89"/>
      <c r="D7" s="89">
        <f>SUM(D2:D5)/B7</f>
        <v>414.96</v>
      </c>
      <c r="E7" s="89"/>
      <c r="F7" s="89">
        <f>SUM(F2:F5)</f>
        <v>2089.25</v>
      </c>
      <c r="G7" s="61"/>
      <c r="H7" s="101"/>
      <c r="I7" s="101"/>
      <c r="J7" s="101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ht="15.75" customHeight="1">
      <c r="A8" s="22"/>
      <c r="B8" s="90"/>
      <c r="C8" s="89"/>
      <c r="D8" s="89"/>
      <c r="E8" s="89"/>
      <c r="F8" s="102"/>
      <c r="G8" s="61"/>
    </row>
    <row r="9" ht="15.75" customHeight="1">
      <c r="A9" s="22" t="s">
        <v>93</v>
      </c>
      <c r="B9" s="90">
        <v>1.0</v>
      </c>
      <c r="C9" s="89">
        <v>15.25</v>
      </c>
      <c r="D9" s="89">
        <f t="shared" ref="D9:D30" si="3">C9*B9</f>
        <v>15.25</v>
      </c>
      <c r="E9" s="89">
        <f>IFERROR(__xludf.DUMMYFUNCTION("GOOGLEFINANCE(A9)"),18.24)</f>
        <v>18.24</v>
      </c>
      <c r="F9" s="102">
        <f>B9*E9</f>
        <v>18.24</v>
      </c>
      <c r="G9" s="61">
        <f t="shared" ref="G9:G30" si="4">(F9-D9)/D9</f>
        <v>0.1960655738</v>
      </c>
    </row>
    <row r="10" ht="15.75" customHeight="1">
      <c r="A10" s="103"/>
      <c r="B10" s="90">
        <v>1.0</v>
      </c>
      <c r="C10" s="89">
        <v>16.14</v>
      </c>
      <c r="D10" s="89">
        <f t="shared" si="3"/>
        <v>16.14</v>
      </c>
      <c r="E10" s="89"/>
      <c r="F10" s="102">
        <f>B9*E9</f>
        <v>18.24</v>
      </c>
      <c r="G10" s="61">
        <f t="shared" si="4"/>
        <v>0.1301115242</v>
      </c>
      <c r="H10" s="93"/>
      <c r="I10" s="93"/>
      <c r="J10" s="94"/>
    </row>
    <row r="11" ht="15.75" customHeight="1">
      <c r="A11" s="103"/>
      <c r="B11" s="90">
        <v>1.0</v>
      </c>
      <c r="C11" s="89">
        <v>16.99</v>
      </c>
      <c r="D11" s="89">
        <f t="shared" si="3"/>
        <v>16.99</v>
      </c>
      <c r="E11" s="89"/>
      <c r="F11" s="102">
        <f>B9*E9</f>
        <v>18.24</v>
      </c>
      <c r="G11" s="61">
        <f t="shared" si="4"/>
        <v>0.07357268982</v>
      </c>
      <c r="H11" s="93"/>
      <c r="I11" s="93"/>
      <c r="J11" s="94"/>
    </row>
    <row r="12" ht="15.75" customHeight="1">
      <c r="A12" s="64"/>
      <c r="B12" s="90">
        <v>1.0</v>
      </c>
      <c r="C12" s="89">
        <v>16.62</v>
      </c>
      <c r="D12" s="89">
        <f t="shared" si="3"/>
        <v>16.62</v>
      </c>
      <c r="E12" s="92"/>
      <c r="F12" s="102">
        <f>B9*E9</f>
        <v>18.24</v>
      </c>
      <c r="G12" s="61">
        <f t="shared" si="4"/>
        <v>0.09747292419</v>
      </c>
    </row>
    <row r="13" ht="15.75" customHeight="1">
      <c r="A13" s="103"/>
      <c r="B13" s="90">
        <v>1.0</v>
      </c>
      <c r="C13" s="89">
        <v>17.4</v>
      </c>
      <c r="D13" s="89">
        <f t="shared" si="3"/>
        <v>17.4</v>
      </c>
      <c r="E13" s="92"/>
      <c r="F13" s="102">
        <f>B9*E9</f>
        <v>18.24</v>
      </c>
      <c r="G13" s="61">
        <f t="shared" si="4"/>
        <v>0.04827586207</v>
      </c>
      <c r="H13" s="93"/>
      <c r="I13" s="93"/>
      <c r="J13" s="94"/>
    </row>
    <row r="14" ht="15.75" customHeight="1">
      <c r="A14" s="103"/>
      <c r="B14" s="90">
        <v>1.0</v>
      </c>
      <c r="C14" s="89">
        <v>17.7</v>
      </c>
      <c r="D14" s="89">
        <f t="shared" si="3"/>
        <v>17.7</v>
      </c>
      <c r="E14" s="92"/>
      <c r="F14" s="102">
        <f>B9*E9</f>
        <v>18.24</v>
      </c>
      <c r="G14" s="61">
        <f t="shared" si="4"/>
        <v>0.03050847458</v>
      </c>
      <c r="H14" s="93"/>
      <c r="I14" s="93"/>
      <c r="J14" s="94"/>
    </row>
    <row r="15" ht="15.75" customHeight="1">
      <c r="A15" s="103"/>
      <c r="B15" s="90">
        <v>1.0</v>
      </c>
      <c r="C15" s="89">
        <v>17.48</v>
      </c>
      <c r="D15" s="89">
        <f t="shared" si="3"/>
        <v>17.48</v>
      </c>
      <c r="E15" s="92"/>
      <c r="F15" s="102">
        <f>B9*E9</f>
        <v>18.24</v>
      </c>
      <c r="G15" s="61">
        <f t="shared" si="4"/>
        <v>0.04347826087</v>
      </c>
      <c r="H15" s="93"/>
      <c r="I15" s="93"/>
      <c r="J15" s="94"/>
    </row>
    <row r="16" ht="15.75" customHeight="1">
      <c r="A16" s="103"/>
      <c r="B16" s="90">
        <v>1.0</v>
      </c>
      <c r="C16" s="89">
        <v>17.1</v>
      </c>
      <c r="D16" s="89">
        <f t="shared" si="3"/>
        <v>17.1</v>
      </c>
      <c r="E16" s="92"/>
      <c r="F16" s="102">
        <f>B9*E9</f>
        <v>18.24</v>
      </c>
      <c r="G16" s="61">
        <f t="shared" si="4"/>
        <v>0.06666666667</v>
      </c>
      <c r="H16" s="93"/>
      <c r="I16" s="93"/>
      <c r="J16" s="94"/>
    </row>
    <row r="17" ht="15.75" customHeight="1">
      <c r="A17" s="103"/>
      <c r="B17" s="90">
        <v>1.0</v>
      </c>
      <c r="C17" s="89">
        <v>16.57</v>
      </c>
      <c r="D17" s="89">
        <f t="shared" si="3"/>
        <v>16.57</v>
      </c>
      <c r="E17" s="92"/>
      <c r="F17" s="102">
        <f>B9*E9</f>
        <v>18.24</v>
      </c>
      <c r="G17" s="61">
        <f t="shared" si="4"/>
        <v>0.1007845504</v>
      </c>
      <c r="H17" s="93"/>
      <c r="I17" s="93"/>
      <c r="J17" s="94"/>
    </row>
    <row r="18" ht="15.75" customHeight="1">
      <c r="A18" s="103"/>
      <c r="B18" s="90">
        <v>1.0</v>
      </c>
      <c r="C18" s="89">
        <v>16.53</v>
      </c>
      <c r="D18" s="89">
        <f t="shared" si="3"/>
        <v>16.53</v>
      </c>
      <c r="E18" s="92"/>
      <c r="F18" s="102">
        <f>B9*E9</f>
        <v>18.24</v>
      </c>
      <c r="G18" s="61">
        <f t="shared" si="4"/>
        <v>0.1034482759</v>
      </c>
      <c r="H18" s="93"/>
      <c r="I18" s="93"/>
      <c r="J18" s="94"/>
    </row>
    <row r="19" ht="15.75" customHeight="1">
      <c r="A19" s="103"/>
      <c r="B19" s="90">
        <v>1.0</v>
      </c>
      <c r="C19" s="89">
        <v>15.86</v>
      </c>
      <c r="D19" s="89">
        <f t="shared" si="3"/>
        <v>15.86</v>
      </c>
      <c r="E19" s="92"/>
      <c r="F19" s="102">
        <f>B9*E9</f>
        <v>18.24</v>
      </c>
      <c r="G19" s="61">
        <f t="shared" si="4"/>
        <v>0.1500630517</v>
      </c>
      <c r="H19" s="93"/>
      <c r="I19" s="93"/>
      <c r="J19" s="94"/>
    </row>
    <row r="20" ht="15.75" customHeight="1">
      <c r="A20" s="103"/>
      <c r="B20" s="90">
        <v>1.0</v>
      </c>
      <c r="C20" s="89">
        <v>15.82</v>
      </c>
      <c r="D20" s="89">
        <f t="shared" si="3"/>
        <v>15.82</v>
      </c>
      <c r="E20" s="92"/>
      <c r="F20" s="102">
        <f>B9*E9</f>
        <v>18.24</v>
      </c>
      <c r="G20" s="61">
        <f t="shared" si="4"/>
        <v>0.1529709229</v>
      </c>
      <c r="H20" s="93"/>
      <c r="I20" s="93"/>
      <c r="J20" s="94"/>
    </row>
    <row r="21" ht="15.75" customHeight="1">
      <c r="A21" s="103"/>
      <c r="B21" s="90">
        <v>1.0</v>
      </c>
      <c r="C21" s="89">
        <v>15.8</v>
      </c>
      <c r="D21" s="89">
        <f t="shared" si="3"/>
        <v>15.8</v>
      </c>
      <c r="E21" s="92"/>
      <c r="F21" s="102">
        <f>B9*E9</f>
        <v>18.24</v>
      </c>
      <c r="G21" s="61">
        <f t="shared" si="4"/>
        <v>0.1544303797</v>
      </c>
      <c r="H21" s="93"/>
      <c r="I21" s="93"/>
      <c r="J21" s="94"/>
    </row>
    <row r="22" ht="15.75" customHeight="1">
      <c r="A22" s="93"/>
      <c r="B22" s="90">
        <v>1.0</v>
      </c>
      <c r="C22" s="89">
        <v>16.5</v>
      </c>
      <c r="D22" s="89">
        <f t="shared" si="3"/>
        <v>16.5</v>
      </c>
      <c r="E22" s="89"/>
      <c r="F22" s="102">
        <f>B10*E9</f>
        <v>18.24</v>
      </c>
      <c r="G22" s="61">
        <f t="shared" si="4"/>
        <v>0.1054545455</v>
      </c>
      <c r="H22" s="93"/>
      <c r="I22" s="93"/>
      <c r="J22" s="94"/>
    </row>
    <row r="23" ht="15.75" customHeight="1">
      <c r="A23" s="93"/>
      <c r="B23" s="90">
        <v>1.0</v>
      </c>
      <c r="C23" s="89">
        <v>16.24</v>
      </c>
      <c r="D23" s="89">
        <f t="shared" si="3"/>
        <v>16.24</v>
      </c>
      <c r="E23" s="89"/>
      <c r="F23" s="102">
        <f>B11*E9</f>
        <v>18.24</v>
      </c>
      <c r="G23" s="61">
        <f t="shared" si="4"/>
        <v>0.1231527094</v>
      </c>
      <c r="H23" s="93"/>
      <c r="I23" s="93"/>
      <c r="J23" s="94"/>
    </row>
    <row r="24" ht="15.75" customHeight="1">
      <c r="A24" s="93"/>
      <c r="B24" s="90">
        <v>1.0</v>
      </c>
      <c r="C24" s="89">
        <v>15.45</v>
      </c>
      <c r="D24" s="89">
        <f t="shared" si="3"/>
        <v>15.45</v>
      </c>
      <c r="E24" s="89"/>
      <c r="F24" s="102">
        <f>B12*E9</f>
        <v>18.24</v>
      </c>
      <c r="G24" s="61">
        <f t="shared" si="4"/>
        <v>0.1805825243</v>
      </c>
      <c r="H24" s="93"/>
      <c r="I24" s="93"/>
      <c r="J24" s="94"/>
    </row>
    <row r="25" ht="15.75" customHeight="1">
      <c r="A25" s="93"/>
      <c r="B25" s="90">
        <v>1.0</v>
      </c>
      <c r="C25" s="89">
        <v>15.34</v>
      </c>
      <c r="D25" s="89">
        <f t="shared" si="3"/>
        <v>15.34</v>
      </c>
      <c r="E25" s="89"/>
      <c r="F25" s="102">
        <f>B13*E9</f>
        <v>18.24</v>
      </c>
      <c r="G25" s="61">
        <f t="shared" si="4"/>
        <v>0.1890482399</v>
      </c>
      <c r="H25" s="93"/>
      <c r="I25" s="93"/>
      <c r="J25" s="94"/>
    </row>
    <row r="26" ht="15.75" customHeight="1">
      <c r="A26" s="93"/>
      <c r="B26" s="90">
        <v>1.0</v>
      </c>
      <c r="C26" s="89">
        <v>15.78</v>
      </c>
      <c r="D26" s="89">
        <f t="shared" si="3"/>
        <v>15.78</v>
      </c>
      <c r="E26" s="89"/>
      <c r="F26" s="102">
        <f>B14*E9</f>
        <v>18.24</v>
      </c>
      <c r="G26" s="61">
        <f t="shared" si="4"/>
        <v>0.1558935361</v>
      </c>
      <c r="H26" s="93"/>
      <c r="I26" s="93"/>
      <c r="J26" s="94"/>
    </row>
    <row r="27" ht="15.75" customHeight="1">
      <c r="A27" s="93"/>
      <c r="B27" s="90">
        <v>1.0</v>
      </c>
      <c r="C27" s="89">
        <v>16.07</v>
      </c>
      <c r="D27" s="89">
        <f t="shared" si="3"/>
        <v>16.07</v>
      </c>
      <c r="E27" s="89"/>
      <c r="F27" s="102">
        <f>B15*E9</f>
        <v>18.24</v>
      </c>
      <c r="G27" s="61">
        <f t="shared" si="4"/>
        <v>0.1350342253</v>
      </c>
      <c r="H27" s="93"/>
      <c r="I27" s="93"/>
      <c r="J27" s="94"/>
    </row>
    <row r="28" ht="15.75" customHeight="1">
      <c r="A28" s="93"/>
      <c r="B28" s="90">
        <v>1.0</v>
      </c>
      <c r="C28" s="89">
        <v>16.85</v>
      </c>
      <c r="D28" s="89">
        <f t="shared" si="3"/>
        <v>16.85</v>
      </c>
      <c r="E28" s="89"/>
      <c r="F28" s="102">
        <f>B16*E9</f>
        <v>18.24</v>
      </c>
      <c r="G28" s="61">
        <f t="shared" si="4"/>
        <v>0.0824925816</v>
      </c>
      <c r="H28" s="93"/>
      <c r="I28" s="93"/>
      <c r="J28" s="94"/>
    </row>
    <row r="29" ht="15.75" customHeight="1">
      <c r="A29" s="93"/>
      <c r="B29" s="90">
        <v>1.0</v>
      </c>
      <c r="C29" s="89">
        <v>17.48</v>
      </c>
      <c r="D29" s="89">
        <f t="shared" si="3"/>
        <v>17.48</v>
      </c>
      <c r="E29" s="89"/>
      <c r="F29" s="102">
        <f>B17*E9</f>
        <v>18.24</v>
      </c>
      <c r="G29" s="61">
        <f t="shared" si="4"/>
        <v>0.04347826087</v>
      </c>
      <c r="H29" s="93"/>
      <c r="I29" s="93"/>
      <c r="J29" s="94"/>
    </row>
    <row r="30" ht="15.75" customHeight="1">
      <c r="A30" s="93"/>
      <c r="B30" s="90">
        <v>1.0</v>
      </c>
      <c r="C30" s="89">
        <v>18.45</v>
      </c>
      <c r="D30" s="89">
        <f t="shared" si="3"/>
        <v>18.45</v>
      </c>
      <c r="E30" s="89"/>
      <c r="F30" s="102">
        <f>B18*E9</f>
        <v>18.24</v>
      </c>
      <c r="G30" s="61">
        <f t="shared" si="4"/>
        <v>-0.01138211382</v>
      </c>
      <c r="H30" s="93"/>
      <c r="I30" s="93"/>
      <c r="J30" s="94"/>
    </row>
    <row r="31" ht="15.75" customHeight="1">
      <c r="A31" s="99"/>
      <c r="B31" s="96"/>
      <c r="C31" s="97"/>
      <c r="D31" s="97"/>
      <c r="E31" s="97"/>
      <c r="F31" s="97"/>
      <c r="G31" s="98"/>
      <c r="H31" s="99"/>
      <c r="I31" s="99"/>
      <c r="J31" s="10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ht="15.75" customHeight="1">
      <c r="A32" s="104"/>
      <c r="B32" s="90">
        <f>SUM(B9:B30)</f>
        <v>22</v>
      </c>
      <c r="C32" s="89"/>
      <c r="D32" s="89">
        <f>SUM(D9:D30)/B32</f>
        <v>16.51909091</v>
      </c>
      <c r="E32" s="89"/>
      <c r="F32" s="89">
        <f>SUM(F9:F30)</f>
        <v>401.28</v>
      </c>
      <c r="G32" s="105"/>
      <c r="H32" s="104"/>
      <c r="I32" s="104"/>
      <c r="J32" s="104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</row>
    <row r="33" ht="15.75" customHeight="1">
      <c r="A33" s="93"/>
      <c r="B33" s="90"/>
      <c r="C33" s="89"/>
      <c r="D33" s="89"/>
      <c r="E33" s="89"/>
      <c r="F33" s="89"/>
      <c r="G33" s="107"/>
      <c r="H33" s="93"/>
      <c r="I33" s="93"/>
      <c r="J33" s="94"/>
    </row>
    <row r="34" ht="15.75" customHeight="1">
      <c r="A34" s="22" t="s">
        <v>94</v>
      </c>
      <c r="B34" s="90">
        <v>1.0</v>
      </c>
      <c r="C34" s="89">
        <v>68.7</v>
      </c>
      <c r="D34" s="89">
        <f t="shared" ref="D34:D46" si="5">C34*B34</f>
        <v>68.7</v>
      </c>
      <c r="E34" s="89">
        <f>IFERROR(__xludf.DUMMYFUNCTION("GOOGLEFINANCE(A34)"),78.58)</f>
        <v>78.58</v>
      </c>
      <c r="F34" s="89">
        <f>B34*E34</f>
        <v>78.58</v>
      </c>
      <c r="G34" s="61">
        <f t="shared" ref="G34:G46" si="6">(F34-D34)/D34</f>
        <v>0.1438136827</v>
      </c>
    </row>
    <row r="35" ht="15.75" customHeight="1">
      <c r="A35" s="93"/>
      <c r="B35" s="90">
        <v>1.0</v>
      </c>
      <c r="C35" s="89">
        <v>66.87</v>
      </c>
      <c r="D35" s="89">
        <f t="shared" si="5"/>
        <v>66.87</v>
      </c>
      <c r="E35" s="89"/>
      <c r="F35" s="108">
        <f>B34*E34</f>
        <v>78.58</v>
      </c>
      <c r="G35" s="61">
        <f t="shared" si="6"/>
        <v>0.1751158965</v>
      </c>
      <c r="H35" s="93"/>
      <c r="I35" s="93"/>
      <c r="J35" s="94"/>
    </row>
    <row r="36" ht="15.75" customHeight="1">
      <c r="A36" s="93"/>
      <c r="B36" s="90">
        <v>1.0</v>
      </c>
      <c r="C36" s="89">
        <v>70.0</v>
      </c>
      <c r="D36" s="89">
        <f t="shared" si="5"/>
        <v>70</v>
      </c>
      <c r="E36" s="89"/>
      <c r="F36" s="108">
        <f>B34*E34</f>
        <v>78.58</v>
      </c>
      <c r="G36" s="61">
        <f t="shared" si="6"/>
        <v>0.1225714286</v>
      </c>
      <c r="H36" s="93"/>
      <c r="I36" s="93"/>
      <c r="J36" s="94"/>
    </row>
    <row r="37" ht="15.75" customHeight="1">
      <c r="A37" s="93"/>
      <c r="B37" s="90">
        <v>1.0</v>
      </c>
      <c r="C37" s="89">
        <v>70.45</v>
      </c>
      <c r="D37" s="89">
        <f t="shared" si="5"/>
        <v>70.45</v>
      </c>
      <c r="E37" s="89"/>
      <c r="F37" s="108">
        <f>B34*E34</f>
        <v>78.58</v>
      </c>
      <c r="G37" s="61">
        <f t="shared" si="6"/>
        <v>0.1154009936</v>
      </c>
      <c r="H37" s="93"/>
      <c r="I37" s="93"/>
      <c r="J37" s="94"/>
    </row>
    <row r="38" ht="15.75" customHeight="1">
      <c r="A38" s="93"/>
      <c r="B38" s="90">
        <v>1.0</v>
      </c>
      <c r="C38" s="89">
        <v>66.75</v>
      </c>
      <c r="D38" s="89">
        <f t="shared" si="5"/>
        <v>66.75</v>
      </c>
      <c r="E38" s="89"/>
      <c r="F38" s="108">
        <f>B34*E34</f>
        <v>78.58</v>
      </c>
      <c r="G38" s="61">
        <f t="shared" si="6"/>
        <v>0.1772284644</v>
      </c>
      <c r="H38" s="93"/>
      <c r="I38" s="93"/>
      <c r="J38" s="94"/>
    </row>
    <row r="39" ht="15.75" customHeight="1">
      <c r="A39" s="93"/>
      <c r="B39" s="90">
        <v>1.0</v>
      </c>
      <c r="C39" s="89">
        <v>66.65</v>
      </c>
      <c r="D39" s="89">
        <f t="shared" si="5"/>
        <v>66.65</v>
      </c>
      <c r="E39" s="89"/>
      <c r="F39" s="108">
        <f>B34*E34</f>
        <v>78.58</v>
      </c>
      <c r="G39" s="61">
        <f t="shared" si="6"/>
        <v>0.1789947487</v>
      </c>
      <c r="H39" s="93"/>
      <c r="I39" s="93"/>
      <c r="J39" s="94"/>
    </row>
    <row r="40" ht="15.75" customHeight="1">
      <c r="A40" s="93"/>
      <c r="B40" s="90">
        <v>1.0</v>
      </c>
      <c r="C40" s="89">
        <v>66.74</v>
      </c>
      <c r="D40" s="89">
        <f t="shared" si="5"/>
        <v>66.74</v>
      </c>
      <c r="E40" s="89"/>
      <c r="F40" s="108">
        <f>B35*E34</f>
        <v>78.58</v>
      </c>
      <c r="G40" s="61">
        <f t="shared" si="6"/>
        <v>0.1774048547</v>
      </c>
      <c r="H40" s="93"/>
      <c r="I40" s="93"/>
      <c r="J40" s="94"/>
    </row>
    <row r="41" ht="15.75" customHeight="1">
      <c r="A41" s="93"/>
      <c r="B41" s="90">
        <v>1.0</v>
      </c>
      <c r="C41" s="89">
        <v>66.0</v>
      </c>
      <c r="D41" s="89">
        <f t="shared" si="5"/>
        <v>66</v>
      </c>
      <c r="E41" s="89"/>
      <c r="F41" s="108">
        <f>B36*E34</f>
        <v>78.58</v>
      </c>
      <c r="G41" s="61">
        <f t="shared" si="6"/>
        <v>0.1906060606</v>
      </c>
      <c r="H41" s="93"/>
      <c r="I41" s="93"/>
      <c r="J41" s="94"/>
    </row>
    <row r="42" ht="15.75" customHeight="1">
      <c r="A42" s="93"/>
      <c r="B42" s="90">
        <v>1.0</v>
      </c>
      <c r="C42" s="89">
        <v>65.46</v>
      </c>
      <c r="D42" s="89">
        <f t="shared" si="5"/>
        <v>65.46</v>
      </c>
      <c r="E42" s="89"/>
      <c r="F42" s="108">
        <f>B37*E34</f>
        <v>78.58</v>
      </c>
      <c r="G42" s="61">
        <f t="shared" si="6"/>
        <v>0.2004277421</v>
      </c>
      <c r="H42" s="93"/>
      <c r="I42" s="93"/>
      <c r="J42" s="94"/>
    </row>
    <row r="43" ht="15.75" customHeight="1">
      <c r="A43" s="93"/>
      <c r="B43" s="90">
        <v>1.0</v>
      </c>
      <c r="C43" s="89">
        <v>71.36</v>
      </c>
      <c r="D43" s="89">
        <f t="shared" si="5"/>
        <v>71.36</v>
      </c>
      <c r="E43" s="89"/>
      <c r="F43" s="108">
        <f>B38*E34</f>
        <v>78.58</v>
      </c>
      <c r="G43" s="61">
        <f t="shared" si="6"/>
        <v>0.10117713</v>
      </c>
      <c r="H43" s="93"/>
      <c r="I43" s="93"/>
      <c r="J43" s="94"/>
    </row>
    <row r="44" ht="15.75" customHeight="1">
      <c r="A44" s="93"/>
      <c r="B44" s="90">
        <v>1.0</v>
      </c>
      <c r="C44" s="89">
        <v>74.47</v>
      </c>
      <c r="D44" s="89">
        <f t="shared" si="5"/>
        <v>74.47</v>
      </c>
      <c r="E44" s="89"/>
      <c r="F44" s="108">
        <f>B39*E34</f>
        <v>78.58</v>
      </c>
      <c r="G44" s="61">
        <f t="shared" si="6"/>
        <v>0.0551900094</v>
      </c>
      <c r="H44" s="93"/>
      <c r="I44" s="93"/>
      <c r="J44" s="94"/>
    </row>
    <row r="45" ht="15.75" customHeight="1">
      <c r="A45" s="93"/>
      <c r="B45" s="90">
        <v>1.0</v>
      </c>
      <c r="C45" s="89">
        <v>77.5</v>
      </c>
      <c r="D45" s="89">
        <f t="shared" si="5"/>
        <v>77.5</v>
      </c>
      <c r="E45" s="89"/>
      <c r="F45" s="108">
        <f>B40*E34</f>
        <v>78.58</v>
      </c>
      <c r="G45" s="61">
        <f t="shared" si="6"/>
        <v>0.01393548387</v>
      </c>
      <c r="H45" s="93"/>
      <c r="I45" s="93"/>
      <c r="J45" s="94"/>
    </row>
    <row r="46" ht="15.75" customHeight="1">
      <c r="A46" s="93"/>
      <c r="B46" s="90">
        <v>1.0</v>
      </c>
      <c r="C46" s="89">
        <v>79.4</v>
      </c>
      <c r="D46" s="89">
        <f t="shared" si="5"/>
        <v>79.4</v>
      </c>
      <c r="E46" s="89"/>
      <c r="F46" s="108">
        <f>B41*E34</f>
        <v>78.58</v>
      </c>
      <c r="G46" s="61">
        <f t="shared" si="6"/>
        <v>-0.01032745592</v>
      </c>
      <c r="H46" s="93"/>
      <c r="I46" s="93"/>
      <c r="J46" s="94"/>
    </row>
    <row r="47" ht="15.75" customHeight="1">
      <c r="A47" s="99"/>
      <c r="B47" s="96"/>
      <c r="C47" s="97"/>
      <c r="D47" s="97"/>
      <c r="E47" s="97"/>
      <c r="F47" s="97"/>
      <c r="G47" s="98"/>
      <c r="H47" s="99"/>
      <c r="I47" s="99"/>
      <c r="J47" s="100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ht="15.75" customHeight="1">
      <c r="A48" s="104"/>
      <c r="B48" s="90">
        <f>SUM(B34:B46)</f>
        <v>13</v>
      </c>
      <c r="C48" s="89"/>
      <c r="D48" s="89">
        <f>SUM(D34:D46)/B48</f>
        <v>70.02692308</v>
      </c>
      <c r="E48" s="89"/>
      <c r="F48" s="89">
        <f>SUM(F34:F46)</f>
        <v>1021.54</v>
      </c>
      <c r="G48" s="105"/>
      <c r="H48" s="104"/>
      <c r="I48" s="104"/>
      <c r="J48" s="104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</row>
    <row r="49" ht="15.75" customHeight="1">
      <c r="A49" s="93"/>
      <c r="B49" s="90"/>
      <c r="C49" s="89"/>
      <c r="D49" s="89"/>
      <c r="E49" s="89"/>
      <c r="F49" s="89"/>
      <c r="G49" s="107"/>
      <c r="H49" s="93"/>
      <c r="I49" s="93"/>
      <c r="J49" s="94"/>
    </row>
    <row r="50" ht="15.75" customHeight="1">
      <c r="A50" s="22" t="s">
        <v>95</v>
      </c>
      <c r="B50" s="109">
        <v>1.0</v>
      </c>
      <c r="C50" s="89">
        <v>60.5</v>
      </c>
      <c r="D50" s="89">
        <f t="shared" ref="D50:D62" si="7">C50*B50</f>
        <v>60.5</v>
      </c>
      <c r="E50" s="110">
        <f>IFERROR(__xludf.DUMMYFUNCTION("GOOGLEFINANCE(A50)"),58.97)</f>
        <v>58.97</v>
      </c>
      <c r="F50" s="89">
        <f>B50*E50</f>
        <v>58.97</v>
      </c>
      <c r="G50" s="61">
        <f t="shared" ref="G50:G62" si="8">(F50-D50)/D50</f>
        <v>-0.0252892562</v>
      </c>
      <c r="H50" s="93"/>
      <c r="I50" s="93"/>
      <c r="J50" s="94"/>
    </row>
    <row r="51" ht="15.75" customHeight="1">
      <c r="A51" s="93"/>
      <c r="B51" s="90">
        <v>1.0</v>
      </c>
      <c r="C51" s="89">
        <v>57.0</v>
      </c>
      <c r="D51" s="89">
        <f t="shared" si="7"/>
        <v>57</v>
      </c>
      <c r="E51" s="89"/>
      <c r="F51" s="89">
        <f>B51*E50</f>
        <v>58.97</v>
      </c>
      <c r="G51" s="61">
        <f t="shared" si="8"/>
        <v>0.03456140351</v>
      </c>
      <c r="H51" s="93"/>
      <c r="I51" s="93"/>
      <c r="J51" s="94"/>
    </row>
    <row r="52" ht="15.75" customHeight="1">
      <c r="A52" s="93"/>
      <c r="B52" s="109">
        <v>1.0</v>
      </c>
      <c r="C52" s="89">
        <v>56.0</v>
      </c>
      <c r="D52" s="89">
        <f t="shared" si="7"/>
        <v>56</v>
      </c>
      <c r="E52" s="89"/>
      <c r="F52" s="108">
        <f>B51*E50</f>
        <v>58.97</v>
      </c>
      <c r="G52" s="61">
        <f t="shared" si="8"/>
        <v>0.05303571429</v>
      </c>
      <c r="H52" s="93"/>
      <c r="I52" s="93"/>
      <c r="J52" s="94"/>
    </row>
    <row r="53" ht="15.75" customHeight="1">
      <c r="A53" s="93"/>
      <c r="B53" s="109">
        <v>1.0</v>
      </c>
      <c r="C53" s="89">
        <v>53.4</v>
      </c>
      <c r="D53" s="89">
        <f t="shared" si="7"/>
        <v>53.4</v>
      </c>
      <c r="E53" s="89"/>
      <c r="F53" s="108">
        <f>B51*E50</f>
        <v>58.97</v>
      </c>
      <c r="G53" s="61">
        <f t="shared" si="8"/>
        <v>0.1043071161</v>
      </c>
      <c r="H53" s="93"/>
      <c r="I53" s="93"/>
      <c r="J53" s="94"/>
    </row>
    <row r="54" ht="15.75" customHeight="1">
      <c r="A54" s="93"/>
      <c r="B54" s="90">
        <v>1.0</v>
      </c>
      <c r="C54" s="89">
        <v>55.05</v>
      </c>
      <c r="D54" s="89">
        <f t="shared" si="7"/>
        <v>55.05</v>
      </c>
      <c r="E54" s="89"/>
      <c r="F54" s="108">
        <f>B53*E50</f>
        <v>58.97</v>
      </c>
      <c r="G54" s="61">
        <f t="shared" si="8"/>
        <v>0.07120799273</v>
      </c>
      <c r="H54" s="93"/>
      <c r="I54" s="93"/>
      <c r="J54" s="94"/>
    </row>
    <row r="55" ht="15.75" customHeight="1">
      <c r="A55" s="93"/>
      <c r="B55" s="90">
        <v>1.0</v>
      </c>
      <c r="C55" s="89">
        <v>53.92</v>
      </c>
      <c r="D55" s="89">
        <f t="shared" si="7"/>
        <v>53.92</v>
      </c>
      <c r="E55" s="89"/>
      <c r="F55" s="108">
        <f>B54*E50</f>
        <v>58.97</v>
      </c>
      <c r="G55" s="61">
        <f t="shared" si="8"/>
        <v>0.09365727003</v>
      </c>
      <c r="H55" s="93"/>
      <c r="I55" s="93"/>
      <c r="J55" s="94"/>
    </row>
    <row r="56" ht="15.75" customHeight="1">
      <c r="A56" s="93"/>
      <c r="B56" s="90">
        <v>1.0</v>
      </c>
      <c r="C56" s="89">
        <v>52.32</v>
      </c>
      <c r="D56" s="89">
        <f t="shared" si="7"/>
        <v>52.32</v>
      </c>
      <c r="E56" s="89"/>
      <c r="F56" s="108">
        <f>B55*E50</f>
        <v>58.97</v>
      </c>
      <c r="G56" s="61">
        <f t="shared" si="8"/>
        <v>0.1271024465</v>
      </c>
      <c r="H56" s="93"/>
      <c r="I56" s="93"/>
      <c r="J56" s="94"/>
    </row>
    <row r="57" ht="15.75" customHeight="1">
      <c r="A57" s="93"/>
      <c r="B57" s="90">
        <v>1.0</v>
      </c>
      <c r="C57" s="89">
        <v>53.07</v>
      </c>
      <c r="D57" s="89">
        <f t="shared" si="7"/>
        <v>53.07</v>
      </c>
      <c r="E57" s="89"/>
      <c r="F57" s="108">
        <f>B56*E50</f>
        <v>58.97</v>
      </c>
      <c r="G57" s="61">
        <f t="shared" si="8"/>
        <v>0.1111739212</v>
      </c>
      <c r="H57" s="93"/>
      <c r="I57" s="93"/>
      <c r="J57" s="94"/>
    </row>
    <row r="58" ht="15.75" customHeight="1">
      <c r="A58" s="93"/>
      <c r="B58" s="90">
        <v>1.0</v>
      </c>
      <c r="C58" s="89">
        <v>52.76</v>
      </c>
      <c r="D58" s="89">
        <f t="shared" si="7"/>
        <v>52.76</v>
      </c>
      <c r="E58" s="89"/>
      <c r="F58" s="108">
        <f>B57*E50</f>
        <v>58.97</v>
      </c>
      <c r="G58" s="61">
        <f t="shared" si="8"/>
        <v>0.1177028052</v>
      </c>
      <c r="H58" s="93"/>
      <c r="I58" s="93"/>
      <c r="J58" s="94"/>
    </row>
    <row r="59" ht="15.75" customHeight="1">
      <c r="A59" s="93"/>
      <c r="B59" s="90">
        <v>1.0</v>
      </c>
      <c r="C59" s="89">
        <v>53.77</v>
      </c>
      <c r="D59" s="89">
        <f t="shared" si="7"/>
        <v>53.77</v>
      </c>
      <c r="E59" s="89"/>
      <c r="F59" s="108">
        <f>B58*E50</f>
        <v>58.97</v>
      </c>
      <c r="G59" s="61">
        <f t="shared" si="8"/>
        <v>0.0967082016</v>
      </c>
      <c r="H59" s="93"/>
      <c r="I59" s="93"/>
      <c r="J59" s="94"/>
    </row>
    <row r="60" ht="15.75" customHeight="1">
      <c r="A60" s="93"/>
      <c r="B60" s="90">
        <v>1.0</v>
      </c>
      <c r="C60" s="89">
        <v>53.32</v>
      </c>
      <c r="D60" s="89">
        <f t="shared" si="7"/>
        <v>53.32</v>
      </c>
      <c r="E60" s="89"/>
      <c r="F60" s="108">
        <f>B59*E50</f>
        <v>58.97</v>
      </c>
      <c r="G60" s="61">
        <f t="shared" si="8"/>
        <v>0.105963991</v>
      </c>
      <c r="H60" s="93"/>
      <c r="I60" s="93"/>
      <c r="J60" s="94"/>
    </row>
    <row r="61" ht="15.75" customHeight="1">
      <c r="A61" s="93"/>
      <c r="B61" s="90">
        <v>1.0</v>
      </c>
      <c r="C61" s="89">
        <v>57.2</v>
      </c>
      <c r="D61" s="89">
        <f t="shared" si="7"/>
        <v>57.2</v>
      </c>
      <c r="E61" s="89"/>
      <c r="F61" s="108">
        <f>B60*E50</f>
        <v>58.97</v>
      </c>
      <c r="G61" s="61">
        <f t="shared" si="8"/>
        <v>0.03094405594</v>
      </c>
      <c r="H61" s="93"/>
      <c r="I61" s="93"/>
      <c r="J61" s="94"/>
    </row>
    <row r="62" ht="15.75" customHeight="1">
      <c r="A62" s="93"/>
      <c r="B62" s="90">
        <v>1.0</v>
      </c>
      <c r="C62" s="89">
        <v>59.1</v>
      </c>
      <c r="D62" s="89">
        <f t="shared" si="7"/>
        <v>59.1</v>
      </c>
      <c r="E62" s="89"/>
      <c r="F62" s="108">
        <f>B61*E50</f>
        <v>58.97</v>
      </c>
      <c r="G62" s="61">
        <f t="shared" si="8"/>
        <v>-0.002199661591</v>
      </c>
      <c r="H62" s="93"/>
      <c r="I62" s="93"/>
      <c r="J62" s="94"/>
    </row>
    <row r="63" ht="15.75" customHeight="1">
      <c r="A63" s="99"/>
      <c r="B63" s="96"/>
      <c r="C63" s="97"/>
      <c r="D63" s="97"/>
      <c r="E63" s="97"/>
      <c r="F63" s="97"/>
      <c r="G63" s="98"/>
      <c r="H63" s="99"/>
      <c r="I63" s="99"/>
      <c r="J63" s="100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ht="15.75" customHeight="1">
      <c r="A64" s="104"/>
      <c r="B64" s="90">
        <f>SUM(B49:B62)</f>
        <v>13</v>
      </c>
      <c r="C64" s="89"/>
      <c r="D64" s="89">
        <f>SUM(D50:D62)/B64</f>
        <v>55.18538462</v>
      </c>
      <c r="E64" s="89"/>
      <c r="F64" s="89">
        <f>SUM(F49:F62)</f>
        <v>766.61</v>
      </c>
      <c r="G64" s="105"/>
      <c r="H64" s="104"/>
      <c r="I64" s="104"/>
      <c r="J64" s="104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</row>
    <row r="65" ht="15.75" customHeight="1">
      <c r="A65" s="93"/>
      <c r="B65" s="90"/>
      <c r="C65" s="89"/>
      <c r="D65" s="89"/>
      <c r="E65" s="89"/>
      <c r="F65" s="89"/>
      <c r="G65" s="107"/>
      <c r="H65" s="93"/>
      <c r="I65" s="93"/>
      <c r="J65" s="94"/>
    </row>
    <row r="66" ht="15.75" customHeight="1">
      <c r="A66" s="103" t="s">
        <v>96</v>
      </c>
      <c r="B66" s="90">
        <v>1.0</v>
      </c>
      <c r="C66" s="89">
        <v>43.73</v>
      </c>
      <c r="D66" s="89">
        <f>C66*B66</f>
        <v>43.73</v>
      </c>
      <c r="E66" s="110">
        <f>IFERROR(__xludf.DUMMYFUNCTION("GOOGLEFINANCE(A66)"),44.4)</f>
        <v>44.4</v>
      </c>
      <c r="F66" s="89">
        <f>B66*E66</f>
        <v>44.4</v>
      </c>
      <c r="G66" s="61">
        <f>(F66-D66)/D66</f>
        <v>0.01532128973</v>
      </c>
      <c r="H66" s="93"/>
      <c r="I66" s="93"/>
      <c r="J66" s="94"/>
    </row>
    <row r="67" ht="15.75" customHeight="1">
      <c r="A67" s="93"/>
      <c r="B67" s="90"/>
      <c r="C67" s="89"/>
      <c r="D67" s="89"/>
      <c r="E67" s="89"/>
      <c r="F67" s="89"/>
      <c r="G67" s="107"/>
      <c r="H67" s="93"/>
      <c r="I67" s="93"/>
      <c r="J67" s="94"/>
    </row>
    <row r="68" ht="15.75" customHeight="1">
      <c r="A68" s="99"/>
      <c r="B68" s="96"/>
      <c r="C68" s="97"/>
      <c r="D68" s="97"/>
      <c r="E68" s="97"/>
      <c r="F68" s="97"/>
      <c r="G68" s="98"/>
      <c r="H68" s="99"/>
      <c r="I68" s="99"/>
      <c r="J68" s="100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ht="15.75" customHeight="1">
      <c r="A69" s="93"/>
      <c r="B69" s="90">
        <f>SUM(B66:B67)</f>
        <v>1</v>
      </c>
      <c r="C69" s="89"/>
      <c r="D69" s="89">
        <f>SUM(D66:D67)/B69</f>
        <v>43.73</v>
      </c>
      <c r="E69" s="89"/>
      <c r="F69" s="89">
        <f>SUM(F66:F67)</f>
        <v>44.4</v>
      </c>
      <c r="G69" s="111"/>
      <c r="H69" s="94"/>
      <c r="I69" s="94"/>
      <c r="J69" s="93"/>
    </row>
    <row r="70" ht="15.75" customHeight="1">
      <c r="A70" s="93"/>
      <c r="B70" s="90"/>
      <c r="C70" s="89"/>
      <c r="D70" s="89"/>
      <c r="E70" s="89"/>
      <c r="F70" s="89"/>
      <c r="G70" s="111"/>
      <c r="H70" s="94"/>
      <c r="I70" s="94"/>
      <c r="J70" s="93"/>
    </row>
    <row r="71" ht="15.75" customHeight="1">
      <c r="A71" s="112" t="s">
        <v>90</v>
      </c>
      <c r="B71" s="90">
        <v>15.0</v>
      </c>
      <c r="C71" s="89">
        <v>195.19</v>
      </c>
      <c r="D71" s="89">
        <f t="shared" ref="D71:D72" si="9">C71*B71</f>
        <v>2927.85</v>
      </c>
      <c r="E71" s="110">
        <f>IFERROR(__xludf.DUMMYFUNCTION("GOOGLEFINANCE(A71)"),193.54)</f>
        <v>193.54</v>
      </c>
      <c r="F71" s="89">
        <f>B71*E71</f>
        <v>2903.1</v>
      </c>
      <c r="G71" s="61">
        <f t="shared" ref="G71:G72" si="10">(F71-D71)/D71</f>
        <v>-0.008453301911</v>
      </c>
      <c r="H71" s="94"/>
      <c r="I71" s="94"/>
      <c r="J71" s="93"/>
    </row>
    <row r="72" ht="15.75" customHeight="1">
      <c r="A72" s="93"/>
      <c r="B72" s="90">
        <v>1.0</v>
      </c>
      <c r="C72" s="89">
        <v>193.2</v>
      </c>
      <c r="D72" s="89">
        <f t="shared" si="9"/>
        <v>193.2</v>
      </c>
      <c r="E72" s="89"/>
      <c r="F72" s="89">
        <f>B72*E71</f>
        <v>193.54</v>
      </c>
      <c r="G72" s="61">
        <f t="shared" si="10"/>
        <v>0.001759834369</v>
      </c>
      <c r="H72" s="94"/>
      <c r="I72" s="94"/>
      <c r="J72" s="93"/>
    </row>
    <row r="73" ht="15.75" customHeight="1">
      <c r="A73" s="99"/>
      <c r="B73" s="96"/>
      <c r="C73" s="97"/>
      <c r="D73" s="97"/>
      <c r="E73" s="97"/>
      <c r="F73" s="97"/>
      <c r="G73" s="113"/>
      <c r="H73" s="100"/>
      <c r="I73" s="100"/>
      <c r="J73" s="99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ht="15.75" customHeight="1">
      <c r="A74" s="93"/>
      <c r="B74" s="90">
        <f>SUM(B71:B72)</f>
        <v>16</v>
      </c>
      <c r="C74" s="89"/>
      <c r="D74" s="89">
        <f>SUM(D71:D72)/B74</f>
        <v>195.065625</v>
      </c>
      <c r="E74" s="89"/>
      <c r="F74" s="89">
        <f>SUM(F71:F72)</f>
        <v>3096.64</v>
      </c>
      <c r="G74" s="111"/>
      <c r="H74" s="94"/>
      <c r="I74" s="94"/>
      <c r="J74" s="93"/>
    </row>
    <row r="75" ht="15.75" customHeight="1">
      <c r="A75" s="93"/>
      <c r="B75" s="90"/>
      <c r="C75" s="89"/>
      <c r="D75" s="89"/>
      <c r="E75" s="89"/>
      <c r="F75" s="89"/>
      <c r="G75" s="111"/>
      <c r="H75" s="94"/>
      <c r="I75" s="94"/>
      <c r="J75" s="93"/>
    </row>
    <row r="76" ht="15.75" customHeight="1">
      <c r="A76" s="93"/>
      <c r="B76" s="90"/>
      <c r="C76" s="89"/>
      <c r="D76" s="89"/>
      <c r="E76" s="89"/>
      <c r="F76" s="89"/>
      <c r="G76" s="111"/>
      <c r="H76" s="94"/>
      <c r="I76" s="94"/>
      <c r="J76" s="93"/>
    </row>
    <row r="77" ht="15.75" customHeight="1">
      <c r="A77" s="93"/>
      <c r="B77" s="90"/>
      <c r="C77" s="89"/>
      <c r="D77" s="89"/>
      <c r="E77" s="89"/>
      <c r="F77" s="89"/>
      <c r="G77" s="111"/>
      <c r="H77" s="94"/>
      <c r="I77" s="94"/>
      <c r="J77" s="93"/>
    </row>
    <row r="78" ht="15.75" customHeight="1">
      <c r="A78" s="93"/>
      <c r="B78" s="90"/>
      <c r="C78" s="89"/>
      <c r="D78" s="89"/>
      <c r="E78" s="89"/>
      <c r="F78" s="89"/>
      <c r="G78" s="111"/>
      <c r="H78" s="94"/>
      <c r="I78" s="94"/>
      <c r="J78" s="93"/>
    </row>
    <row r="79" ht="15.75" customHeight="1">
      <c r="A79" s="93"/>
      <c r="B79" s="90"/>
      <c r="C79" s="89"/>
      <c r="D79" s="89"/>
      <c r="E79" s="89"/>
      <c r="F79" s="89"/>
      <c r="G79" s="111"/>
      <c r="H79" s="94"/>
      <c r="I79" s="94"/>
      <c r="J79" s="93"/>
    </row>
    <row r="80" ht="15.75" customHeight="1">
      <c r="A80" s="93"/>
      <c r="B80" s="90"/>
      <c r="C80" s="89"/>
      <c r="D80" s="89"/>
      <c r="E80" s="89"/>
      <c r="F80" s="89"/>
      <c r="G80" s="111"/>
      <c r="H80" s="94"/>
      <c r="I80" s="94"/>
      <c r="J80" s="93"/>
    </row>
    <row r="81" ht="15.75" customHeight="1">
      <c r="A81" s="93"/>
      <c r="B81" s="90"/>
      <c r="C81" s="89"/>
      <c r="D81" s="89"/>
      <c r="E81" s="89"/>
      <c r="F81" s="89"/>
      <c r="G81" s="111"/>
      <c r="H81" s="94"/>
      <c r="I81" s="94"/>
      <c r="J81" s="93"/>
    </row>
    <row r="82" ht="15.75" customHeight="1">
      <c r="A82" s="93"/>
      <c r="B82" s="90"/>
      <c r="C82" s="89"/>
      <c r="D82" s="89"/>
      <c r="E82" s="89"/>
      <c r="F82" s="89"/>
      <c r="G82" s="111"/>
      <c r="H82" s="94"/>
      <c r="I82" s="94"/>
      <c r="J82" s="93"/>
    </row>
    <row r="83" ht="15.75" customHeight="1">
      <c r="A83" s="93"/>
      <c r="B83" s="90"/>
      <c r="C83" s="89"/>
      <c r="D83" s="89"/>
      <c r="E83" s="89"/>
      <c r="F83" s="89"/>
      <c r="G83" s="111"/>
      <c r="H83" s="94"/>
      <c r="I83" s="94"/>
      <c r="J83" s="93"/>
    </row>
    <row r="84" ht="15.75" customHeight="1">
      <c r="A84" s="93"/>
      <c r="B84" s="90"/>
      <c r="C84" s="89"/>
      <c r="D84" s="89"/>
      <c r="E84" s="89"/>
      <c r="F84" s="89"/>
      <c r="G84" s="111"/>
      <c r="H84" s="94"/>
      <c r="I84" s="94"/>
      <c r="J84" s="93"/>
    </row>
    <row r="85" ht="15.75" customHeight="1">
      <c r="B85" s="90"/>
      <c r="C85" s="89"/>
      <c r="D85" s="89"/>
      <c r="E85" s="89"/>
      <c r="F85" s="89"/>
      <c r="G85" s="61"/>
    </row>
    <row r="86" ht="15.75" customHeight="1">
      <c r="B86" s="90"/>
      <c r="C86" s="89"/>
      <c r="D86" s="89"/>
      <c r="E86" s="89"/>
      <c r="F86" s="89"/>
      <c r="G86" s="61"/>
    </row>
    <row r="87" ht="15.75" customHeight="1">
      <c r="B87" s="90"/>
      <c r="C87" s="89"/>
      <c r="D87" s="89"/>
      <c r="E87" s="89"/>
      <c r="F87" s="89"/>
      <c r="G87" s="61"/>
    </row>
    <row r="88" ht="15.75" customHeight="1">
      <c r="B88" s="90"/>
      <c r="C88" s="89"/>
      <c r="D88" s="89"/>
      <c r="E88" s="89"/>
      <c r="F88" s="89"/>
      <c r="G88" s="61"/>
    </row>
    <row r="89" ht="15.75" customHeight="1">
      <c r="B89" s="90"/>
      <c r="C89" s="89"/>
      <c r="D89" s="89"/>
      <c r="E89" s="89"/>
      <c r="F89" s="89"/>
      <c r="G89" s="61"/>
    </row>
    <row r="90" ht="15.75" customHeight="1">
      <c r="B90" s="90"/>
      <c r="C90" s="89"/>
      <c r="D90" s="89"/>
      <c r="E90" s="89"/>
      <c r="F90" s="89"/>
      <c r="G90" s="61"/>
    </row>
    <row r="91" ht="15.75" customHeight="1">
      <c r="B91" s="90"/>
      <c r="C91" s="89"/>
      <c r="D91" s="89"/>
      <c r="E91" s="89"/>
      <c r="F91" s="89"/>
      <c r="G91" s="61"/>
    </row>
    <row r="92" ht="15.75" customHeight="1">
      <c r="B92" s="90"/>
      <c r="C92" s="89"/>
      <c r="D92" s="89"/>
      <c r="E92" s="89"/>
      <c r="F92" s="89"/>
      <c r="G92" s="61"/>
    </row>
    <row r="93" ht="15.75" customHeight="1">
      <c r="B93" s="90"/>
      <c r="C93" s="89"/>
      <c r="D93" s="89"/>
      <c r="E93" s="89"/>
      <c r="F93" s="89"/>
      <c r="G93" s="61"/>
    </row>
    <row r="94" ht="15.75" customHeight="1">
      <c r="B94" s="90"/>
      <c r="C94" s="89"/>
      <c r="D94" s="89"/>
      <c r="E94" s="89"/>
      <c r="F94" s="89"/>
      <c r="G94" s="61"/>
    </row>
    <row r="95" ht="15.75" customHeight="1">
      <c r="B95" s="90"/>
      <c r="C95" s="89"/>
      <c r="D95" s="89"/>
      <c r="E95" s="89"/>
      <c r="F95" s="89"/>
      <c r="G95" s="61"/>
    </row>
    <row r="96" ht="15.75" customHeight="1">
      <c r="B96" s="90"/>
      <c r="C96" s="89"/>
      <c r="D96" s="89"/>
      <c r="E96" s="89"/>
      <c r="F96" s="89"/>
      <c r="G96" s="61"/>
    </row>
    <row r="97" ht="15.75" customHeight="1">
      <c r="B97" s="90"/>
      <c r="C97" s="89"/>
      <c r="D97" s="89"/>
      <c r="E97" s="89"/>
      <c r="F97" s="89"/>
      <c r="G97" s="61"/>
    </row>
    <row r="98" ht="15.75" customHeight="1">
      <c r="B98" s="90"/>
      <c r="C98" s="89"/>
      <c r="D98" s="89"/>
      <c r="E98" s="89"/>
      <c r="F98" s="89"/>
      <c r="G98" s="61"/>
    </row>
    <row r="99" ht="15.75" customHeight="1">
      <c r="B99" s="90"/>
      <c r="C99" s="89"/>
      <c r="D99" s="89"/>
      <c r="E99" s="89"/>
      <c r="F99" s="89"/>
      <c r="G99" s="61"/>
    </row>
    <row r="100" ht="15.75" customHeight="1">
      <c r="B100" s="90"/>
      <c r="C100" s="89"/>
      <c r="D100" s="89"/>
      <c r="E100" s="89"/>
      <c r="F100" s="89"/>
      <c r="G100" s="61"/>
    </row>
    <row r="101" ht="15.75" customHeight="1">
      <c r="B101" s="90"/>
      <c r="C101" s="89"/>
      <c r="D101" s="89"/>
      <c r="E101" s="89"/>
      <c r="F101" s="89"/>
      <c r="G101" s="61"/>
    </row>
    <row r="102" ht="15.75" customHeight="1">
      <c r="B102" s="90"/>
      <c r="C102" s="89"/>
      <c r="D102" s="89"/>
      <c r="E102" s="89"/>
      <c r="F102" s="89"/>
      <c r="G102" s="61"/>
    </row>
    <row r="103" ht="15.75" customHeight="1">
      <c r="B103" s="90"/>
      <c r="C103" s="89"/>
      <c r="D103" s="89"/>
      <c r="E103" s="89"/>
      <c r="F103" s="89"/>
      <c r="G103" s="61"/>
    </row>
    <row r="104" ht="15.75" customHeight="1">
      <c r="B104" s="90"/>
      <c r="C104" s="89"/>
      <c r="D104" s="89"/>
      <c r="E104" s="89"/>
      <c r="F104" s="89"/>
      <c r="G104" s="61"/>
    </row>
    <row r="105" ht="15.75" customHeight="1">
      <c r="B105" s="90"/>
      <c r="C105" s="89"/>
      <c r="D105" s="89"/>
      <c r="E105" s="89"/>
      <c r="F105" s="89"/>
      <c r="G105" s="61"/>
    </row>
    <row r="106" ht="15.75" customHeight="1">
      <c r="B106" s="90"/>
      <c r="C106" s="89"/>
      <c r="D106" s="89"/>
      <c r="E106" s="89"/>
      <c r="F106" s="89"/>
      <c r="G106" s="61"/>
    </row>
    <row r="107" ht="15.75" customHeight="1">
      <c r="B107" s="90"/>
      <c r="C107" s="89"/>
      <c r="D107" s="89"/>
      <c r="E107" s="89"/>
      <c r="F107" s="89"/>
      <c r="G107" s="61"/>
    </row>
    <row r="108" ht="15.75" customHeight="1">
      <c r="B108" s="90"/>
      <c r="C108" s="89"/>
      <c r="D108" s="89"/>
      <c r="E108" s="89"/>
      <c r="F108" s="89"/>
      <c r="G108" s="61"/>
    </row>
    <row r="109" ht="15.75" customHeight="1">
      <c r="B109" s="90"/>
      <c r="C109" s="89"/>
      <c r="D109" s="89"/>
      <c r="E109" s="89"/>
      <c r="F109" s="89"/>
      <c r="G109" s="61"/>
    </row>
    <row r="110" ht="15.75" customHeight="1">
      <c r="B110" s="90"/>
      <c r="C110" s="89"/>
      <c r="D110" s="89"/>
      <c r="E110" s="89"/>
      <c r="F110" s="89"/>
      <c r="G110" s="61"/>
    </row>
    <row r="111" ht="15.75" customHeight="1">
      <c r="B111" s="90"/>
      <c r="C111" s="89"/>
      <c r="D111" s="89"/>
      <c r="E111" s="89"/>
      <c r="F111" s="89"/>
      <c r="G111" s="61"/>
    </row>
    <row r="112" ht="15.75" customHeight="1">
      <c r="B112" s="90"/>
      <c r="C112" s="89"/>
      <c r="D112" s="89"/>
      <c r="E112" s="89"/>
      <c r="F112" s="89"/>
      <c r="G112" s="61"/>
    </row>
    <row r="113" ht="15.75" customHeight="1">
      <c r="B113" s="90"/>
      <c r="C113" s="89"/>
      <c r="D113" s="89"/>
      <c r="E113" s="89"/>
      <c r="F113" s="89"/>
      <c r="G113" s="61"/>
    </row>
    <row r="114" ht="15.75" customHeight="1">
      <c r="B114" s="90"/>
      <c r="C114" s="89"/>
      <c r="D114" s="89"/>
      <c r="E114" s="89"/>
      <c r="F114" s="89"/>
      <c r="G114" s="61"/>
    </row>
    <row r="115" ht="15.75" customHeight="1">
      <c r="B115" s="90"/>
      <c r="C115" s="89"/>
      <c r="D115" s="89"/>
      <c r="E115" s="89"/>
      <c r="F115" s="89"/>
      <c r="G115" s="61"/>
    </row>
    <row r="116" ht="15.75" customHeight="1">
      <c r="B116" s="90"/>
      <c r="C116" s="89"/>
      <c r="D116" s="89"/>
      <c r="E116" s="89"/>
      <c r="F116" s="89"/>
      <c r="G116" s="61"/>
    </row>
    <row r="117" ht="15.75" customHeight="1">
      <c r="B117" s="90"/>
      <c r="C117" s="89"/>
      <c r="D117" s="89"/>
      <c r="E117" s="89"/>
      <c r="F117" s="89"/>
      <c r="G117" s="61"/>
    </row>
    <row r="118" ht="15.75" customHeight="1">
      <c r="B118" s="90"/>
      <c r="C118" s="89"/>
      <c r="D118" s="89"/>
      <c r="E118" s="89"/>
      <c r="F118" s="89"/>
      <c r="G118" s="61"/>
    </row>
    <row r="119" ht="15.75" customHeight="1">
      <c r="B119" s="90"/>
      <c r="C119" s="89"/>
      <c r="D119" s="89"/>
      <c r="E119" s="89"/>
      <c r="F119" s="89"/>
      <c r="G119" s="61"/>
    </row>
    <row r="120" ht="15.75" customHeight="1">
      <c r="B120" s="90"/>
      <c r="C120" s="89"/>
      <c r="D120" s="89"/>
      <c r="E120" s="89"/>
      <c r="F120" s="89"/>
      <c r="G120" s="61"/>
    </row>
    <row r="121" ht="15.75" customHeight="1">
      <c r="B121" s="90"/>
      <c r="C121" s="89"/>
      <c r="D121" s="89"/>
      <c r="E121" s="89"/>
      <c r="F121" s="89"/>
      <c r="G121" s="61"/>
    </row>
    <row r="122" ht="15.75" customHeight="1">
      <c r="B122" s="90"/>
      <c r="C122" s="89"/>
      <c r="D122" s="89"/>
      <c r="E122" s="89"/>
      <c r="F122" s="89"/>
      <c r="G122" s="61"/>
    </row>
    <row r="123" ht="15.75" customHeight="1">
      <c r="B123" s="90"/>
      <c r="C123" s="89"/>
      <c r="D123" s="89"/>
      <c r="E123" s="89"/>
      <c r="F123" s="89"/>
      <c r="G123" s="61"/>
    </row>
    <row r="124" ht="15.75" customHeight="1">
      <c r="B124" s="90"/>
      <c r="C124" s="89"/>
      <c r="D124" s="89"/>
      <c r="E124" s="89"/>
      <c r="F124" s="89"/>
      <c r="G124" s="61"/>
    </row>
    <row r="125" ht="15.75" customHeight="1">
      <c r="B125" s="90"/>
      <c r="C125" s="89"/>
      <c r="D125" s="89"/>
      <c r="E125" s="89"/>
      <c r="F125" s="89"/>
      <c r="G125" s="61"/>
    </row>
    <row r="126" ht="15.75" customHeight="1">
      <c r="B126" s="90"/>
      <c r="C126" s="89"/>
      <c r="D126" s="89"/>
      <c r="E126" s="89"/>
      <c r="F126" s="89"/>
      <c r="G126" s="61"/>
    </row>
    <row r="127" ht="15.75" customHeight="1">
      <c r="B127" s="90"/>
      <c r="C127" s="89"/>
      <c r="D127" s="89"/>
      <c r="E127" s="89"/>
      <c r="F127" s="89"/>
      <c r="G127" s="61"/>
    </row>
    <row r="128" ht="15.75" customHeight="1">
      <c r="B128" s="90"/>
      <c r="C128" s="89"/>
      <c r="D128" s="89"/>
      <c r="E128" s="89"/>
      <c r="F128" s="89"/>
      <c r="G128" s="61"/>
    </row>
    <row r="129" ht="15.75" customHeight="1">
      <c r="B129" s="90"/>
      <c r="C129" s="89"/>
      <c r="D129" s="89"/>
      <c r="E129" s="89"/>
      <c r="F129" s="89"/>
      <c r="G129" s="61"/>
    </row>
    <row r="130" ht="15.75" customHeight="1">
      <c r="B130" s="90"/>
      <c r="C130" s="89"/>
      <c r="D130" s="89"/>
      <c r="E130" s="89"/>
      <c r="F130" s="89"/>
      <c r="G130" s="61"/>
    </row>
    <row r="131" ht="15.75" customHeight="1">
      <c r="B131" s="90"/>
      <c r="C131" s="89"/>
      <c r="D131" s="89"/>
      <c r="E131" s="89"/>
      <c r="F131" s="89"/>
      <c r="G131" s="61"/>
    </row>
    <row r="132" ht="15.75" customHeight="1">
      <c r="B132" s="90"/>
      <c r="C132" s="89"/>
      <c r="D132" s="89"/>
      <c r="E132" s="89"/>
      <c r="F132" s="89"/>
      <c r="G132" s="61"/>
    </row>
    <row r="133" ht="15.75" customHeight="1">
      <c r="B133" s="90"/>
      <c r="C133" s="89"/>
      <c r="D133" s="89"/>
      <c r="E133" s="89"/>
      <c r="F133" s="89"/>
      <c r="G133" s="61"/>
    </row>
    <row r="134" ht="15.75" customHeight="1">
      <c r="B134" s="90"/>
      <c r="C134" s="89"/>
      <c r="D134" s="89"/>
      <c r="E134" s="89"/>
      <c r="F134" s="89"/>
      <c r="G134" s="61"/>
    </row>
    <row r="135" ht="15.75" customHeight="1">
      <c r="B135" s="90"/>
      <c r="C135" s="89"/>
      <c r="D135" s="89"/>
      <c r="E135" s="89"/>
      <c r="F135" s="89"/>
      <c r="G135" s="61"/>
    </row>
    <row r="136" ht="15.75" customHeight="1">
      <c r="B136" s="90"/>
      <c r="C136" s="89"/>
      <c r="D136" s="89"/>
      <c r="E136" s="89"/>
      <c r="F136" s="89"/>
      <c r="G136" s="61"/>
    </row>
    <row r="137" ht="15.75" customHeight="1">
      <c r="B137" s="90"/>
      <c r="C137" s="89"/>
      <c r="D137" s="89"/>
      <c r="E137" s="89"/>
      <c r="F137" s="89"/>
      <c r="G137" s="61"/>
    </row>
    <row r="138" ht="15.75" customHeight="1">
      <c r="B138" s="90"/>
      <c r="C138" s="89"/>
      <c r="D138" s="89"/>
      <c r="E138" s="89"/>
      <c r="F138" s="89"/>
      <c r="G138" s="61"/>
    </row>
    <row r="139" ht="15.75" customHeight="1">
      <c r="B139" s="90"/>
      <c r="C139" s="89"/>
      <c r="D139" s="89"/>
      <c r="E139" s="89"/>
      <c r="F139" s="89"/>
      <c r="G139" s="61"/>
    </row>
    <row r="140" ht="15.75" customHeight="1">
      <c r="B140" s="90"/>
      <c r="C140" s="89"/>
      <c r="D140" s="89"/>
      <c r="E140" s="89"/>
      <c r="F140" s="89"/>
      <c r="G140" s="61"/>
    </row>
    <row r="141" ht="15.75" customHeight="1">
      <c r="B141" s="90"/>
      <c r="C141" s="89"/>
      <c r="D141" s="89"/>
      <c r="E141" s="89"/>
      <c r="F141" s="89"/>
      <c r="G141" s="61"/>
    </row>
    <row r="142" ht="15.75" customHeight="1">
      <c r="B142" s="90"/>
      <c r="C142" s="89"/>
      <c r="D142" s="89"/>
      <c r="E142" s="89"/>
      <c r="F142" s="89"/>
      <c r="G142" s="61"/>
    </row>
    <row r="143" ht="15.75" customHeight="1">
      <c r="B143" s="90"/>
      <c r="C143" s="89"/>
      <c r="D143" s="89"/>
      <c r="E143" s="89"/>
      <c r="F143" s="89"/>
      <c r="G143" s="61"/>
    </row>
    <row r="144" ht="15.75" customHeight="1">
      <c r="B144" s="90"/>
      <c r="C144" s="89"/>
      <c r="D144" s="89"/>
      <c r="E144" s="89"/>
      <c r="F144" s="89"/>
      <c r="G144" s="61"/>
    </row>
    <row r="145" ht="15.75" customHeight="1">
      <c r="B145" s="90"/>
      <c r="C145" s="89"/>
      <c r="D145" s="89"/>
      <c r="E145" s="89"/>
      <c r="F145" s="89"/>
      <c r="G145" s="61"/>
    </row>
    <row r="146" ht="15.75" customHeight="1">
      <c r="B146" s="90"/>
      <c r="C146" s="89"/>
      <c r="D146" s="89"/>
      <c r="E146" s="89"/>
      <c r="F146" s="89"/>
      <c r="G146" s="61"/>
    </row>
    <row r="147" ht="15.75" customHeight="1">
      <c r="B147" s="90"/>
      <c r="C147" s="89"/>
      <c r="D147" s="89"/>
      <c r="E147" s="89"/>
      <c r="F147" s="89"/>
      <c r="G147" s="61"/>
    </row>
    <row r="148" ht="15.75" customHeight="1">
      <c r="B148" s="90"/>
      <c r="C148" s="89"/>
      <c r="D148" s="89"/>
      <c r="E148" s="89"/>
      <c r="F148" s="89"/>
      <c r="G148" s="61"/>
    </row>
    <row r="149" ht="15.75" customHeight="1">
      <c r="B149" s="90"/>
      <c r="C149" s="89"/>
      <c r="D149" s="89"/>
      <c r="E149" s="89"/>
      <c r="F149" s="89"/>
      <c r="G149" s="61"/>
    </row>
    <row r="150" ht="15.75" customHeight="1">
      <c r="B150" s="90"/>
      <c r="C150" s="89"/>
      <c r="D150" s="89"/>
      <c r="E150" s="89"/>
      <c r="F150" s="89"/>
      <c r="G150" s="61"/>
    </row>
    <row r="151" ht="15.75" customHeight="1">
      <c r="B151" s="90"/>
      <c r="C151" s="89"/>
      <c r="D151" s="89"/>
      <c r="E151" s="89"/>
      <c r="F151" s="89"/>
      <c r="G151" s="61"/>
    </row>
    <row r="152" ht="15.75" customHeight="1">
      <c r="B152" s="90"/>
      <c r="C152" s="89"/>
      <c r="D152" s="89"/>
      <c r="E152" s="89"/>
      <c r="F152" s="89"/>
      <c r="G152" s="61"/>
    </row>
    <row r="153" ht="15.75" customHeight="1">
      <c r="B153" s="90"/>
      <c r="C153" s="89"/>
      <c r="D153" s="89"/>
      <c r="E153" s="89"/>
      <c r="F153" s="89"/>
      <c r="G153" s="61"/>
    </row>
    <row r="154" ht="15.75" customHeight="1">
      <c r="B154" s="90"/>
      <c r="C154" s="89"/>
      <c r="D154" s="89"/>
      <c r="E154" s="89"/>
      <c r="F154" s="89"/>
      <c r="G154" s="61"/>
    </row>
    <row r="155" ht="15.75" customHeight="1">
      <c r="B155" s="90"/>
      <c r="C155" s="89"/>
      <c r="D155" s="89"/>
      <c r="E155" s="89"/>
      <c r="F155" s="89"/>
      <c r="G155" s="61"/>
    </row>
    <row r="156" ht="15.75" customHeight="1">
      <c r="B156" s="90"/>
      <c r="C156" s="89"/>
      <c r="D156" s="89"/>
      <c r="E156" s="89"/>
      <c r="F156" s="89"/>
      <c r="G156" s="61"/>
    </row>
    <row r="157" ht="15.75" customHeight="1">
      <c r="B157" s="90"/>
      <c r="C157" s="89"/>
      <c r="D157" s="89"/>
      <c r="E157" s="89"/>
      <c r="F157" s="89"/>
      <c r="G157" s="61"/>
    </row>
    <row r="158" ht="15.75" customHeight="1">
      <c r="B158" s="90"/>
      <c r="C158" s="89"/>
      <c r="D158" s="89"/>
      <c r="E158" s="89"/>
      <c r="F158" s="89"/>
      <c r="G158" s="61"/>
    </row>
    <row r="159" ht="15.75" customHeight="1">
      <c r="B159" s="90"/>
      <c r="C159" s="89"/>
      <c r="D159" s="89"/>
      <c r="E159" s="89"/>
      <c r="F159" s="89"/>
      <c r="G159" s="61"/>
    </row>
    <row r="160" ht="15.75" customHeight="1">
      <c r="B160" s="90"/>
      <c r="C160" s="89"/>
      <c r="D160" s="89"/>
      <c r="E160" s="89"/>
      <c r="F160" s="89"/>
      <c r="G160" s="61"/>
    </row>
    <row r="161" ht="15.75" customHeight="1">
      <c r="B161" s="90"/>
      <c r="C161" s="89"/>
      <c r="D161" s="89"/>
      <c r="E161" s="89"/>
      <c r="F161" s="89"/>
      <c r="G161" s="61"/>
    </row>
    <row r="162" ht="15.75" customHeight="1">
      <c r="B162" s="90"/>
      <c r="C162" s="89"/>
      <c r="D162" s="89"/>
      <c r="E162" s="89"/>
      <c r="F162" s="89"/>
      <c r="G162" s="61"/>
    </row>
    <row r="163" ht="15.75" customHeight="1">
      <c r="B163" s="90"/>
      <c r="C163" s="89"/>
      <c r="D163" s="89"/>
      <c r="E163" s="89"/>
      <c r="F163" s="89"/>
      <c r="G163" s="61"/>
    </row>
    <row r="164" ht="15.75" customHeight="1">
      <c r="B164" s="90"/>
      <c r="C164" s="89"/>
      <c r="D164" s="89"/>
      <c r="E164" s="89"/>
      <c r="F164" s="89"/>
      <c r="G164" s="61"/>
    </row>
    <row r="165" ht="15.75" customHeight="1">
      <c r="B165" s="90"/>
      <c r="C165" s="89"/>
      <c r="D165" s="89"/>
      <c r="E165" s="89"/>
      <c r="F165" s="89"/>
      <c r="G165" s="61"/>
    </row>
    <row r="166" ht="15.75" customHeight="1">
      <c r="B166" s="90"/>
      <c r="C166" s="89"/>
      <c r="D166" s="89"/>
      <c r="E166" s="89"/>
      <c r="F166" s="89"/>
      <c r="G166" s="61"/>
    </row>
    <row r="167" ht="15.75" customHeight="1">
      <c r="B167" s="90"/>
      <c r="C167" s="89"/>
      <c r="D167" s="89"/>
      <c r="E167" s="89"/>
      <c r="F167" s="89"/>
      <c r="G167" s="61"/>
    </row>
    <row r="168" ht="15.75" customHeight="1">
      <c r="B168" s="90"/>
      <c r="C168" s="89"/>
      <c r="D168" s="89"/>
      <c r="E168" s="89"/>
      <c r="F168" s="89"/>
      <c r="G168" s="61"/>
    </row>
    <row r="169" ht="15.75" customHeight="1">
      <c r="B169" s="90"/>
      <c r="C169" s="89"/>
      <c r="D169" s="89"/>
      <c r="E169" s="89"/>
      <c r="F169" s="89"/>
      <c r="G169" s="61"/>
    </row>
    <row r="170" ht="15.75" customHeight="1">
      <c r="B170" s="90"/>
      <c r="C170" s="89"/>
      <c r="D170" s="89"/>
      <c r="E170" s="89"/>
      <c r="F170" s="89"/>
      <c r="G170" s="61"/>
    </row>
    <row r="171" ht="15.75" customHeight="1">
      <c r="B171" s="90"/>
      <c r="C171" s="89"/>
      <c r="D171" s="89"/>
      <c r="E171" s="89"/>
      <c r="F171" s="89"/>
      <c r="G171" s="61"/>
    </row>
    <row r="172" ht="15.75" customHeight="1">
      <c r="B172" s="90"/>
      <c r="C172" s="89"/>
      <c r="D172" s="89"/>
      <c r="E172" s="89"/>
      <c r="F172" s="89"/>
      <c r="G172" s="61"/>
    </row>
    <row r="173" ht="15.75" customHeight="1">
      <c r="B173" s="90"/>
      <c r="C173" s="89"/>
      <c r="D173" s="89"/>
      <c r="E173" s="89"/>
      <c r="F173" s="89"/>
      <c r="G173" s="61"/>
    </row>
    <row r="174" ht="15.75" customHeight="1">
      <c r="B174" s="90"/>
      <c r="C174" s="89"/>
      <c r="D174" s="89"/>
      <c r="E174" s="89"/>
      <c r="F174" s="89"/>
      <c r="G174" s="61"/>
    </row>
    <row r="175" ht="15.75" customHeight="1">
      <c r="B175" s="90"/>
      <c r="C175" s="89"/>
      <c r="D175" s="89"/>
      <c r="E175" s="89"/>
      <c r="F175" s="89"/>
      <c r="G175" s="61"/>
    </row>
    <row r="176" ht="15.75" customHeight="1">
      <c r="B176" s="90"/>
      <c r="C176" s="89"/>
      <c r="D176" s="89"/>
      <c r="E176" s="89"/>
      <c r="F176" s="89"/>
      <c r="G176" s="61"/>
    </row>
    <row r="177" ht="15.75" customHeight="1">
      <c r="B177" s="90"/>
      <c r="C177" s="89"/>
      <c r="D177" s="89"/>
      <c r="E177" s="89"/>
      <c r="F177" s="89"/>
      <c r="G177" s="61"/>
    </row>
    <row r="178" ht="15.75" customHeight="1">
      <c r="B178" s="90"/>
      <c r="C178" s="89"/>
      <c r="D178" s="89"/>
      <c r="E178" s="89"/>
      <c r="F178" s="89"/>
      <c r="G178" s="61"/>
    </row>
    <row r="179" ht="15.75" customHeight="1">
      <c r="B179" s="90"/>
      <c r="C179" s="89"/>
      <c r="D179" s="89"/>
      <c r="E179" s="89"/>
      <c r="F179" s="89"/>
      <c r="G179" s="61"/>
    </row>
    <row r="180" ht="15.75" customHeight="1">
      <c r="B180" s="90"/>
      <c r="C180" s="89"/>
      <c r="D180" s="89"/>
      <c r="E180" s="89"/>
      <c r="F180" s="89"/>
      <c r="G180" s="61"/>
    </row>
    <row r="181" ht="15.75" customHeight="1">
      <c r="B181" s="90"/>
      <c r="C181" s="89"/>
      <c r="D181" s="89"/>
      <c r="E181" s="89"/>
      <c r="F181" s="89"/>
      <c r="G181" s="61"/>
    </row>
    <row r="182" ht="15.75" customHeight="1">
      <c r="B182" s="90"/>
      <c r="C182" s="89"/>
      <c r="D182" s="89"/>
      <c r="E182" s="89"/>
      <c r="F182" s="89"/>
      <c r="G182" s="61"/>
    </row>
    <row r="183" ht="15.75" customHeight="1">
      <c r="B183" s="90"/>
      <c r="C183" s="89"/>
      <c r="D183" s="89"/>
      <c r="E183" s="89"/>
      <c r="F183" s="89"/>
      <c r="G183" s="61"/>
    </row>
    <row r="184" ht="15.75" customHeight="1">
      <c r="B184" s="90"/>
      <c r="C184" s="89"/>
      <c r="D184" s="89"/>
      <c r="E184" s="89"/>
      <c r="F184" s="89"/>
      <c r="G184" s="61"/>
    </row>
    <row r="185" ht="15.75" customHeight="1">
      <c r="B185" s="90"/>
      <c r="C185" s="89"/>
      <c r="D185" s="89"/>
      <c r="E185" s="89"/>
      <c r="F185" s="89"/>
      <c r="G185" s="61"/>
    </row>
    <row r="186" ht="15.75" customHeight="1">
      <c r="B186" s="90"/>
      <c r="C186" s="89"/>
      <c r="D186" s="89"/>
      <c r="E186" s="89"/>
      <c r="F186" s="89"/>
      <c r="G186" s="61"/>
    </row>
    <row r="187" ht="15.75" customHeight="1">
      <c r="B187" s="90"/>
      <c r="C187" s="89"/>
      <c r="D187" s="89"/>
      <c r="E187" s="89"/>
      <c r="F187" s="89"/>
      <c r="G187" s="61"/>
    </row>
    <row r="188" ht="15.75" customHeight="1">
      <c r="B188" s="90"/>
      <c r="C188" s="89"/>
      <c r="D188" s="89"/>
      <c r="E188" s="89"/>
      <c r="F188" s="89"/>
      <c r="G188" s="61"/>
    </row>
    <row r="189" ht="15.75" customHeight="1">
      <c r="B189" s="90"/>
      <c r="C189" s="89"/>
      <c r="D189" s="89"/>
      <c r="E189" s="89"/>
      <c r="F189" s="89"/>
      <c r="G189" s="61"/>
    </row>
    <row r="190" ht="15.75" customHeight="1">
      <c r="B190" s="90"/>
      <c r="C190" s="89"/>
      <c r="D190" s="89"/>
      <c r="E190" s="89"/>
      <c r="F190" s="89"/>
      <c r="G190" s="61"/>
    </row>
    <row r="191" ht="15.75" customHeight="1">
      <c r="B191" s="90"/>
      <c r="C191" s="89"/>
      <c r="D191" s="89"/>
      <c r="E191" s="89"/>
      <c r="F191" s="89"/>
      <c r="G191" s="61"/>
    </row>
    <row r="192" ht="15.75" customHeight="1">
      <c r="B192" s="90"/>
      <c r="C192" s="89"/>
      <c r="D192" s="89"/>
      <c r="E192" s="89"/>
      <c r="F192" s="89"/>
      <c r="G192" s="61"/>
    </row>
    <row r="193" ht="15.75" customHeight="1">
      <c r="B193" s="90"/>
      <c r="C193" s="89"/>
      <c r="D193" s="89"/>
      <c r="E193" s="89"/>
      <c r="F193" s="89"/>
      <c r="G193" s="61"/>
    </row>
    <row r="194" ht="15.75" customHeight="1">
      <c r="B194" s="90"/>
      <c r="C194" s="89"/>
      <c r="D194" s="89"/>
      <c r="E194" s="89"/>
      <c r="F194" s="89"/>
      <c r="G194" s="61"/>
    </row>
    <row r="195" ht="15.75" customHeight="1">
      <c r="B195" s="90"/>
      <c r="C195" s="89"/>
      <c r="D195" s="89"/>
      <c r="E195" s="89"/>
      <c r="F195" s="89"/>
      <c r="G195" s="61"/>
    </row>
    <row r="196" ht="15.75" customHeight="1">
      <c r="B196" s="90"/>
      <c r="C196" s="89"/>
      <c r="D196" s="89"/>
      <c r="E196" s="89"/>
      <c r="F196" s="89"/>
      <c r="G196" s="61"/>
    </row>
    <row r="197" ht="15.75" customHeight="1">
      <c r="B197" s="90"/>
      <c r="C197" s="89"/>
      <c r="D197" s="89"/>
      <c r="E197" s="89"/>
      <c r="F197" s="89"/>
      <c r="G197" s="61"/>
    </row>
    <row r="198" ht="15.75" customHeight="1">
      <c r="B198" s="90"/>
      <c r="C198" s="89"/>
      <c r="D198" s="89"/>
      <c r="E198" s="89"/>
      <c r="F198" s="89"/>
      <c r="G198" s="61"/>
    </row>
    <row r="199" ht="15.75" customHeight="1">
      <c r="B199" s="90"/>
      <c r="C199" s="89"/>
      <c r="D199" s="89"/>
      <c r="E199" s="89"/>
      <c r="F199" s="89"/>
      <c r="G199" s="61"/>
    </row>
    <row r="200" ht="15.75" customHeight="1">
      <c r="B200" s="90"/>
      <c r="C200" s="89"/>
      <c r="D200" s="89"/>
      <c r="E200" s="89"/>
      <c r="F200" s="89"/>
      <c r="G200" s="61"/>
    </row>
    <row r="201" ht="15.75" customHeight="1">
      <c r="B201" s="90"/>
      <c r="C201" s="89"/>
      <c r="D201" s="89"/>
      <c r="E201" s="89"/>
      <c r="F201" s="89"/>
      <c r="G201" s="61"/>
    </row>
    <row r="202" ht="15.75" customHeight="1">
      <c r="B202" s="90"/>
      <c r="C202" s="89"/>
      <c r="D202" s="89"/>
      <c r="E202" s="89"/>
      <c r="F202" s="89"/>
      <c r="G202" s="61"/>
    </row>
    <row r="203" ht="15.75" customHeight="1">
      <c r="B203" s="90"/>
      <c r="C203" s="89"/>
      <c r="D203" s="89"/>
      <c r="E203" s="89"/>
      <c r="F203" s="89"/>
      <c r="G203" s="61"/>
    </row>
    <row r="204" ht="15.75" customHeight="1">
      <c r="B204" s="90"/>
      <c r="C204" s="89"/>
      <c r="D204" s="89"/>
      <c r="E204" s="89"/>
      <c r="F204" s="89"/>
      <c r="G204" s="61"/>
    </row>
    <row r="205" ht="15.75" customHeight="1">
      <c r="B205" s="90"/>
      <c r="C205" s="89"/>
      <c r="D205" s="89"/>
      <c r="E205" s="89"/>
      <c r="F205" s="89"/>
      <c r="G205" s="61"/>
    </row>
    <row r="206" ht="15.75" customHeight="1">
      <c r="B206" s="90"/>
      <c r="C206" s="89"/>
      <c r="D206" s="89"/>
      <c r="E206" s="89"/>
      <c r="F206" s="89"/>
      <c r="G206" s="61"/>
    </row>
    <row r="207" ht="15.75" customHeight="1">
      <c r="B207" s="90"/>
      <c r="C207" s="89"/>
      <c r="D207" s="89"/>
      <c r="E207" s="89"/>
      <c r="F207" s="89"/>
      <c r="G207" s="61"/>
    </row>
    <row r="208" ht="15.75" customHeight="1">
      <c r="B208" s="90"/>
      <c r="C208" s="89"/>
      <c r="D208" s="89"/>
      <c r="E208" s="89"/>
      <c r="F208" s="89"/>
      <c r="G208" s="61"/>
    </row>
    <row r="209" ht="15.75" customHeight="1">
      <c r="B209" s="90"/>
      <c r="C209" s="89"/>
      <c r="D209" s="89"/>
      <c r="E209" s="89"/>
      <c r="F209" s="89"/>
      <c r="G209" s="61"/>
    </row>
    <row r="210" ht="15.75" customHeight="1">
      <c r="B210" s="90"/>
      <c r="C210" s="89"/>
      <c r="D210" s="89"/>
      <c r="E210" s="89"/>
      <c r="F210" s="89"/>
      <c r="G210" s="61"/>
    </row>
    <row r="211" ht="15.75" customHeight="1">
      <c r="B211" s="90"/>
      <c r="C211" s="89"/>
      <c r="D211" s="89"/>
      <c r="E211" s="89"/>
      <c r="F211" s="89"/>
      <c r="G211" s="61"/>
    </row>
    <row r="212" ht="15.75" customHeight="1">
      <c r="B212" s="90"/>
      <c r="C212" s="89"/>
      <c r="D212" s="89"/>
      <c r="E212" s="89"/>
      <c r="F212" s="89"/>
      <c r="G212" s="61"/>
    </row>
    <row r="213" ht="15.75" customHeight="1">
      <c r="B213" s="90"/>
      <c r="C213" s="89"/>
      <c r="D213" s="89"/>
      <c r="E213" s="89"/>
      <c r="F213" s="89"/>
      <c r="G213" s="61"/>
    </row>
    <row r="214" ht="15.75" customHeight="1">
      <c r="B214" s="90"/>
      <c r="C214" s="89"/>
      <c r="D214" s="89"/>
      <c r="E214" s="89"/>
      <c r="F214" s="89"/>
      <c r="G214" s="61"/>
    </row>
    <row r="215" ht="15.75" customHeight="1">
      <c r="B215" s="90"/>
      <c r="C215" s="89"/>
      <c r="D215" s="89"/>
      <c r="E215" s="89"/>
      <c r="F215" s="89"/>
      <c r="G215" s="61"/>
    </row>
    <row r="216" ht="15.75" customHeight="1">
      <c r="B216" s="90"/>
      <c r="C216" s="89"/>
      <c r="D216" s="89"/>
      <c r="E216" s="89"/>
      <c r="F216" s="89"/>
      <c r="G216" s="61"/>
    </row>
    <row r="217" ht="15.75" customHeight="1">
      <c r="B217" s="90"/>
      <c r="C217" s="89"/>
      <c r="D217" s="89"/>
      <c r="E217" s="89"/>
      <c r="F217" s="89"/>
      <c r="G217" s="61"/>
    </row>
    <row r="218" ht="15.75" customHeight="1">
      <c r="B218" s="90"/>
      <c r="C218" s="89"/>
      <c r="D218" s="89"/>
      <c r="E218" s="89"/>
      <c r="F218" s="89"/>
      <c r="G218" s="61"/>
    </row>
    <row r="219" ht="15.75" customHeight="1">
      <c r="B219" s="90"/>
      <c r="C219" s="89"/>
      <c r="D219" s="89"/>
      <c r="E219" s="89"/>
      <c r="F219" s="89"/>
      <c r="G219" s="61"/>
    </row>
    <row r="220" ht="15.75" customHeight="1">
      <c r="B220" s="90"/>
      <c r="C220" s="89"/>
      <c r="D220" s="89"/>
      <c r="E220" s="89"/>
      <c r="F220" s="89"/>
      <c r="G220" s="61"/>
    </row>
    <row r="221" ht="15.75" customHeight="1">
      <c r="B221" s="90"/>
      <c r="C221" s="89"/>
      <c r="D221" s="89"/>
      <c r="E221" s="89"/>
      <c r="F221" s="89"/>
      <c r="G221" s="61"/>
    </row>
    <row r="222" ht="15.75" customHeight="1">
      <c r="B222" s="90"/>
      <c r="C222" s="89"/>
      <c r="D222" s="89"/>
      <c r="E222" s="89"/>
      <c r="F222" s="89"/>
      <c r="G222" s="61"/>
    </row>
    <row r="223" ht="15.75" customHeight="1">
      <c r="B223" s="90"/>
      <c r="C223" s="89"/>
      <c r="D223" s="89"/>
      <c r="E223" s="89"/>
      <c r="F223" s="89"/>
      <c r="G223" s="61"/>
    </row>
    <row r="224" ht="15.75" customHeight="1">
      <c r="B224" s="90"/>
      <c r="C224" s="89"/>
      <c r="D224" s="89"/>
      <c r="E224" s="89"/>
      <c r="F224" s="89"/>
      <c r="G224" s="61"/>
    </row>
    <row r="225" ht="15.75" customHeight="1">
      <c r="B225" s="90"/>
      <c r="C225" s="89"/>
      <c r="D225" s="89"/>
      <c r="E225" s="89"/>
      <c r="F225" s="89"/>
      <c r="G225" s="61"/>
    </row>
    <row r="226" ht="15.75" customHeight="1">
      <c r="B226" s="90"/>
      <c r="C226" s="89"/>
      <c r="D226" s="89"/>
      <c r="E226" s="89"/>
      <c r="F226" s="89"/>
      <c r="G226" s="61"/>
    </row>
    <row r="227" ht="15.75" customHeight="1">
      <c r="B227" s="90"/>
      <c r="C227" s="89"/>
      <c r="D227" s="89"/>
      <c r="E227" s="89"/>
      <c r="F227" s="89"/>
      <c r="G227" s="61"/>
    </row>
    <row r="228" ht="15.75" customHeight="1">
      <c r="B228" s="90"/>
      <c r="C228" s="89"/>
      <c r="D228" s="89"/>
      <c r="E228" s="89"/>
      <c r="F228" s="89"/>
      <c r="G228" s="61"/>
    </row>
    <row r="229" ht="15.75" customHeight="1">
      <c r="B229" s="90"/>
      <c r="C229" s="89"/>
      <c r="D229" s="89"/>
      <c r="E229" s="89"/>
      <c r="F229" s="89"/>
      <c r="G229" s="61"/>
    </row>
    <row r="230" ht="15.75" customHeight="1">
      <c r="B230" s="90"/>
      <c r="C230" s="89"/>
      <c r="D230" s="89"/>
      <c r="E230" s="89"/>
      <c r="F230" s="89"/>
      <c r="G230" s="61"/>
    </row>
    <row r="231" ht="15.75" customHeight="1">
      <c r="B231" s="90"/>
      <c r="C231" s="89"/>
      <c r="D231" s="89"/>
      <c r="E231" s="89"/>
      <c r="F231" s="89"/>
      <c r="G231" s="61"/>
    </row>
    <row r="232" ht="15.75" customHeight="1">
      <c r="B232" s="90"/>
      <c r="C232" s="89"/>
      <c r="D232" s="89"/>
      <c r="E232" s="89"/>
      <c r="F232" s="89"/>
      <c r="G232" s="61"/>
    </row>
    <row r="233" ht="15.75" customHeight="1">
      <c r="B233" s="90"/>
      <c r="C233" s="89"/>
      <c r="D233" s="89"/>
      <c r="E233" s="89"/>
      <c r="F233" s="89"/>
      <c r="G233" s="61"/>
    </row>
    <row r="234" ht="15.75" customHeight="1">
      <c r="B234" s="90"/>
      <c r="C234" s="89"/>
      <c r="D234" s="89"/>
      <c r="E234" s="89"/>
      <c r="F234" s="89"/>
      <c r="G234" s="61"/>
    </row>
    <row r="235" ht="15.75" customHeight="1">
      <c r="B235" s="90"/>
      <c r="C235" s="89"/>
      <c r="D235" s="89"/>
      <c r="E235" s="89"/>
      <c r="F235" s="89"/>
      <c r="G235" s="61"/>
    </row>
    <row r="236" ht="15.75" customHeight="1">
      <c r="B236" s="90"/>
      <c r="C236" s="89"/>
      <c r="D236" s="89"/>
      <c r="E236" s="89"/>
      <c r="F236" s="89"/>
      <c r="G236" s="61"/>
    </row>
    <row r="237" ht="15.75" customHeight="1">
      <c r="B237" s="90"/>
      <c r="C237" s="89"/>
      <c r="D237" s="89"/>
      <c r="E237" s="89"/>
      <c r="F237" s="89"/>
      <c r="G237" s="61"/>
    </row>
    <row r="238" ht="15.75" customHeight="1">
      <c r="B238" s="90"/>
      <c r="C238" s="89"/>
      <c r="D238" s="89"/>
      <c r="E238" s="89"/>
      <c r="F238" s="89"/>
      <c r="G238" s="61"/>
    </row>
    <row r="239" ht="15.75" customHeight="1">
      <c r="B239" s="90"/>
      <c r="C239" s="89"/>
      <c r="D239" s="89"/>
      <c r="E239" s="89"/>
      <c r="F239" s="89"/>
      <c r="G239" s="61"/>
    </row>
    <row r="240" ht="15.75" customHeight="1">
      <c r="B240" s="90"/>
      <c r="C240" s="89"/>
      <c r="D240" s="89"/>
      <c r="E240" s="89"/>
      <c r="F240" s="89"/>
      <c r="G240" s="61"/>
    </row>
    <row r="241" ht="15.75" customHeight="1">
      <c r="B241" s="90"/>
      <c r="C241" s="89"/>
      <c r="D241" s="89"/>
      <c r="E241" s="89"/>
      <c r="F241" s="89"/>
      <c r="G241" s="61"/>
    </row>
    <row r="242" ht="15.75" customHeight="1">
      <c r="B242" s="90"/>
      <c r="C242" s="89"/>
      <c r="D242" s="89"/>
      <c r="E242" s="89"/>
      <c r="F242" s="89"/>
      <c r="G242" s="61"/>
    </row>
    <row r="243" ht="15.75" customHeight="1">
      <c r="B243" s="90"/>
      <c r="C243" s="89"/>
      <c r="D243" s="89"/>
      <c r="E243" s="89"/>
      <c r="F243" s="89"/>
      <c r="G243" s="61"/>
    </row>
    <row r="244" ht="15.75" customHeight="1">
      <c r="B244" s="90"/>
      <c r="C244" s="89"/>
      <c r="D244" s="89"/>
      <c r="E244" s="89"/>
      <c r="F244" s="89"/>
      <c r="G244" s="61"/>
    </row>
    <row r="245" ht="15.75" customHeight="1">
      <c r="B245" s="90"/>
      <c r="C245" s="89"/>
      <c r="D245" s="89"/>
      <c r="E245" s="89"/>
      <c r="F245" s="89"/>
      <c r="G245" s="61"/>
    </row>
    <row r="246" ht="15.75" customHeight="1">
      <c r="B246" s="90"/>
      <c r="C246" s="89"/>
      <c r="D246" s="89"/>
      <c r="E246" s="89"/>
      <c r="F246" s="89"/>
      <c r="G246" s="61"/>
    </row>
    <row r="247" ht="15.75" customHeight="1">
      <c r="B247" s="90"/>
      <c r="C247" s="89"/>
      <c r="D247" s="89"/>
      <c r="E247" s="89"/>
      <c r="F247" s="89"/>
      <c r="G247" s="61"/>
    </row>
    <row r="248" ht="15.75" customHeight="1">
      <c r="B248" s="90"/>
      <c r="C248" s="89"/>
      <c r="D248" s="89"/>
      <c r="E248" s="89"/>
      <c r="F248" s="89"/>
      <c r="G248" s="61"/>
    </row>
    <row r="249" ht="15.75" customHeight="1">
      <c r="B249" s="90"/>
      <c r="C249" s="89"/>
      <c r="D249" s="89"/>
      <c r="E249" s="89"/>
      <c r="F249" s="89"/>
      <c r="G249" s="61"/>
    </row>
    <row r="250" ht="15.75" customHeight="1">
      <c r="B250" s="90"/>
      <c r="C250" s="89"/>
      <c r="D250" s="89"/>
      <c r="E250" s="89"/>
      <c r="F250" s="89"/>
      <c r="G250" s="61"/>
    </row>
    <row r="251" ht="15.75" customHeight="1">
      <c r="B251" s="90"/>
      <c r="C251" s="89"/>
      <c r="D251" s="89"/>
      <c r="E251" s="89"/>
      <c r="F251" s="89"/>
      <c r="G251" s="61"/>
    </row>
    <row r="252" ht="15.75" customHeight="1">
      <c r="B252" s="90"/>
      <c r="C252" s="89"/>
      <c r="D252" s="89"/>
      <c r="E252" s="89"/>
      <c r="F252" s="89"/>
      <c r="G252" s="61"/>
    </row>
    <row r="253" ht="15.75" customHeight="1">
      <c r="B253" s="90"/>
      <c r="C253" s="89"/>
      <c r="D253" s="89"/>
      <c r="E253" s="89"/>
      <c r="F253" s="89"/>
      <c r="G253" s="61"/>
    </row>
    <row r="254" ht="15.75" customHeight="1">
      <c r="B254" s="90"/>
      <c r="C254" s="89"/>
      <c r="D254" s="89"/>
      <c r="E254" s="89"/>
      <c r="F254" s="89"/>
      <c r="G254" s="61"/>
    </row>
    <row r="255" ht="15.75" customHeight="1">
      <c r="B255" s="90"/>
      <c r="C255" s="89"/>
      <c r="D255" s="89"/>
      <c r="E255" s="89"/>
      <c r="F255" s="89"/>
      <c r="G255" s="61"/>
    </row>
    <row r="256" ht="15.75" customHeight="1">
      <c r="B256" s="90"/>
      <c r="C256" s="89"/>
      <c r="D256" s="89"/>
      <c r="E256" s="89"/>
      <c r="F256" s="89"/>
      <c r="G256" s="61"/>
    </row>
    <row r="257" ht="15.75" customHeight="1">
      <c r="B257" s="90"/>
      <c r="C257" s="89"/>
      <c r="D257" s="89"/>
      <c r="E257" s="89"/>
      <c r="F257" s="89"/>
      <c r="G257" s="61"/>
    </row>
    <row r="258" ht="15.75" customHeight="1">
      <c r="B258" s="90"/>
      <c r="C258" s="89"/>
      <c r="D258" s="89"/>
      <c r="E258" s="89"/>
      <c r="F258" s="89"/>
      <c r="G258" s="61"/>
    </row>
    <row r="259" ht="15.75" customHeight="1">
      <c r="B259" s="90"/>
      <c r="C259" s="89"/>
      <c r="D259" s="89"/>
      <c r="E259" s="89"/>
      <c r="F259" s="89"/>
      <c r="G259" s="61"/>
    </row>
    <row r="260" ht="15.75" customHeight="1">
      <c r="B260" s="90"/>
      <c r="C260" s="89"/>
      <c r="D260" s="89"/>
      <c r="E260" s="89"/>
      <c r="F260" s="89"/>
      <c r="G260" s="61"/>
    </row>
    <row r="261" ht="15.75" customHeight="1">
      <c r="B261" s="90"/>
      <c r="C261" s="89"/>
      <c r="D261" s="89"/>
      <c r="E261" s="89"/>
      <c r="F261" s="89"/>
      <c r="G261" s="61"/>
    </row>
    <row r="262" ht="15.75" customHeight="1">
      <c r="B262" s="90"/>
      <c r="C262" s="89"/>
      <c r="D262" s="89"/>
      <c r="E262" s="89"/>
      <c r="F262" s="89"/>
      <c r="G262" s="61"/>
    </row>
    <row r="263" ht="15.75" customHeight="1">
      <c r="B263" s="90"/>
      <c r="C263" s="89"/>
      <c r="D263" s="89"/>
      <c r="E263" s="89"/>
      <c r="F263" s="89"/>
      <c r="G263" s="61"/>
    </row>
    <row r="264" ht="15.75" customHeight="1">
      <c r="B264" s="90"/>
      <c r="C264" s="89"/>
      <c r="D264" s="89"/>
      <c r="E264" s="89"/>
      <c r="F264" s="89"/>
      <c r="G264" s="61"/>
    </row>
    <row r="265" ht="15.75" customHeight="1">
      <c r="B265" s="90"/>
      <c r="C265" s="89"/>
      <c r="D265" s="89"/>
      <c r="E265" s="89"/>
      <c r="F265" s="89"/>
      <c r="G265" s="61"/>
    </row>
    <row r="266" ht="15.75" customHeight="1">
      <c r="B266" s="90"/>
      <c r="C266" s="89"/>
      <c r="D266" s="89"/>
      <c r="E266" s="89"/>
      <c r="F266" s="89"/>
      <c r="G266" s="61"/>
    </row>
    <row r="267" ht="15.75" customHeight="1">
      <c r="B267" s="90"/>
      <c r="C267" s="89"/>
      <c r="D267" s="89"/>
      <c r="E267" s="89"/>
      <c r="F267" s="89"/>
      <c r="G267" s="61"/>
    </row>
    <row r="268" ht="15.75" customHeight="1">
      <c r="B268" s="90"/>
      <c r="C268" s="89"/>
      <c r="D268" s="89"/>
      <c r="E268" s="89"/>
      <c r="F268" s="89"/>
      <c r="G268" s="61"/>
    </row>
    <row r="269" ht="15.75" customHeight="1">
      <c r="B269" s="90"/>
      <c r="C269" s="89"/>
      <c r="D269" s="89"/>
      <c r="E269" s="89"/>
      <c r="F269" s="89"/>
      <c r="G269" s="61"/>
    </row>
    <row r="270" ht="15.75" customHeight="1">
      <c r="B270" s="90"/>
      <c r="C270" s="89"/>
      <c r="D270" s="89"/>
      <c r="E270" s="89"/>
      <c r="F270" s="89"/>
      <c r="G270" s="61"/>
    </row>
    <row r="271" ht="15.75" customHeight="1">
      <c r="B271" s="90"/>
      <c r="C271" s="89"/>
      <c r="D271" s="89"/>
      <c r="E271" s="89"/>
      <c r="F271" s="89"/>
      <c r="G271" s="61"/>
    </row>
    <row r="272" ht="15.75" customHeight="1">
      <c r="B272" s="90"/>
      <c r="C272" s="89"/>
      <c r="D272" s="89"/>
      <c r="E272" s="89"/>
      <c r="F272" s="89"/>
      <c r="G272" s="61"/>
    </row>
    <row r="273" ht="15.75" customHeight="1">
      <c r="B273" s="90"/>
      <c r="C273" s="89"/>
      <c r="D273" s="89"/>
      <c r="E273" s="89"/>
      <c r="F273" s="89"/>
      <c r="G273" s="61"/>
    </row>
    <row r="274" ht="15.75" customHeight="1">
      <c r="B274" s="90"/>
      <c r="C274" s="89"/>
      <c r="D274" s="89"/>
      <c r="E274" s="89"/>
      <c r="F274" s="89"/>
      <c r="G274" s="61"/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G1000">
    <cfRule type="expression" dxfId="1" priority="1">
      <formula>$G2:$G1032&lt;0</formula>
    </cfRule>
  </conditionalFormatting>
  <conditionalFormatting sqref="A2:G1000">
    <cfRule type="expression" dxfId="2" priority="2">
      <formula>$G2:$G1032&gt;0</formula>
    </cfRule>
  </conditionalFormatting>
  <drawing r:id="rId1"/>
</worksheet>
</file>