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firstSheet="1" activeTab="1"/>
  </bookViews>
  <sheets>
    <sheet name="Solution Q1" sheetId="1" r:id="rId1"/>
    <sheet name="Solution Q2" sheetId="10" r:id="rId2"/>
    <sheet name="Solution Q3" sheetId="8" r:id="rId3"/>
    <sheet name="Solution Q4" sheetId="7" r:id="rId4"/>
    <sheet name="Solution Q5" sheetId="5" r:id="rId5"/>
    <sheet name="Solution Q6" sheetId="6" r:id="rId6"/>
    <sheet name="Solution Q7" sheetId="4" r:id="rId7"/>
    <sheet name="Solution Q8" sheetId="3" r:id="rId8"/>
    <sheet name="Solution Q9" sheetId="2" r:id="rId9"/>
  </sheets>
  <definedNames>
    <definedName name="_xlnm._FilterDatabase" localSheetId="0" hidden="1">'Solution Q1'!$A$41:$F$91</definedName>
    <definedName name="_xlnm._FilterDatabase" localSheetId="6" hidden="1">'Solution Q7'!$A$5:$N$22</definedName>
    <definedName name="Number_mailed" localSheetId="5">'Solution Q6'!$B$6</definedName>
    <definedName name="Number_mailed">'Solution Q6'!#REF!</definedName>
  </definedNames>
  <calcPr calcId="162913"/>
  <pivotCaches>
    <pivotCache cacheId="0"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10" l="1"/>
  <c r="B26" i="6"/>
  <c r="G5" i="7" l="1"/>
  <c r="G6" i="7"/>
  <c r="G7" i="7"/>
  <c r="G8" i="7"/>
  <c r="G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4" i="7"/>
  <c r="B28" i="4" l="1"/>
  <c r="B29" i="4"/>
  <c r="B30" i="4"/>
  <c r="B31" i="4"/>
  <c r="B32" i="4"/>
  <c r="B33" i="4"/>
  <c r="B27" i="4"/>
  <c r="C39" i="4"/>
  <c r="H43" i="1" l="1"/>
  <c r="H42" i="1"/>
  <c r="B24" i="6" l="1"/>
  <c r="B25" i="6" s="1"/>
  <c r="B27" i="6" s="1"/>
  <c r="B28" i="6" s="1"/>
  <c r="B29" i="6" s="1"/>
  <c r="B30" i="6" s="1"/>
  <c r="B31" i="6" s="1"/>
  <c r="B32" i="6" s="1"/>
  <c r="D22" i="6"/>
  <c r="E22" i="6" s="1"/>
  <c r="F22" i="6" s="1"/>
  <c r="G22" i="6" s="1"/>
  <c r="H22" i="6" s="1"/>
  <c r="I22" i="6" s="1"/>
  <c r="J22" i="6" s="1"/>
  <c r="N7" i="4"/>
  <c r="N8" i="4"/>
  <c r="N9" i="4"/>
  <c r="N10" i="4"/>
  <c r="N11" i="4"/>
  <c r="N12" i="4"/>
  <c r="N13" i="4"/>
  <c r="N14" i="4"/>
  <c r="N15" i="4"/>
  <c r="N16" i="4"/>
  <c r="N17" i="4"/>
  <c r="N18" i="4"/>
  <c r="N19" i="4"/>
  <c r="N20" i="4"/>
  <c r="N21" i="4"/>
  <c r="N22" i="4"/>
  <c r="N6" i="4"/>
  <c r="M13" i="4"/>
  <c r="M14" i="4"/>
  <c r="M15" i="4"/>
  <c r="M16" i="4"/>
  <c r="M17" i="4"/>
  <c r="M18" i="4"/>
  <c r="M19" i="4"/>
  <c r="M20" i="4"/>
  <c r="M21" i="4"/>
  <c r="M22" i="4"/>
  <c r="M6" i="4"/>
  <c r="M7" i="4"/>
  <c r="M8" i="4"/>
  <c r="M9" i="4"/>
  <c r="M10" i="4"/>
  <c r="M11" i="4"/>
  <c r="M12" i="4"/>
  <c r="L7" i="4"/>
  <c r="L8" i="4"/>
  <c r="L9" i="4"/>
  <c r="L10" i="4"/>
  <c r="L11" i="4"/>
  <c r="L12" i="4"/>
  <c r="L13" i="4"/>
  <c r="L14" i="4"/>
  <c r="L15" i="4"/>
  <c r="L16" i="4"/>
  <c r="L17" i="4"/>
  <c r="L18" i="4"/>
  <c r="L19" i="4"/>
  <c r="L20" i="4"/>
  <c r="L21" i="4"/>
  <c r="L22" i="4"/>
  <c r="L6" i="4"/>
  <c r="I6" i="4" a="1"/>
  <c r="I20" i="4" s="1"/>
  <c r="B12" i="6"/>
  <c r="B14" i="6" s="1"/>
  <c r="B10" i="6"/>
  <c r="B15" i="6" s="1"/>
  <c r="H10" i="8"/>
  <c r="H11" i="8"/>
  <c r="H12" i="8"/>
  <c r="H13" i="8"/>
  <c r="H9" i="8"/>
  <c r="G13" i="8"/>
  <c r="G12" i="8"/>
  <c r="B12" i="8"/>
  <c r="B13" i="8" s="1"/>
  <c r="B14" i="8" s="1"/>
  <c r="B15" i="8" s="1"/>
  <c r="G11" i="8"/>
  <c r="B11" i="8"/>
  <c r="G10" i="8"/>
  <c r="B10" i="8"/>
  <c r="G9" i="8"/>
  <c r="B5" i="10"/>
  <c r="B6" i="10"/>
  <c r="B8" i="10"/>
  <c r="B9" i="10"/>
  <c r="B10" i="10"/>
  <c r="B11" i="10"/>
  <c r="B12" i="10"/>
  <c r="B4" i="10"/>
  <c r="E5" i="1"/>
  <c r="F5" i="1" s="1"/>
  <c r="E6" i="1"/>
  <c r="E7" i="1"/>
  <c r="E11" i="1"/>
  <c r="E8" i="1"/>
  <c r="E12" i="1"/>
  <c r="E10" i="1"/>
  <c r="E9" i="1"/>
  <c r="I9" i="4" l="1"/>
  <c r="I17" i="4"/>
  <c r="I6" i="4"/>
  <c r="I10" i="4"/>
  <c r="I14" i="4"/>
  <c r="I22" i="4"/>
  <c r="I7" i="4"/>
  <c r="I11" i="4"/>
  <c r="I15" i="4"/>
  <c r="I19" i="4"/>
  <c r="I13" i="4"/>
  <c r="I21" i="4"/>
  <c r="I18" i="4"/>
  <c r="I8" i="4"/>
  <c r="I12" i="4"/>
  <c r="I16" i="4"/>
  <c r="B17" i="6"/>
  <c r="B22" i="6" s="1"/>
  <c r="F6" i="1"/>
  <c r="D18" i="8"/>
  <c r="F12" i="1"/>
  <c r="G12" i="1" s="1"/>
  <c r="F8" i="1"/>
  <c r="F9" i="1"/>
  <c r="F11" i="1"/>
  <c r="F10" i="1"/>
  <c r="F7" i="1"/>
  <c r="G10" i="1" l="1"/>
  <c r="G7" i="1"/>
  <c r="G8" i="1"/>
  <c r="G11" i="1"/>
  <c r="G9" i="1"/>
  <c r="G5" i="1"/>
  <c r="G6" i="1"/>
</calcChain>
</file>

<file path=xl/sharedStrings.xml><?xml version="1.0" encoding="utf-8"?>
<sst xmlns="http://schemas.openxmlformats.org/spreadsheetml/2006/main" count="1891" uniqueCount="276">
  <si>
    <t>Name</t>
  </si>
  <si>
    <t>Delay Minutes</t>
  </si>
  <si>
    <t>Naveen Devasia</t>
  </si>
  <si>
    <t>Sowmya Saviour</t>
  </si>
  <si>
    <t>Hameed Unnisa</t>
  </si>
  <si>
    <t>Pankaj P_Agarwal</t>
  </si>
  <si>
    <t>Sweekrutha R Kanth</t>
  </si>
  <si>
    <t>Karthik Gandhi</t>
  </si>
  <si>
    <t>Vasudha SS</t>
  </si>
  <si>
    <t>Veena P</t>
  </si>
  <si>
    <t>Jayalakshmi K</t>
  </si>
  <si>
    <t>Brian Pinto</t>
  </si>
  <si>
    <t>Shreya Shivkumar</t>
  </si>
  <si>
    <t>Madhuri Rao</t>
  </si>
  <si>
    <t>Prashanth Ullal</t>
  </si>
  <si>
    <t>Shaikh Banu</t>
  </si>
  <si>
    <t>ADNA FERNANDES</t>
  </si>
  <si>
    <t>Surendra Edamadaka</t>
  </si>
  <si>
    <t>Aparna Suryanarayana</t>
  </si>
  <si>
    <t>Ajay Vishwanath</t>
  </si>
  <si>
    <t>Sudha Goud</t>
  </si>
  <si>
    <t>Vani Bhat</t>
  </si>
  <si>
    <t>Gerald Amirthraj</t>
  </si>
  <si>
    <t>Manjesh SR</t>
  </si>
  <si>
    <t>Cum Delay Min</t>
  </si>
  <si>
    <t>Cum Delay Min %</t>
  </si>
  <si>
    <t>Question 1</t>
  </si>
  <si>
    <t>How many rows would be there in case of inner join, left join and right join?</t>
  </si>
  <si>
    <t>Solution</t>
  </si>
  <si>
    <t>Inner Join</t>
  </si>
  <si>
    <t>Left Join</t>
  </si>
  <si>
    <t>Right Join</t>
  </si>
  <si>
    <t>Rows</t>
  </si>
  <si>
    <t>Inner Join will create the result-set by combining all rows from both the tables where the condition satisfies i.e value of the common field will be same.</t>
  </si>
  <si>
    <t>This join returns all the rows of the table on the left side of the join and matching rows for the table on the right side of join. The rows for which there is no matching row on right side, the result-set will contain null.</t>
  </si>
  <si>
    <t>RIGHT JOIN is similar to LEFT JOIN. This join returns all the rows of the table on the right side of the join and matching rows for the table on the left side of join. The rows for which there is no matching row on left side, the result-set will contain null.</t>
  </si>
  <si>
    <t>Question1 - SQL Query to find second highest salary of Employee (without the use of rank, row_number function)</t>
  </si>
  <si>
    <t>Solution:</t>
  </si>
  <si>
    <t>SELECT max(salary) FROM Employee WHERE salary NOT IN (SELECT max(salary) FROM  Empoyee);</t>
  </si>
  <si>
    <t>Q1. The numbers that have to be mailed inorder to touch a net profit of 75,000</t>
  </si>
  <si>
    <t>Q1. What is the total deposit amount for each branch, broken down by account type?</t>
  </si>
  <si>
    <t>Date</t>
  </si>
  <si>
    <t>Amount</t>
  </si>
  <si>
    <t>AcctType</t>
  </si>
  <si>
    <t>OpenedBy</t>
  </si>
  <si>
    <t>Branch</t>
  </si>
  <si>
    <t>Customer</t>
  </si>
  <si>
    <t>Checking</t>
  </si>
  <si>
    <t>New Accts</t>
  </si>
  <si>
    <t>Central</t>
  </si>
  <si>
    <t>Existing</t>
  </si>
  <si>
    <t>CD</t>
  </si>
  <si>
    <t>Teller</t>
  </si>
  <si>
    <t>Westside</t>
  </si>
  <si>
    <t>North County</t>
  </si>
  <si>
    <t>Savings</t>
  </si>
  <si>
    <t>New</t>
  </si>
  <si>
    <t>IRA</t>
  </si>
  <si>
    <t>Row Labels</t>
  </si>
  <si>
    <t>Column Labels</t>
  </si>
  <si>
    <t>Sum of Amount</t>
  </si>
  <si>
    <t>Q2. How many accounts were opened at each branch, broken down by account type?</t>
  </si>
  <si>
    <t>Count of AcctType</t>
  </si>
  <si>
    <t>Q3. What types of accounts do tellers open most often?</t>
  </si>
  <si>
    <t>Count of OpenedBy</t>
  </si>
  <si>
    <t>Q4. Which branch opens the most accounts for new customers?</t>
  </si>
  <si>
    <t>Q. For the student database given alongside, arrive at the number of students who come under each of the grade category.</t>
  </si>
  <si>
    <t>Student</t>
  </si>
  <si>
    <t>Grades</t>
  </si>
  <si>
    <t>Min</t>
  </si>
  <si>
    <t>Max</t>
  </si>
  <si>
    <t>Grade</t>
  </si>
  <si>
    <t>Frequency</t>
  </si>
  <si>
    <t>Student 1</t>
  </si>
  <si>
    <t>F</t>
  </si>
  <si>
    <t>Student 2</t>
  </si>
  <si>
    <t>D</t>
  </si>
  <si>
    <t>Student 3</t>
  </si>
  <si>
    <t>C</t>
  </si>
  <si>
    <t>Student 4</t>
  </si>
  <si>
    <t>B</t>
  </si>
  <si>
    <t>Student 5</t>
  </si>
  <si>
    <t>A</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</si>
  <si>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</si>
  <si>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</si>
  <si>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</si>
  <si>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</si>
  <si>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</si>
  <si>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</si>
  <si>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</si>
  <si>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</si>
  <si>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</si>
  <si>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</si>
  <si>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</si>
  <si>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</si>
  <si>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</si>
  <si>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</si>
  <si>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</si>
  <si>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</si>
  <si>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</si>
  <si>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</si>
  <si>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</si>
  <si>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</si>
  <si>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</si>
  <si>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</si>
  <si>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</si>
  <si>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</si>
  <si>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</si>
  <si>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</si>
  <si>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</si>
  <si>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</si>
  <si>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</si>
  <si>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</si>
  <si>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</si>
  <si>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</si>
  <si>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</si>
  <si>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</si>
  <si>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</si>
  <si>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</si>
  <si>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</si>
  <si>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</si>
  <si>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</si>
  <si>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</si>
  <si>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</si>
  <si>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</si>
  <si>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</si>
  <si>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</si>
  <si>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</si>
  <si>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Delay Reason</t>
  </si>
  <si>
    <t>Delay in driver locating address</t>
  </si>
  <si>
    <t>Delayed departure of Cab</t>
  </si>
  <si>
    <t>Extra Pick-up</t>
  </si>
  <si>
    <t>Driver Delay</t>
  </si>
  <si>
    <t>Routing Issue</t>
  </si>
  <si>
    <t>Vehicle breakdown</t>
  </si>
  <si>
    <t>Mobile Not Reachable</t>
  </si>
  <si>
    <t>Traffic jam</t>
  </si>
  <si>
    <t>Top 20% reasons of can delays are : Delayed departure of Cab, Driver Delay, Extra Pick-up, Routing Issue and Delay in driver locating address as per 80:20 pereto chart.</t>
  </si>
  <si>
    <t>Q. Convert the date from first format to the second format and sort in ascending order.</t>
  </si>
  <si>
    <t>Date (yyyymmdd.000)</t>
  </si>
  <si>
    <t>Date (mm/dd/yyyy)</t>
  </si>
  <si>
    <t>20070623.000</t>
  </si>
  <si>
    <t>20070624.000</t>
  </si>
  <si>
    <t>20070523.000</t>
  </si>
  <si>
    <t>20061202.000</t>
  </si>
  <si>
    <t>20070112.000</t>
  </si>
  <si>
    <t>20070519.000</t>
  </si>
  <si>
    <t>20080419.000</t>
  </si>
  <si>
    <t>20071017.000</t>
  </si>
  <si>
    <t>20051220.000</t>
  </si>
  <si>
    <t xml:space="preserve">Used LEFT(A4,LEN(A4)-4) function to remove '.0000' from the date and then used MID(),LEFT() and RIGHT() functions to allign the format. </t>
  </si>
  <si>
    <t>Q. Compute the Time sheet for this employee by filling in the missing columns.</t>
  </si>
  <si>
    <t>Employee Time Sheet</t>
  </si>
  <si>
    <t xml:space="preserve">Employee Name: </t>
  </si>
  <si>
    <t>Gina Davison</t>
  </si>
  <si>
    <t xml:space="preserve">Department: </t>
  </si>
  <si>
    <t>Tech Support</t>
  </si>
  <si>
    <t xml:space="preserve">Start Day: </t>
  </si>
  <si>
    <t>Weekday</t>
  </si>
  <si>
    <t>Start
Work</t>
  </si>
  <si>
    <t>Time Out
(Lunch)</t>
  </si>
  <si>
    <t>Time In
(Lunch)</t>
  </si>
  <si>
    <t>End
Work</t>
  </si>
  <si>
    <t>Total
Working Hours (w/o breaks)</t>
  </si>
  <si>
    <t>Weekly
Hours(cumulative)</t>
  </si>
  <si>
    <t>MONDAY</t>
  </si>
  <si>
    <t>TUESDAY</t>
  </si>
  <si>
    <t>WEDNESDAY</t>
  </si>
  <si>
    <t>THURSDAY</t>
  </si>
  <si>
    <t>FRIDAY</t>
  </si>
  <si>
    <t>SATURDAY</t>
  </si>
  <si>
    <t>SUNDAY</t>
  </si>
  <si>
    <t>WEEKLY TOTAL</t>
  </si>
  <si>
    <t xml:space="preserve"> Total hours:</t>
  </si>
  <si>
    <t xml:space="preserve">used =(D9-C9)+(F9-E9) formula to calculate the actual working hours and =SUM($G9:G$15) formula for calculating cummulative sum of hours. </t>
  </si>
  <si>
    <t>Used Pivot table here, A PivotTable is a powerful tool to calculate, summarize, and analyze data that lets you see comparisons, patterns, and trends in your data.</t>
  </si>
  <si>
    <t>this color defines the types of accounts do tellers open most often</t>
  </si>
  <si>
    <t>this color defines the branch opens the most accounts for new customers</t>
  </si>
  <si>
    <t>Direct Mail Profit Model</t>
  </si>
  <si>
    <t>Input Cells</t>
  </si>
  <si>
    <t>Number mailed:</t>
  </si>
  <si>
    <t>Response rate:</t>
  </si>
  <si>
    <t>Printing costs per unit:</t>
  </si>
  <si>
    <t>Mailing costs per unit:</t>
  </si>
  <si>
    <t>Responses:</t>
  </si>
  <si>
    <t>Profit per response:</t>
  </si>
  <si>
    <t>Gross profit:</t>
  </si>
  <si>
    <t>Printing + mailing costs:</t>
  </si>
  <si>
    <t>Net Profit</t>
  </si>
  <si>
    <t>The numbers that have to be mailed inorder to touch a net profit of 75,000 is 789470</t>
  </si>
  <si>
    <t>Q2. Complete the following table (Use XL functions)</t>
  </si>
  <si>
    <t>Response Rate -&gt;</t>
  </si>
  <si>
    <t>Number Mailed -&gt;</t>
  </si>
  <si>
    <t>Q. Below is the table containing reaons &amp; duration of delay in cabs on a given day.</t>
  </si>
  <si>
    <t>Using XL charts create a 80:20 pareto and identify the top 20% reason for cab delays.</t>
  </si>
  <si>
    <t>Q1. Populate column "Incentive 1" using the following criteria</t>
  </si>
  <si>
    <t>Q2. Populate column "Incentive 2" using the following criteria</t>
  </si>
  <si>
    <t>Q3. Populate column "Promotion" using the following criteria</t>
  </si>
  <si>
    <t>slno</t>
  </si>
  <si>
    <t>empname</t>
  </si>
  <si>
    <t>age</t>
  </si>
  <si>
    <t>dept</t>
  </si>
  <si>
    <t>desgn</t>
  </si>
  <si>
    <t>basic</t>
  </si>
  <si>
    <t>hra</t>
  </si>
  <si>
    <t>da</t>
  </si>
  <si>
    <t>gross</t>
  </si>
  <si>
    <t>rating</t>
  </si>
  <si>
    <t>ppl mgmnt</t>
  </si>
  <si>
    <t>incentive1</t>
  </si>
  <si>
    <t>incentive2</t>
  </si>
  <si>
    <t>promotion</t>
  </si>
  <si>
    <t>leema</t>
  </si>
  <si>
    <t>Qc</t>
  </si>
  <si>
    <t>mgr</t>
  </si>
  <si>
    <t>bad</t>
  </si>
  <si>
    <t>david</t>
  </si>
  <si>
    <t>sr mgr</t>
  </si>
  <si>
    <t>avg</t>
  </si>
  <si>
    <t>anita</t>
  </si>
  <si>
    <t>good</t>
  </si>
  <si>
    <t>deepak</t>
  </si>
  <si>
    <t>prod</t>
  </si>
  <si>
    <t>sebastian</t>
  </si>
  <si>
    <t>Executive</t>
  </si>
  <si>
    <t>manu</t>
  </si>
  <si>
    <t>sachin</t>
  </si>
  <si>
    <t>sales</t>
  </si>
  <si>
    <t>sandeep</t>
  </si>
  <si>
    <t>brinda</t>
  </si>
  <si>
    <t>aishwarya</t>
  </si>
  <si>
    <t>hr</t>
  </si>
  <si>
    <t>simran</t>
  </si>
  <si>
    <t>bin laden</t>
  </si>
  <si>
    <t>shanthi</t>
  </si>
  <si>
    <t>ambani</t>
  </si>
  <si>
    <t>veer</t>
  </si>
  <si>
    <t>vincent</t>
  </si>
  <si>
    <t>Stores</t>
  </si>
  <si>
    <t>shantha</t>
  </si>
  <si>
    <t>Q4. Populate the Ratings for each of the Sr Mangers using XL formulae.</t>
  </si>
  <si>
    <t>Q5. Create a "Lookup Tool" by using dropdowns for the two green cells, and using the brown cell for populating the required info. If the info is not available, use "NA".</t>
  </si>
  <si>
    <t>Empname</t>
  </si>
  <si>
    <t>S.No.</t>
  </si>
  <si>
    <t>Segment</t>
  </si>
  <si>
    <t>Occurence</t>
  </si>
  <si>
    <t>GFS</t>
  </si>
  <si>
    <t>Linju M</t>
  </si>
  <si>
    <t>Consumer Care</t>
  </si>
  <si>
    <t>Pavithra Charles</t>
  </si>
  <si>
    <t>Mukesh Muthu</t>
  </si>
  <si>
    <t>Imaging Sales</t>
  </si>
  <si>
    <t>Shekar P</t>
  </si>
  <si>
    <t>Deeksha HS</t>
  </si>
  <si>
    <t>Judy DCruz</t>
  </si>
  <si>
    <t>Rahul H_Desai</t>
  </si>
  <si>
    <t>Siddharth Goutham</t>
  </si>
  <si>
    <t>Archana Talwar</t>
  </si>
  <si>
    <t>Roopa Rebello</t>
  </si>
  <si>
    <t>Mary Noronha</t>
  </si>
  <si>
    <t>Arjun Manjunath</t>
  </si>
  <si>
    <t>Rajeev Muralidharan</t>
  </si>
  <si>
    <t>Suneetha Gangadhar</t>
  </si>
  <si>
    <t>Lovely Rajan</t>
  </si>
  <si>
    <t>Sunitha R_R</t>
  </si>
  <si>
    <t>Data Cleansing</t>
  </si>
  <si>
    <t>Q1</t>
  </si>
  <si>
    <t>Q2</t>
  </si>
  <si>
    <t>Used QUARTILE function for data cleansing</t>
  </si>
  <si>
    <t>The given table is completed by using "Data Table" what-if Analysis</t>
  </si>
  <si>
    <t>Calculated distinct 'Delay Reason' by using Pivot table</t>
  </si>
  <si>
    <t>Created dropdown using data validation and then  used VLOOKUP for the value cell</t>
  </si>
  <si>
    <t>Rating</t>
  </si>
  <si>
    <t>In this solution I used index() and match() function to calculate rating of sr managers</t>
  </si>
  <si>
    <t>incentive1, incentive2, and promotion columns are calculated by using if-else statements</t>
  </si>
  <si>
    <t>When we need to find things in a table or a range by row, we use VLOOKUP function.Here I used =(VLOOKUP(B4,($D$3:$E$8),3,1)) formula for calculating Grades as per the given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</si>
</sst>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_);_(* \(#,##0\);_(* &quot;-&quot;??_);_(@_)"/>
    <numFmt numFmtId="165" formatCode="mmm/dd"/>
    <numFmt numFmtId="166" formatCode="dddd"/>
    <numFmt numFmtId="167" formatCode="[h]:mm"/>
    <numFmt numFmtId="168" formatCode="&quot;$&quot;#,##0.00_);[Red]\(&quot;$&quot;#,##0.00\)"/>
    <numFmt numFmtId="169" formatCode="&quot;$&quot;#,##0_);[Red]\(&quot;$&quot;#,##0\)"/>
    <numFmt numFmtId="170" formatCode="&quot;$&quot;#,##0"/>
  </numFmts>
  <fonts count="26">
    <font>
      <sz val="11"/>
      <color theme="1"/>
      <name val="Calibri"/>
      <family val="2"/>
      <scheme val="minor"/>
    </font>
    <font>
      <b/>
      <sz val="10"/>
      <color theme="1"/>
      <name val="Arial"/>
      <family val="2"/>
    </font>
    <font>
      <sz val="10"/>
      <color theme="1"/>
      <name val="Arial"/>
      <family val="2"/>
    </font>
    <font>
      <b/>
      <sz val="11"/>
      <color theme="1"/>
      <name val="Calibri"/>
      <family val="2"/>
      <scheme val="minor"/>
    </font>
    <font>
      <b/>
      <sz val="11"/>
      <color theme="1"/>
      <name val="Calibri"/>
      <family val="2"/>
    </font>
    <font>
      <sz val="11"/>
      <color theme="1"/>
      <name val="Calibri"/>
      <family val="2"/>
    </font>
    <font>
      <sz val="13"/>
      <color rgb="FF40424E"/>
      <name val="Arial"/>
      <family val="2"/>
    </font>
    <font>
      <b/>
      <sz val="11"/>
      <color rgb="FF000000"/>
      <name val="Arial"/>
      <family val="2"/>
    </font>
    <font>
      <b/>
      <sz val="10"/>
      <color rgb="FFFF0000"/>
      <name val="Arial"/>
      <family val="2"/>
    </font>
    <font>
      <b/>
      <sz val="10"/>
      <color rgb="FF800000"/>
      <name val="Arial"/>
      <family val="2"/>
    </font>
    <font>
      <sz val="10"/>
      <color theme="1"/>
      <name val="Calibri"/>
      <family val="2"/>
    </font>
    <font>
      <b/>
      <sz val="11"/>
      <color rgb="FF000080"/>
      <name val="Arial"/>
      <family val="2"/>
    </font>
    <font>
      <sz val="8"/>
      <color theme="1"/>
      <name val="Arial"/>
      <family val="2"/>
    </font>
    <font>
      <sz val="10"/>
      <color rgb="FF000000"/>
      <name val="Open Sans"/>
    </font>
    <font>
      <sz val="10"/>
      <color rgb="FF000000"/>
      <name val="Arial"/>
      <family val="2"/>
    </font>
    <font>
      <sz val="10"/>
      <name val="Arial"/>
      <family val="2"/>
    </font>
    <font>
      <b/>
      <sz val="10"/>
      <color rgb="FFFFFFFF"/>
      <name val="Arial"/>
      <family val="2"/>
    </font>
    <font>
      <b/>
      <sz val="14"/>
      <color rgb="FF0000FF"/>
      <name val="Arial"/>
      <family val="2"/>
    </font>
    <font>
      <b/>
      <sz val="9"/>
      <color rgb="FF333399"/>
      <name val="Arial"/>
      <family val="2"/>
    </font>
    <font>
      <b/>
      <sz val="10"/>
      <color rgb="FF333399"/>
      <name val="Arial"/>
      <family val="2"/>
    </font>
    <font>
      <b/>
      <sz val="12"/>
      <color theme="1"/>
      <name val="Arial"/>
      <family val="2"/>
    </font>
    <font>
      <b/>
      <sz val="12"/>
      <color rgb="FFFFFFFF"/>
      <name val="Arial"/>
      <family val="2"/>
    </font>
    <font>
      <b/>
      <sz val="10"/>
      <color rgb="FF969696"/>
      <name val="Arial"/>
      <family val="2"/>
    </font>
    <font>
      <b/>
      <sz val="10"/>
      <name val="Arial"/>
      <family val="2"/>
    </font>
    <font>
      <b/>
      <sz val="18"/>
      <color theme="1"/>
      <name val="Calibri"/>
      <family val="2"/>
      <scheme val="minor"/>
    </font>
    <font>
      <sz val="10"/>
      <color theme="1"/>
      <name val="Consolas"/>
      <family val="3"/>
    </font>
  </fonts>
  <fills count="14">
    <fill>
      <patternFill patternType="none"/>
    </fill>
    <fill>
      <patternFill patternType="gray125"/>
    </fill>
    <fill>
      <patternFill patternType="solid">
        <fgColor rgb="FFFFFF99"/>
        <bgColor rgb="FFFFFF99"/>
      </patternFill>
    </fill>
    <fill>
      <patternFill patternType="solid">
        <fgColor rgb="FFFFFF00"/>
        <bgColor indexed="64"/>
      </patternFill>
    </fill>
    <fill>
      <patternFill patternType="solid">
        <fgColor rgb="FFC0C0C0"/>
        <bgColor rgb="FFC0C0C0"/>
      </patternFill>
    </fill>
    <fill>
      <patternFill patternType="solid">
        <fgColor rgb="FF969696"/>
        <bgColor rgb="FF969696"/>
      </patternFill>
    </fill>
    <fill>
      <patternFill patternType="solid">
        <fgColor rgb="FF33CCCC"/>
        <bgColor rgb="FF33CCCC"/>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rgb="FF000080"/>
        <bgColor rgb="FF000080"/>
      </patternFill>
    </fill>
    <fill>
      <patternFill patternType="solid">
        <fgColor rgb="FF3366FF"/>
        <bgColor rgb="FF3366FF"/>
      </patternFill>
    </fill>
    <fill>
      <patternFill patternType="solid">
        <fgColor rgb="FF000000"/>
        <bgColor rgb="FF000000"/>
      </patternFill>
    </fill>
  </fills>
  <borders count="21">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C0C0C0"/>
      </right>
      <top style="thin">
        <color rgb="FF000000"/>
      </top>
      <bottom style="thin">
        <color rgb="FFC0C0C0"/>
      </bottom>
      <diagonal/>
    </border>
    <border>
      <left style="thin">
        <color rgb="FFC0C0C0"/>
      </left>
      <right style="thin">
        <color rgb="FFC0C0C0"/>
      </right>
      <top style="thin">
        <color rgb="FF000000"/>
      </top>
      <bottom style="thin">
        <color rgb="FFC0C0C0"/>
      </bottom>
      <diagonal/>
    </border>
    <border>
      <left style="thin">
        <color rgb="FFC0C0C0"/>
      </left>
      <right style="thin">
        <color rgb="FF000000"/>
      </right>
      <top style="thin">
        <color rgb="FF000000"/>
      </top>
      <bottom style="thin">
        <color rgb="FFC0C0C0"/>
      </bottom>
      <diagonal/>
    </border>
    <border>
      <left style="thin">
        <color indexed="64"/>
      </left>
      <right/>
      <top/>
      <bottom/>
      <diagonal/>
    </border>
  </borders>
  <cellStyleXfs count="2">
    <xf numFmtId="0" fontId="0" fillId="0" borderId="0"/>
    <xf numFmtId="0" fontId="14" fillId="0" borderId="0"/>
  </cellStyleXfs>
  <cellXfs count="123">
    <xf numFmtId="0" fontId="0" fillId="0" borderId="0" xfId="0"/>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alignment wrapText="1"/>
    </xf>
    <xf numFmtId="0" fontId="3" fillId="0" borderId="0" xfId="0" applyFont="1" applyAlignment="1">
      <alignment horizontal="center" vertical="center"/>
    </xf>
    <xf numFmtId="0" fontId="3" fillId="0" borderId="0" xfId="0" applyFont="1" applyAlignment="1">
      <alignment vertical="center"/>
    </xf>
    <xf numFmtId="0" fontId="7" fillId="0" borderId="0" xfId="0" applyFont="1" applyAlignment="1"/>
    <xf numFmtId="0" fontId="8" fillId="0" borderId="0" xfId="0" applyFont="1" applyAlignment="1"/>
    <xf numFmtId="0" fontId="9" fillId="0" borderId="0" xfId="0" applyFont="1" applyAlignment="1"/>
    <xf numFmtId="0" fontId="1" fillId="2" borderId="2" xfId="0" applyFont="1" applyFill="1" applyBorder="1" applyAlignment="1">
      <alignment horizontal="center"/>
    </xf>
    <xf numFmtId="164" fontId="1" fillId="2" borderId="2" xfId="0" applyNumberFormat="1" applyFont="1" applyFill="1" applyBorder="1" applyAlignment="1">
      <alignment horizontal="center"/>
    </xf>
    <xf numFmtId="165" fontId="2" fillId="0" borderId="0" xfId="0" applyNumberFormat="1" applyFont="1" applyAlignment="1"/>
    <xf numFmtId="164" fontId="2" fillId="0" borderId="0" xfId="0" applyNumberFormat="1" applyFont="1" applyAlignment="1"/>
    <xf numFmtId="0" fontId="10" fillId="0" borderId="0" xfId="0" applyFont="1"/>
    <xf numFmtId="0" fontId="0" fillId="0" borderId="0" xfId="0" pivotButton="1"/>
    <xf numFmtId="0" fontId="0" fillId="0" borderId="0" xfId="0" applyAlignment="1">
      <alignment horizontal="left"/>
    </xf>
    <xf numFmtId="0" fontId="0" fillId="0" borderId="0" xfId="0" applyNumberFormat="1"/>
    <xf numFmtId="0" fontId="0" fillId="3" borderId="0" xfId="0" applyFill="1" applyAlignment="1">
      <alignment horizontal="left"/>
    </xf>
    <xf numFmtId="0" fontId="0" fillId="3" borderId="0" xfId="0" applyNumberFormat="1" applyFill="1"/>
    <xf numFmtId="0" fontId="1" fillId="4" borderId="2" xfId="0" applyFont="1" applyFill="1" applyBorder="1" applyAlignment="1">
      <alignment horizontal="center"/>
    </xf>
    <xf numFmtId="0" fontId="9" fillId="0" borderId="2" xfId="0" applyFont="1" applyBorder="1" applyAlignment="1"/>
    <xf numFmtId="0" fontId="12" fillId="2" borderId="2" xfId="0" applyFont="1" applyFill="1" applyBorder="1" applyAlignment="1">
      <alignment horizontal="center"/>
    </xf>
    <xf numFmtId="0" fontId="2" fillId="2" borderId="2" xfId="0" applyFont="1" applyFill="1" applyBorder="1" applyAlignment="1">
      <alignment horizontal="center"/>
    </xf>
    <xf numFmtId="0" fontId="2" fillId="6" borderId="2" xfId="0" applyFont="1" applyFill="1" applyBorder="1" applyAlignment="1">
      <alignment horizontal="center"/>
    </xf>
    <xf numFmtId="0" fontId="0" fillId="0" borderId="0" xfId="0" applyFont="1" applyAlignment="1"/>
    <xf numFmtId="0" fontId="1" fillId="0" borderId="0" xfId="0" applyFont="1" applyAlignment="1"/>
    <xf numFmtId="0" fontId="9" fillId="0" borderId="3" xfId="0" applyFont="1" applyBorder="1" applyAlignment="1"/>
    <xf numFmtId="0" fontId="3" fillId="10" borderId="6" xfId="0" applyFont="1" applyFill="1" applyBorder="1"/>
    <xf numFmtId="0" fontId="0" fillId="8" borderId="7" xfId="0" applyFill="1" applyBorder="1" applyAlignment="1">
      <alignment horizontal="left"/>
    </xf>
    <xf numFmtId="0" fontId="0" fillId="9" borderId="7" xfId="0" applyFill="1" applyBorder="1" applyAlignment="1">
      <alignment horizontal="left"/>
    </xf>
    <xf numFmtId="0" fontId="0" fillId="8" borderId="8" xfId="0" applyFill="1" applyBorder="1" applyAlignment="1">
      <alignment horizontal="left"/>
    </xf>
    <xf numFmtId="0" fontId="1" fillId="10" borderId="5" xfId="0" applyFont="1" applyFill="1" applyBorder="1" applyAlignment="1"/>
    <xf numFmtId="0" fontId="3" fillId="10" borderId="5" xfId="0" applyFont="1" applyFill="1" applyBorder="1"/>
    <xf numFmtId="0" fontId="1" fillId="0" borderId="7" xfId="0" applyFont="1" applyBorder="1" applyAlignment="1"/>
    <xf numFmtId="0" fontId="13" fillId="0" borderId="7" xfId="0" applyFont="1" applyBorder="1" applyAlignment="1"/>
    <xf numFmtId="0" fontId="2" fillId="0" borderId="7" xfId="0" applyFont="1" applyBorder="1" applyAlignment="1"/>
    <xf numFmtId="0" fontId="14" fillId="0" borderId="0" xfId="1" applyFont="1" applyAlignment="1"/>
    <xf numFmtId="0" fontId="8" fillId="0" borderId="0" xfId="1" applyFont="1" applyAlignment="1"/>
    <xf numFmtId="0" fontId="16" fillId="11" borderId="2" xfId="1" applyFont="1" applyFill="1" applyBorder="1" applyAlignment="1"/>
    <xf numFmtId="49" fontId="2" fillId="2" borderId="11" xfId="1" applyNumberFormat="1" applyFont="1" applyFill="1" applyBorder="1" applyAlignment="1">
      <alignment horizontal="right"/>
    </xf>
    <xf numFmtId="0" fontId="2" fillId="6" borderId="10" xfId="1" applyFont="1" applyFill="1" applyBorder="1" applyAlignment="1"/>
    <xf numFmtId="49" fontId="2" fillId="2" borderId="12" xfId="1" applyNumberFormat="1" applyFont="1" applyFill="1" applyBorder="1" applyAlignment="1">
      <alignment horizontal="right"/>
    </xf>
    <xf numFmtId="49" fontId="2" fillId="2" borderId="13" xfId="1" applyNumberFormat="1" applyFont="1" applyFill="1" applyBorder="1" applyAlignment="1">
      <alignment horizontal="right"/>
    </xf>
    <xf numFmtId="0" fontId="1" fillId="2" borderId="3" xfId="0" applyFont="1" applyFill="1" applyBorder="1" applyAlignment="1">
      <alignment horizontal="left"/>
    </xf>
    <xf numFmtId="0" fontId="1" fillId="2" borderId="9" xfId="0" applyFont="1" applyFill="1" applyBorder="1" applyAlignment="1">
      <alignment horizontal="right"/>
    </xf>
    <xf numFmtId="0" fontId="2" fillId="2" borderId="1" xfId="0" applyFont="1" applyFill="1" applyBorder="1" applyAlignment="1">
      <alignment horizontal="left"/>
    </xf>
    <xf numFmtId="0" fontId="2" fillId="2" borderId="9" xfId="0" applyFont="1" applyFill="1" applyBorder="1" applyAlignment="1">
      <alignment horizontal="left"/>
    </xf>
    <xf numFmtId="14" fontId="1" fillId="2" borderId="3" xfId="0" applyNumberFormat="1" applyFont="1" applyFill="1" applyBorder="1" applyAlignment="1">
      <alignment horizontal="left"/>
    </xf>
    <xf numFmtId="0" fontId="2" fillId="2" borderId="1" xfId="0" applyFont="1" applyFill="1" applyBorder="1" applyAlignment="1">
      <alignment horizontal="center"/>
    </xf>
    <xf numFmtId="0" fontId="2" fillId="2" borderId="9" xfId="0" applyFont="1" applyFill="1" applyBorder="1" applyAlignment="1">
      <alignment horizontal="center"/>
    </xf>
    <xf numFmtId="0" fontId="1" fillId="0" borderId="4" xfId="0" applyFont="1" applyBorder="1" applyAlignment="1">
      <alignment horizontal="left"/>
    </xf>
    <xf numFmtId="0" fontId="1" fillId="0" borderId="0" xfId="0" applyFont="1" applyAlignment="1">
      <alignment horizontal="left"/>
    </xf>
    <xf numFmtId="0" fontId="2" fillId="0" borderId="0" xfId="0" applyFont="1" applyAlignment="1">
      <alignment horizontal="center"/>
    </xf>
    <xf numFmtId="0" fontId="2" fillId="0" borderId="10" xfId="0" applyFont="1" applyBorder="1" applyAlignment="1">
      <alignment horizontal="center"/>
    </xf>
    <xf numFmtId="0" fontId="18" fillId="2" borderId="2" xfId="0" applyFont="1" applyFill="1" applyBorder="1" applyAlignment="1">
      <alignment horizontal="center"/>
    </xf>
    <xf numFmtId="0" fontId="18" fillId="2" borderId="2" xfId="0" applyFont="1" applyFill="1" applyBorder="1" applyAlignment="1">
      <alignment horizontal="center" wrapText="1"/>
    </xf>
    <xf numFmtId="166" fontId="2" fillId="0" borderId="2" xfId="0" applyNumberFormat="1" applyFont="1" applyBorder="1" applyAlignment="1">
      <alignment horizontal="center"/>
    </xf>
    <xf numFmtId="14" fontId="2" fillId="0" borderId="2" xfId="0" applyNumberFormat="1" applyFont="1" applyBorder="1" applyAlignment="1">
      <alignment horizontal="center"/>
    </xf>
    <xf numFmtId="18" fontId="2" fillId="0" borderId="2" xfId="0" applyNumberFormat="1" applyFont="1" applyBorder="1" applyAlignment="1">
      <alignment horizontal="center"/>
    </xf>
    <xf numFmtId="167" fontId="19" fillId="6" borderId="2" xfId="0" applyNumberFormat="1" applyFont="1" applyFill="1" applyBorder="1" applyAlignment="1">
      <alignment horizontal="center"/>
    </xf>
    <xf numFmtId="14" fontId="2" fillId="0" borderId="4" xfId="0" applyNumberFormat="1" applyFont="1" applyBorder="1" applyAlignment="1"/>
    <xf numFmtId="14" fontId="2" fillId="0" borderId="0" xfId="0" applyNumberFormat="1" applyFont="1" applyAlignment="1"/>
    <xf numFmtId="18" fontId="2" fillId="0" borderId="0" xfId="0" applyNumberFormat="1" applyFont="1" applyAlignment="1"/>
    <xf numFmtId="20" fontId="2" fillId="0" borderId="0" xfId="0" applyNumberFormat="1" applyFont="1" applyAlignment="1"/>
    <xf numFmtId="167" fontId="2" fillId="0" borderId="10" xfId="0" applyNumberFormat="1" applyFont="1" applyBorder="1" applyAlignment="1"/>
    <xf numFmtId="18" fontId="1" fillId="2" borderId="3" xfId="0" applyNumberFormat="1" applyFont="1" applyFill="1" applyBorder="1" applyAlignment="1"/>
    <xf numFmtId="18" fontId="1" fillId="2" borderId="1" xfId="0" applyNumberFormat="1" applyFont="1" applyFill="1" applyBorder="1" applyAlignment="1"/>
    <xf numFmtId="20" fontId="1" fillId="2" borderId="1" xfId="0" applyNumberFormat="1" applyFont="1" applyFill="1" applyBorder="1" applyAlignment="1"/>
    <xf numFmtId="167" fontId="1" fillId="6" borderId="9" xfId="0" applyNumberFormat="1" applyFont="1" applyFill="1" applyBorder="1" applyAlignment="1">
      <alignment horizontal="center"/>
    </xf>
    <xf numFmtId="0" fontId="2" fillId="0" borderId="10" xfId="0" applyFont="1" applyBorder="1" applyAlignment="1"/>
    <xf numFmtId="0" fontId="9" fillId="0" borderId="9" xfId="0" applyFont="1" applyBorder="1" applyAlignment="1"/>
    <xf numFmtId="0" fontId="1" fillId="4" borderId="7" xfId="0" applyFont="1" applyFill="1" applyBorder="1" applyAlignment="1"/>
    <xf numFmtId="0" fontId="11" fillId="5" borderId="7" xfId="0" applyFont="1" applyFill="1" applyBorder="1" applyAlignment="1"/>
    <xf numFmtId="0" fontId="10" fillId="0" borderId="7" xfId="0" applyFont="1" applyBorder="1"/>
    <xf numFmtId="0" fontId="9" fillId="0" borderId="7" xfId="0" applyFont="1" applyBorder="1" applyAlignment="1"/>
    <xf numFmtId="0" fontId="0" fillId="0" borderId="0" xfId="0" applyAlignment="1">
      <alignment vertical="center" wrapText="1"/>
    </xf>
    <xf numFmtId="0" fontId="0" fillId="0" borderId="0" xfId="0" applyAlignment="1">
      <alignment vertical="top"/>
    </xf>
    <xf numFmtId="0" fontId="0" fillId="3" borderId="0" xfId="0" applyFill="1" applyAlignment="1">
      <alignment vertical="top"/>
    </xf>
    <xf numFmtId="0" fontId="2" fillId="2" borderId="2" xfId="0" applyFont="1" applyFill="1" applyBorder="1" applyAlignment="1"/>
    <xf numFmtId="3" fontId="2" fillId="6" borderId="2" xfId="0" applyNumberFormat="1" applyFont="1" applyFill="1" applyBorder="1" applyAlignment="1"/>
    <xf numFmtId="10" fontId="2" fillId="2" borderId="2" xfId="0" applyNumberFormat="1" applyFont="1" applyFill="1" applyBorder="1" applyAlignment="1"/>
    <xf numFmtId="10" fontId="2" fillId="0" borderId="0" xfId="0" applyNumberFormat="1" applyFont="1" applyAlignment="1"/>
    <xf numFmtId="168" fontId="2" fillId="6" borderId="2" xfId="0" applyNumberFormat="1" applyFont="1" applyFill="1" applyBorder="1" applyAlignment="1"/>
    <xf numFmtId="168" fontId="2" fillId="2" borderId="2" xfId="0" applyNumberFormat="1" applyFont="1" applyFill="1" applyBorder="1" applyAlignment="1"/>
    <xf numFmtId="0" fontId="2" fillId="6" borderId="2" xfId="0" applyFont="1" applyFill="1" applyBorder="1" applyAlignment="1"/>
    <xf numFmtId="169" fontId="2" fillId="6" borderId="2" xfId="0" applyNumberFormat="1" applyFont="1" applyFill="1" applyBorder="1" applyAlignment="1"/>
    <xf numFmtId="0" fontId="21" fillId="13" borderId="2" xfId="0" applyFont="1" applyFill="1" applyBorder="1" applyAlignment="1"/>
    <xf numFmtId="169" fontId="21" fillId="13" borderId="2" xfId="0" applyNumberFormat="1" applyFont="1" applyFill="1" applyBorder="1" applyAlignment="1"/>
    <xf numFmtId="170" fontId="22" fillId="0" borderId="2" xfId="0" applyNumberFormat="1" applyFont="1" applyBorder="1" applyAlignment="1"/>
    <xf numFmtId="10" fontId="2" fillId="4" borderId="2" xfId="0" applyNumberFormat="1" applyFont="1" applyFill="1" applyBorder="1" applyAlignment="1"/>
    <xf numFmtId="3" fontId="2" fillId="4" borderId="2" xfId="0" applyNumberFormat="1" applyFont="1" applyFill="1" applyBorder="1" applyAlignment="1"/>
    <xf numFmtId="169" fontId="2" fillId="6" borderId="17" xfId="0" applyNumberFormat="1" applyFont="1" applyFill="1" applyBorder="1" applyAlignment="1"/>
    <xf numFmtId="0" fontId="8" fillId="0" borderId="0" xfId="1" applyFont="1" applyAlignment="1"/>
    <xf numFmtId="0" fontId="23" fillId="0" borderId="0" xfId="0" applyFont="1" applyAlignment="1"/>
    <xf numFmtId="0" fontId="1" fillId="0" borderId="2" xfId="0" applyFont="1" applyBorder="1" applyAlignment="1"/>
    <xf numFmtId="0" fontId="2" fillId="0" borderId="2" xfId="0" applyFont="1" applyBorder="1" applyAlignment="1"/>
    <xf numFmtId="0" fontId="2" fillId="6" borderId="17" xfId="0" applyFont="1" applyFill="1" applyBorder="1" applyAlignment="1"/>
    <xf numFmtId="17" fontId="2" fillId="0" borderId="0" xfId="0" applyNumberFormat="1" applyFont="1" applyAlignment="1"/>
    <xf numFmtId="0" fontId="2" fillId="6" borderId="18" xfId="0" applyFont="1" applyFill="1" applyBorder="1" applyAlignment="1">
      <alignment horizontal="right"/>
    </xf>
    <xf numFmtId="0" fontId="2" fillId="6" borderId="19" xfId="0" applyFont="1" applyFill="1" applyBorder="1" applyAlignment="1">
      <alignment horizontal="right"/>
    </xf>
    <xf numFmtId="0" fontId="2" fillId="0" borderId="0" xfId="0" applyFont="1" applyFill="1" applyBorder="1" applyAlignment="1"/>
    <xf numFmtId="0" fontId="24" fillId="10" borderId="0" xfId="0" applyFont="1" applyFill="1"/>
    <xf numFmtId="0" fontId="0" fillId="0" borderId="7" xfId="0" applyBorder="1"/>
    <xf numFmtId="0" fontId="0" fillId="7" borderId="7" xfId="0" applyFill="1" applyBorder="1"/>
    <xf numFmtId="0" fontId="25" fillId="0" borderId="0" xfId="0" applyFont="1" applyAlignment="1">
      <alignment horizontal="left" vertical="center" indent="1"/>
    </xf>
    <xf numFmtId="0" fontId="0" fillId="0" borderId="0" xfId="0" applyAlignment="1"/>
    <xf numFmtId="0" fontId="2" fillId="6" borderId="11" xfId="0" applyFont="1" applyFill="1" applyBorder="1" applyAlignment="1">
      <alignment horizontal="center"/>
    </xf>
    <xf numFmtId="0" fontId="0" fillId="0" borderId="0" xfId="0" applyAlignment="1">
      <alignment horizontal="center" vertical="top" wrapText="1"/>
    </xf>
    <xf numFmtId="0" fontId="0" fillId="0" borderId="0" xfId="0" applyFont="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xf>
    <xf numFmtId="0" fontId="17" fillId="0" borderId="14" xfId="0" applyFont="1" applyBorder="1" applyAlignment="1">
      <alignment horizontal="center" vertical="top"/>
    </xf>
    <xf numFmtId="0" fontId="15" fillId="0" borderId="15" xfId="0" applyFont="1" applyBorder="1"/>
    <xf numFmtId="0" fontId="15" fillId="0" borderId="16" xfId="0" applyFont="1" applyBorder="1"/>
    <xf numFmtId="14" fontId="16" fillId="12" borderId="3" xfId="0" applyNumberFormat="1" applyFont="1" applyFill="1" applyBorder="1" applyAlignment="1">
      <alignment horizontal="center"/>
    </xf>
    <xf numFmtId="0" fontId="15" fillId="0" borderId="1" xfId="0" applyFont="1" applyBorder="1"/>
    <xf numFmtId="0" fontId="15" fillId="0" borderId="9" xfId="0" applyFont="1" applyBorder="1"/>
    <xf numFmtId="0" fontId="0" fillId="0" borderId="0" xfId="0" applyAlignment="1">
      <alignment horizontal="center" wrapText="1"/>
    </xf>
    <xf numFmtId="0" fontId="20" fillId="2" borderId="0" xfId="0" applyFont="1" applyFill="1" applyBorder="1" applyAlignment="1">
      <alignment horizontal="center"/>
    </xf>
    <xf numFmtId="0" fontId="15" fillId="0" borderId="0" xfId="0" applyFont="1" applyBorder="1"/>
    <xf numFmtId="0" fontId="1" fillId="2" borderId="3" xfId="0" applyFont="1" applyFill="1" applyBorder="1" applyAlignment="1">
      <alignment horizontal="center"/>
    </xf>
  </cellXfs>
  <cellStyles count="2">
    <cellStyle name="Normal" xfId="0" builtinId="0"/>
    <cellStyle name="Normal 2" xfId="1"/>
  </cellStyles>
  <dxfs count="9">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none"/>
              <a:t>Pareto Chart</a:t>
            </a:r>
          </a:p>
        </c:rich>
      </c:tx>
      <c:layout>
        <c:manualLayout>
          <c:xMode val="edge"/>
          <c:yMode val="edge"/>
          <c:x val="0.43627889132482606"/>
          <c:y val="2.22222222222222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13849388229457E-2"/>
          <c:y val="0.18009456264775417"/>
          <c:w val="0.83442054817774647"/>
          <c:h val="0.45097634072336701"/>
        </c:manualLayout>
      </c:layout>
      <c:barChart>
        <c:barDir val="col"/>
        <c:grouping val="clustered"/>
        <c:varyColors val="0"/>
        <c:ser>
          <c:idx val="0"/>
          <c:order val="0"/>
          <c:tx>
            <c:strRef>
              <c:f>'Solution Q1'!$E$4</c:f>
              <c:strCache>
                <c:ptCount val="1"/>
                <c:pt idx="0">
                  <c:v>Delay Minutes</c:v>
                </c:pt>
              </c:strCache>
            </c:strRef>
          </c:tx>
          <c:spPr>
            <a:solidFill>
              <a:schemeClr val="accent1"/>
            </a:solidFill>
            <a:ln>
              <a:noFill/>
            </a:ln>
            <a:effectLst/>
          </c:spPr>
          <c:invertIfNegative val="0"/>
          <c:cat>
            <c:strRef>
              <c:f>'Solution Q1'!$D$5:$D$12</c:f>
              <c:strCache>
                <c:ptCount val="8"/>
                <c:pt idx="0">
                  <c:v>Delayed departure of Cab</c:v>
                </c:pt>
                <c:pt idx="1">
                  <c:v>Driver Delay</c:v>
                </c:pt>
                <c:pt idx="2">
                  <c:v>Extra Pick-up</c:v>
                </c:pt>
                <c:pt idx="3">
                  <c:v>Routing Issue</c:v>
                </c:pt>
                <c:pt idx="4">
                  <c:v>Delay in driver locating address</c:v>
                </c:pt>
                <c:pt idx="5">
                  <c:v>Vehicle breakdown</c:v>
                </c:pt>
                <c:pt idx="6">
                  <c:v>Mobile Not Reachable</c:v>
                </c:pt>
                <c:pt idx="7">
                  <c:v>Traffic jam</c:v>
                </c:pt>
              </c:strCache>
            </c:strRef>
          </c:cat>
          <c:val>
            <c:numRef>
              <c:f>'Solution Q1'!$E$5:$E$12</c:f>
              <c:numCache>
                <c:formatCode>General</c:formatCode>
                <c:ptCount val="8"/>
                <c:pt idx="0">
                  <c:v>230</c:v>
                </c:pt>
                <c:pt idx="1">
                  <c:v>220</c:v>
                </c:pt>
                <c:pt idx="2">
                  <c:v>180</c:v>
                </c:pt>
                <c:pt idx="3">
                  <c:v>144</c:v>
                </c:pt>
                <c:pt idx="4">
                  <c:v>105</c:v>
                </c:pt>
                <c:pt idx="5">
                  <c:v>105</c:v>
                </c:pt>
                <c:pt idx="6">
                  <c:v>85</c:v>
                </c:pt>
                <c:pt idx="7">
                  <c:v>20</c:v>
                </c:pt>
              </c:numCache>
            </c:numRef>
          </c:val>
          <c:extLst>
            <c:ext xmlns:c16="http://schemas.microsoft.com/office/drawing/2014/chart" uri="{C3380CC4-5D6E-409C-BE32-E72D297353CC}">
              <c16:uniqueId val="{00000000-BF58-4F99-A03F-862AEC09D1F4}"/>
            </c:ext>
          </c:extLst>
        </c:ser>
        <c:dLbls>
          <c:showLegendKey val="0"/>
          <c:showVal val="0"/>
          <c:showCatName val="0"/>
          <c:showSerName val="0"/>
          <c:showPercent val="0"/>
          <c:showBubbleSize val="0"/>
        </c:dLbls>
        <c:gapWidth val="219"/>
        <c:overlap val="-27"/>
        <c:axId val="263012191"/>
        <c:axId val="263020095"/>
      </c:barChart>
      <c:lineChart>
        <c:grouping val="standard"/>
        <c:varyColors val="0"/>
        <c:ser>
          <c:idx val="1"/>
          <c:order val="1"/>
          <c:tx>
            <c:strRef>
              <c:f>'Solution Q1'!$G$4</c:f>
              <c:strCache>
                <c:ptCount val="1"/>
                <c:pt idx="0">
                  <c:v>Cum Delay Min %</c:v>
                </c:pt>
              </c:strCache>
            </c:strRef>
          </c:tx>
          <c:spPr>
            <a:ln w="28575" cap="rnd">
              <a:solidFill>
                <a:schemeClr val="accent2"/>
              </a:solidFill>
              <a:round/>
            </a:ln>
            <a:effectLst/>
          </c:spPr>
          <c:marker>
            <c:symbol val="none"/>
          </c:marker>
          <c:cat>
            <c:strRef>
              <c:f>'Solution Q1'!$D$5:$D$12</c:f>
              <c:strCache>
                <c:ptCount val="8"/>
                <c:pt idx="0">
                  <c:v>Delayed departure of Cab</c:v>
                </c:pt>
                <c:pt idx="1">
                  <c:v>Driver Delay</c:v>
                </c:pt>
                <c:pt idx="2">
                  <c:v>Extra Pick-up</c:v>
                </c:pt>
                <c:pt idx="3">
                  <c:v>Routing Issue</c:v>
                </c:pt>
                <c:pt idx="4">
                  <c:v>Delay in driver locating address</c:v>
                </c:pt>
                <c:pt idx="5">
                  <c:v>Vehicle breakdown</c:v>
                </c:pt>
                <c:pt idx="6">
                  <c:v>Mobile Not Reachable</c:v>
                </c:pt>
                <c:pt idx="7">
                  <c:v>Traffic jam</c:v>
                </c:pt>
              </c:strCache>
            </c:strRef>
          </c:cat>
          <c:val>
            <c:numRef>
              <c:f>'Solution Q1'!$G$5:$G$12</c:f>
              <c:numCache>
                <c:formatCode>General</c:formatCode>
                <c:ptCount val="8"/>
                <c:pt idx="0">
                  <c:v>0.21120293847566574</c:v>
                </c:pt>
                <c:pt idx="1">
                  <c:v>0.41322314049586778</c:v>
                </c:pt>
                <c:pt idx="2">
                  <c:v>0.57851239669421484</c:v>
                </c:pt>
                <c:pt idx="3">
                  <c:v>0.71074380165289253</c:v>
                </c:pt>
                <c:pt idx="4">
                  <c:v>0.80716253443526176</c:v>
                </c:pt>
                <c:pt idx="5">
                  <c:v>0.90358126721763088</c:v>
                </c:pt>
                <c:pt idx="6">
                  <c:v>0.98163452708907251</c:v>
                </c:pt>
                <c:pt idx="7">
                  <c:v>1</c:v>
                </c:pt>
              </c:numCache>
            </c:numRef>
          </c:val>
          <c:smooth val="0"/>
          <c:extLst>
            <c:ext xmlns:c16="http://schemas.microsoft.com/office/drawing/2014/chart" uri="{C3380CC4-5D6E-409C-BE32-E72D297353CC}">
              <c16:uniqueId val="{00000001-BF58-4F99-A03F-862AEC09D1F4}"/>
            </c:ext>
          </c:extLst>
        </c:ser>
        <c:dLbls>
          <c:showLegendKey val="0"/>
          <c:showVal val="0"/>
          <c:showCatName val="0"/>
          <c:showSerName val="0"/>
          <c:showPercent val="0"/>
          <c:showBubbleSize val="0"/>
        </c:dLbls>
        <c:marker val="1"/>
        <c:smooth val="0"/>
        <c:axId val="276564447"/>
        <c:axId val="276555711"/>
      </c:lineChart>
      <c:catAx>
        <c:axId val="26301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20095"/>
        <c:crosses val="autoZero"/>
        <c:auto val="1"/>
        <c:lblAlgn val="ctr"/>
        <c:lblOffset val="100"/>
        <c:noMultiLvlLbl val="0"/>
      </c:catAx>
      <c:valAx>
        <c:axId val="26302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12191"/>
        <c:crosses val="autoZero"/>
        <c:crossBetween val="between"/>
      </c:valAx>
      <c:valAx>
        <c:axId val="276555711"/>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564447"/>
        <c:crosses val="max"/>
        <c:crossBetween val="between"/>
      </c:valAx>
      <c:catAx>
        <c:axId val="276564447"/>
        <c:scaling>
          <c:orientation val="minMax"/>
        </c:scaling>
        <c:delete val="1"/>
        <c:axPos val="b"/>
        <c:numFmt formatCode="General" sourceLinked="1"/>
        <c:majorTickMark val="out"/>
        <c:minorTickMark val="none"/>
        <c:tickLblPos val="nextTo"/>
        <c:crossAx val="2765557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9526</xdr:colOff>
      <xdr:row>14</xdr:row>
      <xdr:rowOff>171450</xdr:rowOff>
    </xdr:from>
    <xdr:to>
      <xdr:col>7</xdr:col>
      <xdr:colOff>9525</xdr:colOff>
      <xdr:row>29</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0.26667</cdr:y>
    </cdr:from>
    <cdr:to>
      <cdr:x>1</cdr:x>
      <cdr:y>0.26667</cdr:y>
    </cdr:to>
    <cdr:cxnSp macro="">
      <cdr:nvCxnSpPr>
        <cdr:cNvPr id="7" name="Straight Connector 6"/>
        <cdr:cNvCxnSpPr/>
      </cdr:nvCxnSpPr>
      <cdr:spPr>
        <a:xfrm xmlns:a="http://schemas.openxmlformats.org/drawingml/2006/main" flipH="1">
          <a:off x="0" y="762000"/>
          <a:ext cx="5895974" cy="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0.53958</cdr:x>
      <cdr:y>0.00667</cdr:y>
    </cdr:from>
    <cdr:to>
      <cdr:x>0.53958</cdr:x>
      <cdr:y>1</cdr:y>
    </cdr:to>
    <cdr:cxnSp macro="">
      <cdr:nvCxnSpPr>
        <cdr:cNvPr id="10" name="Straight Connector 9"/>
        <cdr:cNvCxnSpPr/>
      </cdr:nvCxnSpPr>
      <cdr:spPr>
        <a:xfrm xmlns:a="http://schemas.openxmlformats.org/drawingml/2006/main">
          <a:off x="3181349" y="19050"/>
          <a:ext cx="0" cy="283845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man Kushwah" refreshedDate="44220.029316087966" createdVersion="6" refreshedVersion="6" minRefreshableVersion="3" recordCount="350">
  <cacheSource type="worksheet">
    <worksheetSource ref="M1:R351" sheet="Solution Q5"/>
  </cacheSource>
  <cacheFields count="6">
    <cacheField name="Date" numFmtId="165">
      <sharedItems containsSemiMixedTypes="0" containsNonDate="0" containsDate="1" containsString="0" minDate="2000-09-01T00:00:00" maxDate="2000-09-30T00:00:00"/>
    </cacheField>
    <cacheField name="Amount" numFmtId="164">
      <sharedItems containsSemiMixedTypes="0" containsString="0" containsNumber="1" containsInteger="1" minValue="100" maxValue="90000"/>
    </cacheField>
    <cacheField name="AcctType" numFmtId="0">
      <sharedItems count="4">
        <s v="Checking"/>
        <s v="CD"/>
        <s v="Savings"/>
        <s v="IRA"/>
      </sharedItems>
    </cacheField>
    <cacheField name="OpenedBy" numFmtId="0">
      <sharedItems count="2">
        <s v="New Accts"/>
        <s v="Teller"/>
      </sharedItems>
    </cacheField>
    <cacheField name="Branch" numFmtId="0">
      <sharedItems count="3">
        <s v="Central"/>
        <s v="Westside"/>
        <s v="North County"/>
      </sharedItems>
    </cacheField>
    <cacheField name="Custom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50">
  <r>
    <d v="2000-09-01T00:00:00"/>
    <n v="340"/>
    <x v="0"/>
    <x v="0"/>
    <x v="0"/>
    <s v="Existing"/>
  </r>
  <r>
    <d v="2000-09-01T00:00:00"/>
    <n v="15759"/>
    <x v="1"/>
    <x v="1"/>
    <x v="1"/>
    <s v="Existing"/>
  </r>
  <r>
    <d v="2000-09-01T00:00:00"/>
    <n v="15276"/>
    <x v="1"/>
    <x v="0"/>
    <x v="2"/>
    <s v="Existing"/>
  </r>
  <r>
    <d v="2000-09-01T00:00:00"/>
    <n v="12000"/>
    <x v="1"/>
    <x v="0"/>
    <x v="1"/>
    <s v="Existing"/>
  </r>
  <r>
    <d v="2000-09-01T00:00:00"/>
    <n v="5000"/>
    <x v="1"/>
    <x v="0"/>
    <x v="2"/>
    <s v="Existing"/>
  </r>
  <r>
    <d v="2000-09-01T00:00:00"/>
    <n v="7000"/>
    <x v="2"/>
    <x v="0"/>
    <x v="2"/>
    <s v="New"/>
  </r>
  <r>
    <d v="2000-09-01T00:00:00"/>
    <n v="5000"/>
    <x v="2"/>
    <x v="0"/>
    <x v="1"/>
    <s v="Existing"/>
  </r>
  <r>
    <d v="2000-09-01T00:00:00"/>
    <n v="4623"/>
    <x v="2"/>
    <x v="0"/>
    <x v="2"/>
    <s v="Existing"/>
  </r>
  <r>
    <d v="2000-09-01T00:00:00"/>
    <n v="5879"/>
    <x v="0"/>
    <x v="0"/>
    <x v="0"/>
    <s v="Existing"/>
  </r>
  <r>
    <d v="2000-09-01T00:00:00"/>
    <n v="3171"/>
    <x v="0"/>
    <x v="0"/>
    <x v="1"/>
    <s v="Existing"/>
  </r>
  <r>
    <d v="2000-09-01T00:00:00"/>
    <n v="4000"/>
    <x v="2"/>
    <x v="0"/>
    <x v="0"/>
    <s v="Existing"/>
  </r>
  <r>
    <d v="2000-09-01T00:00:00"/>
    <n v="5000"/>
    <x v="3"/>
    <x v="0"/>
    <x v="0"/>
    <s v="Existing"/>
  </r>
  <r>
    <d v="2000-09-01T00:00:00"/>
    <n v="16000"/>
    <x v="1"/>
    <x v="0"/>
    <x v="0"/>
    <s v="New"/>
  </r>
  <r>
    <d v="2000-09-01T00:00:00"/>
    <n v="50000"/>
    <x v="2"/>
    <x v="0"/>
    <x v="0"/>
    <s v="Existing"/>
  </r>
  <r>
    <d v="2000-09-01T00:00:00"/>
    <n v="13636"/>
    <x v="1"/>
    <x v="0"/>
    <x v="2"/>
    <s v="Existing"/>
  </r>
  <r>
    <d v="2000-09-04T00:00:00"/>
    <n v="50000"/>
    <x v="1"/>
    <x v="0"/>
    <x v="2"/>
    <s v="New"/>
  </r>
  <r>
    <d v="2000-09-04T00:00:00"/>
    <n v="15000"/>
    <x v="1"/>
    <x v="0"/>
    <x v="1"/>
    <s v="New"/>
  </r>
  <r>
    <d v="2000-09-04T00:00:00"/>
    <n v="13000"/>
    <x v="1"/>
    <x v="0"/>
    <x v="2"/>
    <s v="New"/>
  </r>
  <r>
    <d v="2000-09-04T00:00:00"/>
    <n v="13000"/>
    <x v="1"/>
    <x v="0"/>
    <x v="0"/>
    <s v="Existing"/>
  </r>
  <r>
    <d v="2000-09-04T00:00:00"/>
    <n v="3000"/>
    <x v="0"/>
    <x v="0"/>
    <x v="0"/>
    <s v="Existing"/>
  </r>
  <r>
    <d v="2000-09-04T00:00:00"/>
    <n v="2878"/>
    <x v="2"/>
    <x v="0"/>
    <x v="2"/>
    <s v="Existing"/>
  </r>
  <r>
    <d v="2000-09-04T00:00:00"/>
    <n v="13519"/>
    <x v="1"/>
    <x v="0"/>
    <x v="0"/>
    <s v="New"/>
  </r>
  <r>
    <d v="2000-09-04T00:00:00"/>
    <n v="4000"/>
    <x v="0"/>
    <x v="0"/>
    <x v="0"/>
    <s v="Existing"/>
  </r>
  <r>
    <d v="2000-09-04T00:00:00"/>
    <n v="3075"/>
    <x v="0"/>
    <x v="0"/>
    <x v="1"/>
    <s v="Existing"/>
  </r>
  <r>
    <d v="2000-09-04T00:00:00"/>
    <n v="4000"/>
    <x v="0"/>
    <x v="0"/>
    <x v="2"/>
    <s v="Existing"/>
  </r>
  <r>
    <d v="2000-09-04T00:00:00"/>
    <n v="6000"/>
    <x v="2"/>
    <x v="0"/>
    <x v="0"/>
    <s v="Existing"/>
  </r>
  <r>
    <d v="2000-09-04T00:00:00"/>
    <n v="65000"/>
    <x v="2"/>
    <x v="0"/>
    <x v="1"/>
    <s v="Existing"/>
  </r>
  <r>
    <d v="2000-09-04T00:00:00"/>
    <n v="240"/>
    <x v="0"/>
    <x v="0"/>
    <x v="0"/>
    <s v="Existing"/>
  </r>
  <r>
    <d v="2000-09-04T00:00:00"/>
    <n v="2000"/>
    <x v="3"/>
    <x v="0"/>
    <x v="1"/>
    <s v="Existing"/>
  </r>
  <r>
    <d v="2000-09-04T00:00:00"/>
    <n v="14548"/>
    <x v="1"/>
    <x v="0"/>
    <x v="0"/>
    <s v="Existing"/>
  </r>
  <r>
    <d v="2000-09-04T00:00:00"/>
    <n v="240"/>
    <x v="0"/>
    <x v="0"/>
    <x v="0"/>
    <s v="Existing"/>
  </r>
  <r>
    <d v="2000-09-04T00:00:00"/>
    <n v="6307"/>
    <x v="2"/>
    <x v="1"/>
    <x v="2"/>
    <s v="Existing"/>
  </r>
  <r>
    <d v="2000-09-04T00:00:00"/>
    <n v="11000"/>
    <x v="1"/>
    <x v="0"/>
    <x v="0"/>
    <s v="New"/>
  </r>
  <r>
    <d v="2000-09-04T00:00:00"/>
    <n v="35000"/>
    <x v="1"/>
    <x v="0"/>
    <x v="0"/>
    <s v="Existing"/>
  </r>
  <r>
    <d v="2000-09-04T00:00:00"/>
    <n v="9095"/>
    <x v="3"/>
    <x v="1"/>
    <x v="0"/>
    <s v="Existing"/>
  </r>
  <r>
    <d v="2000-09-04T00:00:00"/>
    <n v="12000"/>
    <x v="1"/>
    <x v="0"/>
    <x v="1"/>
    <s v="Existing"/>
  </r>
  <r>
    <d v="2000-09-04T00:00:00"/>
    <n v="5000"/>
    <x v="0"/>
    <x v="0"/>
    <x v="2"/>
    <s v="Existing"/>
  </r>
  <r>
    <d v="2000-09-05T00:00:00"/>
    <n v="17000"/>
    <x v="1"/>
    <x v="1"/>
    <x v="1"/>
    <s v="Existing"/>
  </r>
  <r>
    <d v="2000-09-05T00:00:00"/>
    <n v="45000"/>
    <x v="1"/>
    <x v="1"/>
    <x v="1"/>
    <s v="Existing"/>
  </r>
  <r>
    <d v="2000-09-05T00:00:00"/>
    <n v="1000"/>
    <x v="2"/>
    <x v="1"/>
    <x v="2"/>
    <s v="Existing"/>
  </r>
  <r>
    <d v="2000-09-05T00:00:00"/>
    <n v="275"/>
    <x v="0"/>
    <x v="1"/>
    <x v="2"/>
    <s v="Existing"/>
  </r>
  <r>
    <d v="2000-09-05T00:00:00"/>
    <n v="12000"/>
    <x v="1"/>
    <x v="1"/>
    <x v="0"/>
    <s v="Existing"/>
  </r>
  <r>
    <d v="2000-09-05T00:00:00"/>
    <n v="3000"/>
    <x v="0"/>
    <x v="0"/>
    <x v="0"/>
    <s v="New"/>
  </r>
  <r>
    <d v="2000-09-05T00:00:00"/>
    <n v="5000"/>
    <x v="0"/>
    <x v="0"/>
    <x v="2"/>
    <s v="Existing"/>
  </r>
  <r>
    <d v="2000-09-05T00:00:00"/>
    <n v="1000"/>
    <x v="0"/>
    <x v="0"/>
    <x v="0"/>
    <s v="Existing"/>
  </r>
  <r>
    <d v="2000-09-05T00:00:00"/>
    <n v="4000"/>
    <x v="0"/>
    <x v="1"/>
    <x v="2"/>
    <s v="Existing"/>
  </r>
  <r>
    <d v="2000-09-05T00:00:00"/>
    <n v="200"/>
    <x v="0"/>
    <x v="0"/>
    <x v="1"/>
    <s v="Existing"/>
  </r>
  <r>
    <d v="2000-09-05T00:00:00"/>
    <n v="3000"/>
    <x v="0"/>
    <x v="0"/>
    <x v="2"/>
    <s v="New"/>
  </r>
  <r>
    <d v="2000-09-05T00:00:00"/>
    <n v="200"/>
    <x v="0"/>
    <x v="1"/>
    <x v="1"/>
    <s v="Existing"/>
  </r>
  <r>
    <d v="2000-09-05T00:00:00"/>
    <n v="100"/>
    <x v="0"/>
    <x v="0"/>
    <x v="2"/>
    <s v="Existing"/>
  </r>
  <r>
    <d v="2000-09-05T00:00:00"/>
    <n v="13000"/>
    <x v="1"/>
    <x v="1"/>
    <x v="1"/>
    <s v="Existing"/>
  </r>
  <r>
    <d v="2000-09-05T00:00:00"/>
    <n v="7000"/>
    <x v="3"/>
    <x v="0"/>
    <x v="2"/>
    <s v="Existing"/>
  </r>
  <r>
    <d v="2000-09-05T00:00:00"/>
    <n v="100"/>
    <x v="0"/>
    <x v="0"/>
    <x v="0"/>
    <s v="Existing"/>
  </r>
  <r>
    <d v="2000-09-05T00:00:00"/>
    <n v="13500"/>
    <x v="1"/>
    <x v="0"/>
    <x v="2"/>
    <s v="Existing"/>
  </r>
  <r>
    <d v="2000-09-06T00:00:00"/>
    <n v="12000"/>
    <x v="1"/>
    <x v="0"/>
    <x v="2"/>
    <s v="Existing"/>
  </r>
  <r>
    <d v="2000-09-06T00:00:00"/>
    <n v="5000"/>
    <x v="1"/>
    <x v="0"/>
    <x v="2"/>
    <s v="Existing"/>
  </r>
  <r>
    <d v="2000-09-06T00:00:00"/>
    <n v="7000"/>
    <x v="2"/>
    <x v="0"/>
    <x v="2"/>
    <s v="New"/>
  </r>
  <r>
    <d v="2000-09-06T00:00:00"/>
    <n v="90000"/>
    <x v="1"/>
    <x v="0"/>
    <x v="0"/>
    <s v="Existing"/>
  </r>
  <r>
    <d v="2000-09-06T00:00:00"/>
    <n v="124"/>
    <x v="0"/>
    <x v="1"/>
    <x v="0"/>
    <s v="Existing"/>
  </r>
  <r>
    <d v="2000-09-06T00:00:00"/>
    <n v="400"/>
    <x v="0"/>
    <x v="1"/>
    <x v="0"/>
    <s v="Existing"/>
  </r>
  <r>
    <d v="2000-09-06T00:00:00"/>
    <n v="100"/>
    <x v="0"/>
    <x v="0"/>
    <x v="0"/>
    <s v="Existing"/>
  </r>
  <r>
    <d v="2000-09-06T00:00:00"/>
    <n v="14644"/>
    <x v="1"/>
    <x v="0"/>
    <x v="1"/>
    <s v="New"/>
  </r>
  <r>
    <d v="2000-09-06T00:00:00"/>
    <n v="3807"/>
    <x v="0"/>
    <x v="0"/>
    <x v="1"/>
    <s v="Existing"/>
  </r>
  <r>
    <d v="2000-09-06T00:00:00"/>
    <n v="7342"/>
    <x v="0"/>
    <x v="0"/>
    <x v="0"/>
    <s v="Existing"/>
  </r>
  <r>
    <d v="2000-09-06T00:00:00"/>
    <n v="133"/>
    <x v="0"/>
    <x v="0"/>
    <x v="1"/>
    <s v="Existing"/>
  </r>
  <r>
    <d v="2000-09-06T00:00:00"/>
    <n v="15208"/>
    <x v="1"/>
    <x v="0"/>
    <x v="0"/>
    <s v="Existing"/>
  </r>
  <r>
    <d v="2000-09-06T00:00:00"/>
    <n v="12455"/>
    <x v="3"/>
    <x v="1"/>
    <x v="2"/>
    <s v="Existing"/>
  </r>
  <r>
    <d v="2000-09-06T00:00:00"/>
    <n v="200"/>
    <x v="2"/>
    <x v="1"/>
    <x v="0"/>
    <s v="Existing"/>
  </r>
  <r>
    <d v="2000-09-06T00:00:00"/>
    <n v="6762"/>
    <x v="2"/>
    <x v="0"/>
    <x v="0"/>
    <s v="Existing"/>
  </r>
  <r>
    <d v="2000-09-06T00:00:00"/>
    <n v="10000"/>
    <x v="3"/>
    <x v="1"/>
    <x v="2"/>
    <s v="Existing"/>
  </r>
  <r>
    <d v="2000-09-06T00:00:00"/>
    <n v="500"/>
    <x v="2"/>
    <x v="0"/>
    <x v="1"/>
    <s v="Existing"/>
  </r>
  <r>
    <d v="2000-09-06T00:00:00"/>
    <n v="5000"/>
    <x v="2"/>
    <x v="0"/>
    <x v="2"/>
    <s v="Existing"/>
  </r>
  <r>
    <d v="2000-09-07T00:00:00"/>
    <n v="17000"/>
    <x v="1"/>
    <x v="1"/>
    <x v="0"/>
    <s v="Existing"/>
  </r>
  <r>
    <d v="2000-09-07T00:00:00"/>
    <n v="400"/>
    <x v="0"/>
    <x v="0"/>
    <x v="0"/>
    <s v="Existing"/>
  </r>
  <r>
    <d v="2000-09-07T00:00:00"/>
    <n v="3171"/>
    <x v="0"/>
    <x v="0"/>
    <x v="1"/>
    <s v="Existing"/>
  </r>
  <r>
    <d v="2000-09-07T00:00:00"/>
    <n v="4000"/>
    <x v="2"/>
    <x v="0"/>
    <x v="0"/>
    <s v="Existing"/>
  </r>
  <r>
    <d v="2000-09-07T00:00:00"/>
    <n v="2000"/>
    <x v="3"/>
    <x v="0"/>
    <x v="1"/>
    <s v="Existing"/>
  </r>
  <r>
    <d v="2000-09-07T00:00:00"/>
    <n v="14548"/>
    <x v="1"/>
    <x v="0"/>
    <x v="0"/>
    <s v="Existing"/>
  </r>
  <r>
    <d v="2000-09-07T00:00:00"/>
    <n v="240"/>
    <x v="0"/>
    <x v="0"/>
    <x v="0"/>
    <s v="Existing"/>
  </r>
  <r>
    <d v="2000-09-07T00:00:00"/>
    <n v="6307"/>
    <x v="2"/>
    <x v="1"/>
    <x v="2"/>
    <s v="Existing"/>
  </r>
  <r>
    <d v="2000-09-07T00:00:00"/>
    <n v="11000"/>
    <x v="1"/>
    <x v="0"/>
    <x v="0"/>
    <s v="New"/>
  </r>
  <r>
    <d v="2000-09-07T00:00:00"/>
    <n v="35000"/>
    <x v="1"/>
    <x v="0"/>
    <x v="0"/>
    <s v="Existing"/>
  </r>
  <r>
    <d v="2000-09-07T00:00:00"/>
    <n v="4535"/>
    <x v="0"/>
    <x v="0"/>
    <x v="2"/>
    <s v="New"/>
  </r>
  <r>
    <d v="2000-09-07T00:00:00"/>
    <n v="600"/>
    <x v="2"/>
    <x v="0"/>
    <x v="0"/>
    <s v="Existing"/>
  </r>
  <r>
    <d v="2000-09-07T00:00:00"/>
    <n v="50000"/>
    <x v="1"/>
    <x v="0"/>
    <x v="2"/>
    <s v="Existing"/>
  </r>
  <r>
    <d v="2000-09-07T00:00:00"/>
    <n v="3000"/>
    <x v="0"/>
    <x v="0"/>
    <x v="2"/>
    <s v="Existing"/>
  </r>
  <r>
    <d v="2000-09-07T00:00:00"/>
    <n v="16000"/>
    <x v="1"/>
    <x v="0"/>
    <x v="0"/>
    <s v="New"/>
  </r>
  <r>
    <d v="2000-09-07T00:00:00"/>
    <n v="10373"/>
    <x v="1"/>
    <x v="0"/>
    <x v="1"/>
    <s v="Existing"/>
  </r>
  <r>
    <d v="2000-09-07T00:00:00"/>
    <n v="14000"/>
    <x v="1"/>
    <x v="1"/>
    <x v="2"/>
    <s v="Existing"/>
  </r>
  <r>
    <d v="2000-09-07T00:00:00"/>
    <n v="8000"/>
    <x v="2"/>
    <x v="1"/>
    <x v="0"/>
    <s v="Existing"/>
  </r>
  <r>
    <d v="2000-09-07T00:00:00"/>
    <n v="12000"/>
    <x v="1"/>
    <x v="0"/>
    <x v="2"/>
    <s v="Existing"/>
  </r>
  <r>
    <d v="2000-09-07T00:00:00"/>
    <n v="500"/>
    <x v="0"/>
    <x v="0"/>
    <x v="1"/>
    <s v="Existing"/>
  </r>
  <r>
    <d v="2000-09-07T00:00:00"/>
    <n v="2749"/>
    <x v="0"/>
    <x v="0"/>
    <x v="0"/>
    <s v="New"/>
  </r>
  <r>
    <d v="2000-09-07T00:00:00"/>
    <n v="75000"/>
    <x v="1"/>
    <x v="0"/>
    <x v="2"/>
    <s v="New"/>
  </r>
  <r>
    <d v="2000-09-07T00:00:00"/>
    <n v="13903"/>
    <x v="1"/>
    <x v="0"/>
    <x v="0"/>
    <s v="Existing"/>
  </r>
  <r>
    <d v="2000-09-07T00:00:00"/>
    <n v="100"/>
    <x v="0"/>
    <x v="0"/>
    <x v="0"/>
    <s v="Existing"/>
  </r>
  <r>
    <d v="2000-09-07T00:00:00"/>
    <n v="250"/>
    <x v="2"/>
    <x v="0"/>
    <x v="2"/>
    <s v="Existing"/>
  </r>
  <r>
    <d v="2000-09-07T00:00:00"/>
    <n v="245"/>
    <x v="0"/>
    <x v="0"/>
    <x v="2"/>
    <s v="Existing"/>
  </r>
  <r>
    <d v="2000-09-07T00:00:00"/>
    <n v="13428"/>
    <x v="1"/>
    <x v="0"/>
    <x v="0"/>
    <s v="Existing"/>
  </r>
  <r>
    <d v="2000-09-07T00:00:00"/>
    <n v="7277"/>
    <x v="3"/>
    <x v="0"/>
    <x v="2"/>
    <s v="Existing"/>
  </r>
  <r>
    <d v="2000-09-07T00:00:00"/>
    <n v="4000"/>
    <x v="0"/>
    <x v="1"/>
    <x v="2"/>
    <s v="Existing"/>
  </r>
  <r>
    <d v="2000-09-07T00:00:00"/>
    <n v="13000"/>
    <x v="1"/>
    <x v="0"/>
    <x v="0"/>
    <s v="Existing"/>
  </r>
  <r>
    <d v="2000-09-07T00:00:00"/>
    <n v="3000"/>
    <x v="0"/>
    <x v="0"/>
    <x v="0"/>
    <s v="Existing"/>
  </r>
  <r>
    <d v="2000-09-07T00:00:00"/>
    <n v="2878"/>
    <x v="2"/>
    <x v="0"/>
    <x v="2"/>
    <s v="Existing"/>
  </r>
  <r>
    <d v="2000-09-07T00:00:00"/>
    <n v="13519"/>
    <x v="1"/>
    <x v="0"/>
    <x v="0"/>
    <s v="Existing"/>
  </r>
  <r>
    <d v="2000-09-07T00:00:00"/>
    <n v="4000"/>
    <x v="0"/>
    <x v="0"/>
    <x v="0"/>
    <s v="New"/>
  </r>
  <r>
    <d v="2000-09-07T00:00:00"/>
    <n v="3075"/>
    <x v="0"/>
    <x v="0"/>
    <x v="1"/>
    <s v="Existing"/>
  </r>
  <r>
    <d v="2000-09-07T00:00:00"/>
    <n v="6202"/>
    <x v="2"/>
    <x v="1"/>
    <x v="0"/>
    <s v="Existing"/>
  </r>
  <r>
    <d v="2000-09-07T00:00:00"/>
    <n v="4000"/>
    <x v="0"/>
    <x v="0"/>
    <x v="2"/>
    <s v="Existing"/>
  </r>
  <r>
    <d v="2000-09-07T00:00:00"/>
    <n v="15703"/>
    <x v="1"/>
    <x v="0"/>
    <x v="0"/>
    <s v="Existing"/>
  </r>
  <r>
    <d v="2000-09-07T00:00:00"/>
    <n v="4000"/>
    <x v="0"/>
    <x v="0"/>
    <x v="1"/>
    <s v="New"/>
  </r>
  <r>
    <d v="2000-09-07T00:00:00"/>
    <n v="5000"/>
    <x v="2"/>
    <x v="0"/>
    <x v="0"/>
    <s v="New"/>
  </r>
  <r>
    <d v="2000-09-07T00:00:00"/>
    <n v="344"/>
    <x v="0"/>
    <x v="0"/>
    <x v="1"/>
    <s v="Existing"/>
  </r>
  <r>
    <d v="2000-09-08T00:00:00"/>
    <n v="100"/>
    <x v="0"/>
    <x v="0"/>
    <x v="0"/>
    <s v="Existing"/>
  </r>
  <r>
    <d v="2000-09-08T00:00:00"/>
    <n v="1000"/>
    <x v="0"/>
    <x v="0"/>
    <x v="0"/>
    <s v="New"/>
  </r>
  <r>
    <d v="2000-09-08T00:00:00"/>
    <n v="6000"/>
    <x v="0"/>
    <x v="1"/>
    <x v="1"/>
    <s v="Existing"/>
  </r>
  <r>
    <d v="2000-09-08T00:00:00"/>
    <n v="12505"/>
    <x v="1"/>
    <x v="0"/>
    <x v="1"/>
    <s v="New"/>
  </r>
  <r>
    <d v="2000-09-08T00:00:00"/>
    <n v="3434"/>
    <x v="0"/>
    <x v="0"/>
    <x v="0"/>
    <s v="Existing"/>
  </r>
  <r>
    <d v="2000-09-08T00:00:00"/>
    <n v="4000"/>
    <x v="0"/>
    <x v="0"/>
    <x v="2"/>
    <s v="Existing"/>
  </r>
  <r>
    <d v="2000-09-08T00:00:00"/>
    <n v="6000"/>
    <x v="2"/>
    <x v="0"/>
    <x v="0"/>
    <s v="New"/>
  </r>
  <r>
    <d v="2000-09-08T00:00:00"/>
    <n v="500"/>
    <x v="2"/>
    <x v="0"/>
    <x v="1"/>
    <s v="Existing"/>
  </r>
  <r>
    <d v="2000-09-08T00:00:00"/>
    <n v="4635"/>
    <x v="0"/>
    <x v="0"/>
    <x v="0"/>
    <s v="Existing"/>
  </r>
  <r>
    <d v="2000-09-08T00:00:00"/>
    <n v="9000"/>
    <x v="3"/>
    <x v="0"/>
    <x v="0"/>
    <s v="Existing"/>
  </r>
  <r>
    <d v="2000-09-08T00:00:00"/>
    <n v="4000"/>
    <x v="0"/>
    <x v="0"/>
    <x v="0"/>
    <s v="Existing"/>
  </r>
  <r>
    <d v="2000-09-08T00:00:00"/>
    <n v="4000"/>
    <x v="2"/>
    <x v="0"/>
    <x v="2"/>
    <s v="Existing"/>
  </r>
  <r>
    <d v="2000-09-11T00:00:00"/>
    <n v="13000"/>
    <x v="1"/>
    <x v="0"/>
    <x v="0"/>
    <s v="Existing"/>
  </r>
  <r>
    <d v="2000-09-11T00:00:00"/>
    <n v="3000"/>
    <x v="0"/>
    <x v="0"/>
    <x v="0"/>
    <s v="Existing"/>
  </r>
  <r>
    <d v="2000-09-11T00:00:00"/>
    <n v="2878"/>
    <x v="2"/>
    <x v="0"/>
    <x v="2"/>
    <s v="Existing"/>
  </r>
  <r>
    <d v="2000-09-11T00:00:00"/>
    <n v="13519"/>
    <x v="1"/>
    <x v="0"/>
    <x v="0"/>
    <s v="New"/>
  </r>
  <r>
    <d v="2000-09-11T00:00:00"/>
    <n v="4000"/>
    <x v="0"/>
    <x v="0"/>
    <x v="0"/>
    <s v="Existing"/>
  </r>
  <r>
    <d v="2000-09-11T00:00:00"/>
    <n v="3075"/>
    <x v="0"/>
    <x v="0"/>
    <x v="1"/>
    <s v="Existing"/>
  </r>
  <r>
    <d v="2000-09-11T00:00:00"/>
    <n v="4000"/>
    <x v="0"/>
    <x v="0"/>
    <x v="2"/>
    <s v="Existing"/>
  </r>
  <r>
    <d v="2000-09-11T00:00:00"/>
    <n v="6000"/>
    <x v="2"/>
    <x v="0"/>
    <x v="0"/>
    <s v="Existing"/>
  </r>
  <r>
    <d v="2000-09-11T00:00:00"/>
    <n v="65000"/>
    <x v="2"/>
    <x v="0"/>
    <x v="1"/>
    <s v="Existing"/>
  </r>
  <r>
    <d v="2000-09-11T00:00:00"/>
    <n v="240"/>
    <x v="0"/>
    <x v="0"/>
    <x v="0"/>
    <s v="Existing"/>
  </r>
  <r>
    <d v="2000-09-11T00:00:00"/>
    <n v="9095"/>
    <x v="3"/>
    <x v="1"/>
    <x v="0"/>
    <s v="Existing"/>
  </r>
  <r>
    <d v="2000-09-12T00:00:00"/>
    <n v="3000"/>
    <x v="0"/>
    <x v="0"/>
    <x v="0"/>
    <s v="Existing"/>
  </r>
  <r>
    <d v="2000-09-12T00:00:00"/>
    <n v="2000"/>
    <x v="1"/>
    <x v="0"/>
    <x v="2"/>
    <s v="New"/>
  </r>
  <r>
    <d v="2000-09-12T00:00:00"/>
    <n v="16000"/>
    <x v="1"/>
    <x v="0"/>
    <x v="2"/>
    <s v="Existing"/>
  </r>
  <r>
    <d v="2000-09-12T00:00:00"/>
    <n v="7000"/>
    <x v="2"/>
    <x v="1"/>
    <x v="2"/>
    <s v="Existing"/>
  </r>
  <r>
    <d v="2000-09-12T00:00:00"/>
    <n v="5000"/>
    <x v="1"/>
    <x v="0"/>
    <x v="0"/>
    <s v="Existing"/>
  </r>
  <r>
    <d v="2000-09-12T00:00:00"/>
    <n v="124"/>
    <x v="0"/>
    <x v="1"/>
    <x v="0"/>
    <s v="Existing"/>
  </r>
  <r>
    <d v="2000-09-12T00:00:00"/>
    <n v="400"/>
    <x v="0"/>
    <x v="1"/>
    <x v="0"/>
    <s v="Existing"/>
  </r>
  <r>
    <d v="2000-09-12T00:00:00"/>
    <n v="100"/>
    <x v="0"/>
    <x v="0"/>
    <x v="0"/>
    <s v="New"/>
  </r>
  <r>
    <d v="2000-09-12T00:00:00"/>
    <n v="14644"/>
    <x v="1"/>
    <x v="0"/>
    <x v="1"/>
    <s v="New"/>
  </r>
  <r>
    <d v="2000-09-12T00:00:00"/>
    <n v="17000"/>
    <x v="1"/>
    <x v="1"/>
    <x v="0"/>
    <s v="Existing"/>
  </r>
  <r>
    <d v="2000-09-12T00:00:00"/>
    <n v="400"/>
    <x v="0"/>
    <x v="0"/>
    <x v="0"/>
    <s v="New"/>
  </r>
  <r>
    <d v="2000-09-12T00:00:00"/>
    <n v="1325"/>
    <x v="0"/>
    <x v="0"/>
    <x v="0"/>
    <s v="New"/>
  </r>
  <r>
    <d v="2000-09-12T00:00:00"/>
    <n v="100"/>
    <x v="0"/>
    <x v="0"/>
    <x v="0"/>
    <s v="Existing"/>
  </r>
  <r>
    <d v="2000-09-12T00:00:00"/>
    <n v="250"/>
    <x v="2"/>
    <x v="1"/>
    <x v="2"/>
    <s v="Existing"/>
  </r>
  <r>
    <d v="2000-09-13T00:00:00"/>
    <n v="4000"/>
    <x v="0"/>
    <x v="0"/>
    <x v="0"/>
    <s v="Existing"/>
  </r>
  <r>
    <d v="2000-09-13T00:00:00"/>
    <n v="3075"/>
    <x v="0"/>
    <x v="0"/>
    <x v="1"/>
    <s v="Existing"/>
  </r>
  <r>
    <d v="2000-09-13T00:00:00"/>
    <n v="4000"/>
    <x v="0"/>
    <x v="0"/>
    <x v="2"/>
    <s v="New"/>
  </r>
  <r>
    <d v="2000-09-13T00:00:00"/>
    <n v="6000"/>
    <x v="2"/>
    <x v="0"/>
    <x v="0"/>
    <s v="Existing"/>
  </r>
  <r>
    <d v="2000-09-13T00:00:00"/>
    <n v="500"/>
    <x v="2"/>
    <x v="0"/>
    <x v="1"/>
    <s v="Existing"/>
  </r>
  <r>
    <d v="2000-09-13T00:00:00"/>
    <n v="240"/>
    <x v="0"/>
    <x v="0"/>
    <x v="0"/>
    <s v="Existing"/>
  </r>
  <r>
    <d v="2000-09-13T00:00:00"/>
    <n v="9095"/>
    <x v="3"/>
    <x v="1"/>
    <x v="0"/>
    <s v="Existing"/>
  </r>
  <r>
    <d v="2000-09-13T00:00:00"/>
    <n v="12000"/>
    <x v="1"/>
    <x v="0"/>
    <x v="1"/>
    <s v="Existing"/>
  </r>
  <r>
    <d v="2000-09-13T00:00:00"/>
    <n v="8000"/>
    <x v="2"/>
    <x v="0"/>
    <x v="0"/>
    <s v="Existing"/>
  </r>
  <r>
    <d v="2000-09-13T00:00:00"/>
    <n v="12000"/>
    <x v="1"/>
    <x v="0"/>
    <x v="2"/>
    <s v="Existing"/>
  </r>
  <r>
    <d v="2000-09-13T00:00:00"/>
    <n v="6000"/>
    <x v="2"/>
    <x v="0"/>
    <x v="0"/>
    <s v="Existing"/>
  </r>
  <r>
    <d v="2000-09-13T00:00:00"/>
    <n v="500"/>
    <x v="2"/>
    <x v="0"/>
    <x v="1"/>
    <s v="Existing"/>
  </r>
  <r>
    <d v="2000-09-13T00:00:00"/>
    <n v="240"/>
    <x v="0"/>
    <x v="0"/>
    <x v="0"/>
    <s v="Existing"/>
  </r>
  <r>
    <d v="2000-09-13T00:00:00"/>
    <n v="9095"/>
    <x v="3"/>
    <x v="1"/>
    <x v="0"/>
    <s v="Existing"/>
  </r>
  <r>
    <d v="2000-09-13T00:00:00"/>
    <n v="12000"/>
    <x v="1"/>
    <x v="0"/>
    <x v="1"/>
    <s v="Existing"/>
  </r>
  <r>
    <d v="2000-09-13T00:00:00"/>
    <n v="8000"/>
    <x v="2"/>
    <x v="0"/>
    <x v="0"/>
    <s v="Existing"/>
  </r>
  <r>
    <d v="2000-09-13T00:00:00"/>
    <n v="12000"/>
    <x v="1"/>
    <x v="0"/>
    <x v="2"/>
    <s v="Existing"/>
  </r>
  <r>
    <d v="2000-09-13T00:00:00"/>
    <n v="500"/>
    <x v="0"/>
    <x v="0"/>
    <x v="1"/>
    <s v="Existing"/>
  </r>
  <r>
    <d v="2000-09-13T00:00:00"/>
    <n v="19000"/>
    <x v="2"/>
    <x v="0"/>
    <x v="0"/>
    <s v="New"/>
  </r>
  <r>
    <d v="2000-09-13T00:00:00"/>
    <n v="16000"/>
    <x v="1"/>
    <x v="0"/>
    <x v="0"/>
    <s v="Existing"/>
  </r>
  <r>
    <d v="2000-09-13T00:00:00"/>
    <n v="6000"/>
    <x v="2"/>
    <x v="0"/>
    <x v="0"/>
    <s v="Existing"/>
  </r>
  <r>
    <d v="2000-09-13T00:00:00"/>
    <n v="13636"/>
    <x v="1"/>
    <x v="0"/>
    <x v="2"/>
    <s v="Existing"/>
  </r>
  <r>
    <d v="2000-09-13T00:00:00"/>
    <n v="5000"/>
    <x v="0"/>
    <x v="0"/>
    <x v="2"/>
    <s v="Existing"/>
  </r>
  <r>
    <d v="2000-09-13T00:00:00"/>
    <n v="7000"/>
    <x v="3"/>
    <x v="0"/>
    <x v="2"/>
    <s v="Existing"/>
  </r>
  <r>
    <d v="2000-09-13T00:00:00"/>
    <n v="12000"/>
    <x v="0"/>
    <x v="0"/>
    <x v="0"/>
    <s v="Existing"/>
  </r>
  <r>
    <d v="2000-09-13T00:00:00"/>
    <n v="13500"/>
    <x v="1"/>
    <x v="0"/>
    <x v="2"/>
    <s v="Existing"/>
  </r>
  <r>
    <d v="2000-09-13T00:00:00"/>
    <n v="500"/>
    <x v="2"/>
    <x v="0"/>
    <x v="1"/>
    <s v="Existing"/>
  </r>
  <r>
    <d v="2000-09-13T00:00:00"/>
    <n v="5000"/>
    <x v="2"/>
    <x v="1"/>
    <x v="2"/>
    <s v="Existing"/>
  </r>
  <r>
    <d v="2000-09-13T00:00:00"/>
    <n v="2749"/>
    <x v="0"/>
    <x v="0"/>
    <x v="0"/>
    <s v="Existing"/>
  </r>
  <r>
    <d v="2000-09-13T00:00:00"/>
    <n v="75000"/>
    <x v="1"/>
    <x v="0"/>
    <x v="2"/>
    <s v="Existing"/>
  </r>
  <r>
    <d v="2000-09-14T00:00:00"/>
    <n v="13000"/>
    <x v="1"/>
    <x v="1"/>
    <x v="1"/>
    <s v="Existing"/>
  </r>
  <r>
    <d v="2000-09-14T00:00:00"/>
    <n v="3807"/>
    <x v="0"/>
    <x v="0"/>
    <x v="1"/>
    <s v="Existing"/>
  </r>
  <r>
    <d v="2000-09-14T00:00:00"/>
    <n v="7342"/>
    <x v="0"/>
    <x v="0"/>
    <x v="0"/>
    <s v="Existing"/>
  </r>
  <r>
    <d v="2000-09-14T00:00:00"/>
    <n v="133"/>
    <x v="0"/>
    <x v="0"/>
    <x v="1"/>
    <s v="Existing"/>
  </r>
  <r>
    <d v="2000-09-14T00:00:00"/>
    <n v="15208"/>
    <x v="1"/>
    <x v="0"/>
    <x v="0"/>
    <s v="New"/>
  </r>
  <r>
    <d v="2000-09-14T00:00:00"/>
    <n v="12455"/>
    <x v="3"/>
    <x v="1"/>
    <x v="2"/>
    <s v="Existing"/>
  </r>
  <r>
    <d v="2000-09-14T00:00:00"/>
    <n v="200"/>
    <x v="2"/>
    <x v="0"/>
    <x v="0"/>
    <s v="Existing"/>
  </r>
  <r>
    <d v="2000-09-14T00:00:00"/>
    <n v="6762"/>
    <x v="2"/>
    <x v="0"/>
    <x v="0"/>
    <s v="Existing"/>
  </r>
  <r>
    <d v="2000-09-14T00:00:00"/>
    <n v="10000"/>
    <x v="3"/>
    <x v="1"/>
    <x v="2"/>
    <s v="Existing"/>
  </r>
  <r>
    <d v="2000-09-14T00:00:00"/>
    <n v="600"/>
    <x v="2"/>
    <x v="0"/>
    <x v="0"/>
    <s v="Existing"/>
  </r>
  <r>
    <d v="2000-09-14T00:00:00"/>
    <n v="50000"/>
    <x v="1"/>
    <x v="0"/>
    <x v="2"/>
    <s v="Existing"/>
  </r>
  <r>
    <d v="2000-09-15T00:00:00"/>
    <n v="100"/>
    <x v="0"/>
    <x v="0"/>
    <x v="0"/>
    <s v="Existing"/>
  </r>
  <r>
    <d v="2000-09-15T00:00:00"/>
    <n v="1000"/>
    <x v="0"/>
    <x v="0"/>
    <x v="0"/>
    <s v="Existing"/>
  </r>
  <r>
    <d v="2000-09-15T00:00:00"/>
    <n v="6000"/>
    <x v="0"/>
    <x v="1"/>
    <x v="1"/>
    <s v="Existing"/>
  </r>
  <r>
    <d v="2000-09-15T00:00:00"/>
    <n v="12505"/>
    <x v="1"/>
    <x v="0"/>
    <x v="1"/>
    <s v="Existing"/>
  </r>
  <r>
    <d v="2000-09-15T00:00:00"/>
    <n v="3434"/>
    <x v="0"/>
    <x v="0"/>
    <x v="0"/>
    <s v="Existing"/>
  </r>
  <r>
    <d v="2000-09-15T00:00:00"/>
    <n v="5000"/>
    <x v="2"/>
    <x v="0"/>
    <x v="1"/>
    <s v="Existing"/>
  </r>
  <r>
    <d v="2000-09-15T00:00:00"/>
    <n v="4623"/>
    <x v="2"/>
    <x v="0"/>
    <x v="2"/>
    <s v="New"/>
  </r>
  <r>
    <d v="2000-09-15T00:00:00"/>
    <n v="5879"/>
    <x v="0"/>
    <x v="0"/>
    <x v="0"/>
    <s v="Existing"/>
  </r>
  <r>
    <d v="2000-09-15T00:00:00"/>
    <n v="3171"/>
    <x v="0"/>
    <x v="0"/>
    <x v="1"/>
    <s v="Existing"/>
  </r>
  <r>
    <d v="2000-09-15T00:00:00"/>
    <n v="4000"/>
    <x v="2"/>
    <x v="0"/>
    <x v="0"/>
    <s v="Existing"/>
  </r>
  <r>
    <d v="2000-09-15T00:00:00"/>
    <n v="2000"/>
    <x v="3"/>
    <x v="0"/>
    <x v="1"/>
    <s v="Existing"/>
  </r>
  <r>
    <d v="2000-09-18T00:00:00"/>
    <n v="10373"/>
    <x v="1"/>
    <x v="0"/>
    <x v="1"/>
    <s v="Existing"/>
  </r>
  <r>
    <d v="2000-09-18T00:00:00"/>
    <n v="5000"/>
    <x v="1"/>
    <x v="1"/>
    <x v="2"/>
    <s v="Existing"/>
  </r>
  <r>
    <d v="2000-09-18T00:00:00"/>
    <n v="4000"/>
    <x v="0"/>
    <x v="1"/>
    <x v="2"/>
    <s v="Existing"/>
  </r>
  <r>
    <d v="2000-09-18T00:00:00"/>
    <n v="13000"/>
    <x v="1"/>
    <x v="0"/>
    <x v="0"/>
    <s v="Existing"/>
  </r>
  <r>
    <d v="2000-09-18T00:00:00"/>
    <n v="200"/>
    <x v="0"/>
    <x v="0"/>
    <x v="0"/>
    <s v="Existing"/>
  </r>
  <r>
    <d v="2000-09-18T00:00:00"/>
    <n v="21000"/>
    <x v="2"/>
    <x v="0"/>
    <x v="2"/>
    <s v="Existing"/>
  </r>
  <r>
    <d v="2000-09-18T00:00:00"/>
    <n v="13519"/>
    <x v="1"/>
    <x v="0"/>
    <x v="0"/>
    <s v="Existing"/>
  </r>
  <r>
    <d v="2000-09-18T00:00:00"/>
    <n v="4000"/>
    <x v="0"/>
    <x v="0"/>
    <x v="0"/>
    <s v="Existing"/>
  </r>
  <r>
    <d v="2000-09-18T00:00:00"/>
    <n v="100"/>
    <x v="0"/>
    <x v="0"/>
    <x v="1"/>
    <s v="Existing"/>
  </r>
  <r>
    <d v="2000-09-18T00:00:00"/>
    <n v="4000"/>
    <x v="0"/>
    <x v="0"/>
    <x v="2"/>
    <s v="Existing"/>
  </r>
  <r>
    <d v="2000-09-19T00:00:00"/>
    <n v="8000"/>
    <x v="2"/>
    <x v="1"/>
    <x v="0"/>
    <s v="Existing"/>
  </r>
  <r>
    <d v="2000-09-19T00:00:00"/>
    <n v="12000"/>
    <x v="1"/>
    <x v="0"/>
    <x v="2"/>
    <s v="Existing"/>
  </r>
  <r>
    <d v="2000-09-19T00:00:00"/>
    <n v="6000"/>
    <x v="2"/>
    <x v="0"/>
    <x v="0"/>
    <s v="Existing"/>
  </r>
  <r>
    <d v="2000-09-19T00:00:00"/>
    <n v="500"/>
    <x v="2"/>
    <x v="0"/>
    <x v="1"/>
    <s v="Existing"/>
  </r>
  <r>
    <d v="2000-09-19T00:00:00"/>
    <n v="240"/>
    <x v="0"/>
    <x v="0"/>
    <x v="0"/>
    <s v="Existing"/>
  </r>
  <r>
    <d v="2000-09-19T00:00:00"/>
    <n v="6000"/>
    <x v="2"/>
    <x v="0"/>
    <x v="0"/>
    <s v="Existing"/>
  </r>
  <r>
    <d v="2000-09-19T00:00:00"/>
    <n v="13636"/>
    <x v="1"/>
    <x v="0"/>
    <x v="2"/>
    <s v="Existing"/>
  </r>
  <r>
    <d v="2000-09-19T00:00:00"/>
    <n v="5000"/>
    <x v="0"/>
    <x v="0"/>
    <x v="2"/>
    <s v="Existing"/>
  </r>
  <r>
    <d v="2000-09-19T00:00:00"/>
    <n v="7000"/>
    <x v="3"/>
    <x v="0"/>
    <x v="2"/>
    <s v="New"/>
  </r>
  <r>
    <d v="2000-09-19T00:00:00"/>
    <n v="100"/>
    <x v="0"/>
    <x v="0"/>
    <x v="0"/>
    <s v="Existing"/>
  </r>
  <r>
    <d v="2000-09-19T00:00:00"/>
    <n v="13500"/>
    <x v="1"/>
    <x v="0"/>
    <x v="2"/>
    <s v="Existing"/>
  </r>
  <r>
    <d v="2000-09-19T00:00:00"/>
    <n v="500"/>
    <x v="2"/>
    <x v="0"/>
    <x v="1"/>
    <s v="New"/>
  </r>
  <r>
    <d v="2000-09-19T00:00:00"/>
    <n v="5000"/>
    <x v="2"/>
    <x v="0"/>
    <x v="2"/>
    <s v="New"/>
  </r>
  <r>
    <d v="2000-09-19T00:00:00"/>
    <n v="2749"/>
    <x v="0"/>
    <x v="0"/>
    <x v="0"/>
    <s v="Existing"/>
  </r>
  <r>
    <d v="2000-09-19T00:00:00"/>
    <n v="75000"/>
    <x v="1"/>
    <x v="0"/>
    <x v="2"/>
    <s v="Existing"/>
  </r>
  <r>
    <d v="2000-09-19T00:00:00"/>
    <n v="13903"/>
    <x v="1"/>
    <x v="0"/>
    <x v="0"/>
    <s v="New"/>
  </r>
  <r>
    <d v="2000-09-19T00:00:00"/>
    <n v="4000"/>
    <x v="0"/>
    <x v="0"/>
    <x v="2"/>
    <s v="Existing"/>
  </r>
  <r>
    <d v="2000-09-19T00:00:00"/>
    <n v="15703"/>
    <x v="1"/>
    <x v="0"/>
    <x v="0"/>
    <s v="Existing"/>
  </r>
  <r>
    <d v="2000-09-19T00:00:00"/>
    <n v="4000"/>
    <x v="0"/>
    <x v="0"/>
    <x v="1"/>
    <s v="Existing"/>
  </r>
  <r>
    <d v="2000-09-19T00:00:00"/>
    <n v="5000"/>
    <x v="2"/>
    <x v="0"/>
    <x v="0"/>
    <s v="Existing"/>
  </r>
  <r>
    <d v="2000-09-19T00:00:00"/>
    <n v="344"/>
    <x v="0"/>
    <x v="0"/>
    <x v="1"/>
    <s v="Existing"/>
  </r>
  <r>
    <d v="2000-09-19T00:00:00"/>
    <n v="4635"/>
    <x v="0"/>
    <x v="0"/>
    <x v="0"/>
    <s v="Existing"/>
  </r>
  <r>
    <d v="2000-09-19T00:00:00"/>
    <n v="9000"/>
    <x v="3"/>
    <x v="0"/>
    <x v="0"/>
    <s v="Existing"/>
  </r>
  <r>
    <d v="2000-09-19T00:00:00"/>
    <n v="4000"/>
    <x v="0"/>
    <x v="0"/>
    <x v="0"/>
    <s v="Existing"/>
  </r>
  <r>
    <d v="2000-09-19T00:00:00"/>
    <n v="4000"/>
    <x v="2"/>
    <x v="0"/>
    <x v="2"/>
    <s v="Existing"/>
  </r>
  <r>
    <d v="2000-09-19T00:00:00"/>
    <n v="13000"/>
    <x v="1"/>
    <x v="0"/>
    <x v="0"/>
    <s v="Existing"/>
  </r>
  <r>
    <d v="2000-09-19T00:00:00"/>
    <n v="3000"/>
    <x v="0"/>
    <x v="0"/>
    <x v="0"/>
    <s v="Existing"/>
  </r>
  <r>
    <d v="2000-09-19T00:00:00"/>
    <n v="2878"/>
    <x v="2"/>
    <x v="0"/>
    <x v="2"/>
    <s v="Existing"/>
  </r>
  <r>
    <d v="2000-09-19T00:00:00"/>
    <n v="13519"/>
    <x v="1"/>
    <x v="0"/>
    <x v="0"/>
    <s v="Existing"/>
  </r>
  <r>
    <d v="2000-09-19T00:00:00"/>
    <n v="4000"/>
    <x v="0"/>
    <x v="0"/>
    <x v="0"/>
    <s v="New"/>
  </r>
  <r>
    <d v="2000-09-19T00:00:00"/>
    <n v="3075"/>
    <x v="0"/>
    <x v="0"/>
    <x v="1"/>
    <s v="New"/>
  </r>
  <r>
    <d v="2000-09-19T00:00:00"/>
    <n v="4000"/>
    <x v="0"/>
    <x v="0"/>
    <x v="2"/>
    <s v="New"/>
  </r>
  <r>
    <d v="2000-09-19T00:00:00"/>
    <n v="40599"/>
    <x v="2"/>
    <x v="0"/>
    <x v="0"/>
    <s v="Existing"/>
  </r>
  <r>
    <d v="2000-09-19T00:00:00"/>
    <n v="500"/>
    <x v="2"/>
    <x v="0"/>
    <x v="1"/>
    <s v="Existing"/>
  </r>
  <r>
    <d v="2000-09-19T00:00:00"/>
    <n v="240"/>
    <x v="0"/>
    <x v="0"/>
    <x v="0"/>
    <s v="Existing"/>
  </r>
  <r>
    <d v="2000-09-19T00:00:00"/>
    <n v="2000"/>
    <x v="1"/>
    <x v="1"/>
    <x v="0"/>
    <s v="Existing"/>
  </r>
  <r>
    <d v="2000-09-19T00:00:00"/>
    <n v="3000"/>
    <x v="0"/>
    <x v="0"/>
    <x v="0"/>
    <s v="Existing"/>
  </r>
  <r>
    <d v="2000-09-20T00:00:00"/>
    <n v="2749"/>
    <x v="0"/>
    <x v="0"/>
    <x v="0"/>
    <s v="Existing"/>
  </r>
  <r>
    <d v="2000-09-20T00:00:00"/>
    <n v="75000"/>
    <x v="1"/>
    <x v="0"/>
    <x v="2"/>
    <s v="Existing"/>
  </r>
  <r>
    <d v="2000-09-20T00:00:00"/>
    <n v="13000"/>
    <x v="1"/>
    <x v="1"/>
    <x v="1"/>
    <s v="Existing"/>
  </r>
  <r>
    <d v="2000-09-20T00:00:00"/>
    <n v="3807"/>
    <x v="0"/>
    <x v="0"/>
    <x v="1"/>
    <s v="Existing"/>
  </r>
  <r>
    <d v="2000-09-20T00:00:00"/>
    <n v="7342"/>
    <x v="0"/>
    <x v="0"/>
    <x v="0"/>
    <s v="Existing"/>
  </r>
  <r>
    <d v="2000-09-20T00:00:00"/>
    <n v="133"/>
    <x v="0"/>
    <x v="0"/>
    <x v="1"/>
    <s v="Existing"/>
  </r>
  <r>
    <d v="2000-09-20T00:00:00"/>
    <n v="15208"/>
    <x v="1"/>
    <x v="0"/>
    <x v="0"/>
    <s v="Existing"/>
  </r>
  <r>
    <d v="2000-09-20T00:00:00"/>
    <n v="12455"/>
    <x v="3"/>
    <x v="1"/>
    <x v="2"/>
    <s v="Existing"/>
  </r>
  <r>
    <d v="2000-09-20T00:00:00"/>
    <n v="13900"/>
    <x v="2"/>
    <x v="0"/>
    <x v="0"/>
    <s v="Existing"/>
  </r>
  <r>
    <d v="2000-09-20T00:00:00"/>
    <n v="6762"/>
    <x v="2"/>
    <x v="0"/>
    <x v="0"/>
    <s v="Existing"/>
  </r>
  <r>
    <d v="2000-09-20T00:00:00"/>
    <n v="10000"/>
    <x v="3"/>
    <x v="1"/>
    <x v="2"/>
    <s v="Existing"/>
  </r>
  <r>
    <d v="2000-09-20T00:00:00"/>
    <n v="600"/>
    <x v="2"/>
    <x v="0"/>
    <x v="0"/>
    <s v="Existing"/>
  </r>
  <r>
    <d v="2000-09-21T00:00:00"/>
    <n v="344"/>
    <x v="0"/>
    <x v="0"/>
    <x v="1"/>
    <s v="New"/>
  </r>
  <r>
    <d v="2000-09-21T00:00:00"/>
    <n v="4635"/>
    <x v="0"/>
    <x v="0"/>
    <x v="0"/>
    <s v="Existing"/>
  </r>
  <r>
    <d v="2000-09-21T00:00:00"/>
    <n v="9000"/>
    <x v="3"/>
    <x v="0"/>
    <x v="0"/>
    <s v="Existing"/>
  </r>
  <r>
    <d v="2000-09-21T00:00:00"/>
    <n v="4000"/>
    <x v="0"/>
    <x v="0"/>
    <x v="0"/>
    <s v="Existing"/>
  </r>
  <r>
    <d v="2000-09-21T00:00:00"/>
    <n v="4000"/>
    <x v="2"/>
    <x v="0"/>
    <x v="2"/>
    <s v="Existing"/>
  </r>
  <r>
    <d v="2000-09-21T00:00:00"/>
    <n v="13000"/>
    <x v="1"/>
    <x v="0"/>
    <x v="0"/>
    <s v="Existing"/>
  </r>
  <r>
    <d v="2000-09-21T00:00:00"/>
    <n v="3000"/>
    <x v="0"/>
    <x v="0"/>
    <x v="0"/>
    <s v="Existing"/>
  </r>
  <r>
    <d v="2000-09-21T00:00:00"/>
    <n v="2878"/>
    <x v="2"/>
    <x v="0"/>
    <x v="2"/>
    <s v="Existing"/>
  </r>
  <r>
    <d v="2000-09-21T00:00:00"/>
    <n v="13519"/>
    <x v="1"/>
    <x v="0"/>
    <x v="0"/>
    <s v="Existing"/>
  </r>
  <r>
    <d v="2000-09-21T00:00:00"/>
    <n v="4000"/>
    <x v="0"/>
    <x v="0"/>
    <x v="0"/>
    <s v="New"/>
  </r>
  <r>
    <d v="2000-09-21T00:00:00"/>
    <n v="3075"/>
    <x v="0"/>
    <x v="0"/>
    <x v="1"/>
    <s v="Existing"/>
  </r>
  <r>
    <d v="2000-09-21T00:00:00"/>
    <n v="4000"/>
    <x v="0"/>
    <x v="0"/>
    <x v="2"/>
    <s v="Existing"/>
  </r>
  <r>
    <d v="2000-09-22T00:00:00"/>
    <n v="2749"/>
    <x v="0"/>
    <x v="0"/>
    <x v="0"/>
    <s v="New"/>
  </r>
  <r>
    <d v="2000-09-22T00:00:00"/>
    <n v="75000"/>
    <x v="1"/>
    <x v="0"/>
    <x v="2"/>
    <s v="Existing"/>
  </r>
  <r>
    <d v="2000-09-22T00:00:00"/>
    <n v="13000"/>
    <x v="1"/>
    <x v="1"/>
    <x v="1"/>
    <s v="Existing"/>
  </r>
  <r>
    <d v="2000-09-22T00:00:00"/>
    <n v="3807"/>
    <x v="0"/>
    <x v="0"/>
    <x v="1"/>
    <s v="Existing"/>
  </r>
  <r>
    <d v="2000-09-22T00:00:00"/>
    <n v="7342"/>
    <x v="0"/>
    <x v="0"/>
    <x v="0"/>
    <s v="New"/>
  </r>
  <r>
    <d v="2000-09-22T00:00:00"/>
    <n v="133"/>
    <x v="0"/>
    <x v="0"/>
    <x v="1"/>
    <s v="Existing"/>
  </r>
  <r>
    <d v="2000-09-22T00:00:00"/>
    <n v="15208"/>
    <x v="1"/>
    <x v="0"/>
    <x v="0"/>
    <s v="Existing"/>
  </r>
  <r>
    <d v="2000-09-22T00:00:00"/>
    <n v="12455"/>
    <x v="1"/>
    <x v="1"/>
    <x v="2"/>
    <s v="Existing"/>
  </r>
  <r>
    <d v="2000-09-22T00:00:00"/>
    <n v="200"/>
    <x v="2"/>
    <x v="0"/>
    <x v="0"/>
    <s v="Existing"/>
  </r>
  <r>
    <d v="2000-09-22T00:00:00"/>
    <n v="30000"/>
    <x v="2"/>
    <x v="0"/>
    <x v="0"/>
    <s v="Existing"/>
  </r>
  <r>
    <d v="2000-09-22T00:00:00"/>
    <n v="2000"/>
    <x v="3"/>
    <x v="1"/>
    <x v="2"/>
    <s v="New"/>
  </r>
  <r>
    <d v="2000-09-22T00:00:00"/>
    <n v="600"/>
    <x v="2"/>
    <x v="0"/>
    <x v="0"/>
    <s v="Existing"/>
  </r>
  <r>
    <d v="2000-09-25T00:00:00"/>
    <n v="12500"/>
    <x v="1"/>
    <x v="0"/>
    <x v="2"/>
    <s v="New"/>
  </r>
  <r>
    <d v="2000-09-25T00:00:00"/>
    <n v="100"/>
    <x v="0"/>
    <x v="0"/>
    <x v="0"/>
    <s v="Existing"/>
  </r>
  <r>
    <d v="2000-09-25T00:00:00"/>
    <n v="1000"/>
    <x v="0"/>
    <x v="0"/>
    <x v="0"/>
    <s v="Existing"/>
  </r>
  <r>
    <d v="2000-09-25T00:00:00"/>
    <n v="6000"/>
    <x v="0"/>
    <x v="1"/>
    <x v="1"/>
    <s v="Existing"/>
  </r>
  <r>
    <d v="2000-09-25T00:00:00"/>
    <n v="12505"/>
    <x v="1"/>
    <x v="0"/>
    <x v="1"/>
    <s v="Existing"/>
  </r>
  <r>
    <d v="2000-09-25T00:00:00"/>
    <n v="15208"/>
    <x v="1"/>
    <x v="0"/>
    <x v="0"/>
    <s v="Existing"/>
  </r>
  <r>
    <d v="2000-09-25T00:00:00"/>
    <n v="12455"/>
    <x v="3"/>
    <x v="1"/>
    <x v="2"/>
    <s v="Existing"/>
  </r>
  <r>
    <d v="2000-09-25T00:00:00"/>
    <n v="32000"/>
    <x v="2"/>
    <x v="0"/>
    <x v="0"/>
    <s v="New"/>
  </r>
  <r>
    <d v="2000-09-25T00:00:00"/>
    <n v="6762"/>
    <x v="2"/>
    <x v="0"/>
    <x v="0"/>
    <s v="Existing"/>
  </r>
  <r>
    <d v="2000-09-25T00:00:00"/>
    <n v="10000"/>
    <x v="3"/>
    <x v="1"/>
    <x v="2"/>
    <s v="Existing"/>
  </r>
  <r>
    <d v="2000-09-25T00:00:00"/>
    <n v="600"/>
    <x v="2"/>
    <x v="0"/>
    <x v="0"/>
    <s v="New"/>
  </r>
  <r>
    <d v="2000-09-25T00:00:00"/>
    <n v="50000"/>
    <x v="1"/>
    <x v="0"/>
    <x v="2"/>
    <s v="Existing"/>
  </r>
  <r>
    <d v="2000-09-25T00:00:00"/>
    <n v="100"/>
    <x v="0"/>
    <x v="0"/>
    <x v="0"/>
    <s v="New"/>
  </r>
  <r>
    <d v="2000-09-25T00:00:00"/>
    <n v="1000"/>
    <x v="0"/>
    <x v="0"/>
    <x v="0"/>
    <s v="Existing"/>
  </r>
  <r>
    <d v="2000-09-25T00:00:00"/>
    <n v="6000"/>
    <x v="0"/>
    <x v="1"/>
    <x v="1"/>
    <s v="Existing"/>
  </r>
  <r>
    <d v="2000-09-25T00:00:00"/>
    <n v="12505"/>
    <x v="1"/>
    <x v="0"/>
    <x v="1"/>
    <s v="Existing"/>
  </r>
  <r>
    <d v="2000-09-25T00:00:00"/>
    <n v="3434"/>
    <x v="0"/>
    <x v="0"/>
    <x v="0"/>
    <s v="New"/>
  </r>
  <r>
    <d v="2000-09-26T00:00:00"/>
    <n v="5000"/>
    <x v="2"/>
    <x v="0"/>
    <x v="1"/>
    <s v="Existing"/>
  </r>
  <r>
    <d v="2000-09-26T00:00:00"/>
    <n v="4623"/>
    <x v="2"/>
    <x v="0"/>
    <x v="2"/>
    <s v="Existing"/>
  </r>
  <r>
    <d v="2000-09-26T00:00:00"/>
    <n v="5879"/>
    <x v="0"/>
    <x v="0"/>
    <x v="0"/>
    <s v="New"/>
  </r>
  <r>
    <d v="2000-09-26T00:00:00"/>
    <n v="3171"/>
    <x v="0"/>
    <x v="0"/>
    <x v="1"/>
    <s v="Existing"/>
  </r>
  <r>
    <d v="2000-09-26T00:00:00"/>
    <n v="4000"/>
    <x v="2"/>
    <x v="0"/>
    <x v="0"/>
    <s v="New"/>
  </r>
  <r>
    <d v="2000-09-26T00:00:00"/>
    <n v="2000"/>
    <x v="3"/>
    <x v="0"/>
    <x v="1"/>
    <s v="Existing"/>
  </r>
  <r>
    <d v="2000-09-26T00:00:00"/>
    <n v="90000"/>
    <x v="1"/>
    <x v="0"/>
    <x v="0"/>
    <s v="Existing"/>
  </r>
  <r>
    <d v="2000-09-26T00:00:00"/>
    <n v="124"/>
    <x v="0"/>
    <x v="1"/>
    <x v="0"/>
    <s v="Existing"/>
  </r>
  <r>
    <d v="2000-09-26T00:00:00"/>
    <n v="400"/>
    <x v="0"/>
    <x v="1"/>
    <x v="0"/>
    <s v="Existing"/>
  </r>
  <r>
    <d v="2000-09-26T00:00:00"/>
    <n v="100"/>
    <x v="0"/>
    <x v="0"/>
    <x v="0"/>
    <s v="Existing"/>
  </r>
  <r>
    <d v="2000-09-26T00:00:00"/>
    <n v="25000"/>
    <x v="1"/>
    <x v="0"/>
    <x v="1"/>
    <s v="Existing"/>
  </r>
  <r>
    <d v="2000-09-26T00:00:00"/>
    <n v="17000"/>
    <x v="1"/>
    <x v="1"/>
    <x v="0"/>
    <s v="Existing"/>
  </r>
  <r>
    <d v="2000-09-26T00:00:00"/>
    <n v="400"/>
    <x v="0"/>
    <x v="0"/>
    <x v="0"/>
    <s v="Existing"/>
  </r>
  <r>
    <d v="2000-09-26T00:00:00"/>
    <n v="1325"/>
    <x v="0"/>
    <x v="0"/>
    <x v="0"/>
    <s v="New"/>
  </r>
  <r>
    <d v="2000-09-26T00:00:00"/>
    <n v="100"/>
    <x v="0"/>
    <x v="0"/>
    <x v="0"/>
    <s v="Existing"/>
  </r>
  <r>
    <d v="2000-09-26T00:00:00"/>
    <n v="250"/>
    <x v="2"/>
    <x v="0"/>
    <x v="2"/>
    <s v="Existing"/>
  </r>
  <r>
    <d v="2000-09-27T00:00:00"/>
    <n v="15000"/>
    <x v="1"/>
    <x v="0"/>
    <x v="0"/>
    <s v="Existing"/>
  </r>
  <r>
    <d v="2000-09-27T00:00:00"/>
    <n v="7277"/>
    <x v="3"/>
    <x v="0"/>
    <x v="2"/>
    <s v="Existing"/>
  </r>
  <r>
    <d v="2000-09-27T00:00:00"/>
    <n v="100"/>
    <x v="0"/>
    <x v="0"/>
    <x v="0"/>
    <s v="Existing"/>
  </r>
  <r>
    <d v="2000-09-27T00:00:00"/>
    <n v="1000"/>
    <x v="0"/>
    <x v="0"/>
    <x v="0"/>
    <s v="Existing"/>
  </r>
  <r>
    <d v="2000-09-27T00:00:00"/>
    <n v="6000"/>
    <x v="0"/>
    <x v="1"/>
    <x v="1"/>
    <s v="Existing"/>
  </r>
  <r>
    <d v="2000-09-27T00:00:00"/>
    <n v="12505"/>
    <x v="1"/>
    <x v="0"/>
    <x v="1"/>
    <s v="Existing"/>
  </r>
  <r>
    <d v="2000-09-27T00:00:00"/>
    <n v="3434"/>
    <x v="0"/>
    <x v="0"/>
    <x v="0"/>
    <s v="Existing"/>
  </r>
  <r>
    <d v="2000-09-27T00:00:00"/>
    <n v="5000"/>
    <x v="2"/>
    <x v="0"/>
    <x v="1"/>
    <s v="Existing"/>
  </r>
  <r>
    <d v="2000-09-27T00:00:00"/>
    <n v="15984"/>
    <x v="2"/>
    <x v="0"/>
    <x v="2"/>
    <s v="New"/>
  </r>
  <r>
    <d v="2000-09-28T00:00:00"/>
    <n v="5879"/>
    <x v="0"/>
    <x v="0"/>
    <x v="0"/>
    <s v="New"/>
  </r>
  <r>
    <d v="2000-09-28T00:00:00"/>
    <n v="3171"/>
    <x v="0"/>
    <x v="0"/>
    <x v="1"/>
    <s v="Existing"/>
  </r>
  <r>
    <d v="2000-09-28T00:00:00"/>
    <n v="4000"/>
    <x v="2"/>
    <x v="0"/>
    <x v="0"/>
    <s v="New"/>
  </r>
  <r>
    <d v="2000-09-28T00:00:00"/>
    <n v="2000"/>
    <x v="3"/>
    <x v="0"/>
    <x v="1"/>
    <s v="Existing"/>
  </r>
  <r>
    <d v="2000-09-28T00:00:00"/>
    <n v="14548"/>
    <x v="1"/>
    <x v="0"/>
    <x v="0"/>
    <s v="Existing"/>
  </r>
  <r>
    <d v="2000-09-28T00:00:00"/>
    <n v="240"/>
    <x v="0"/>
    <x v="0"/>
    <x v="0"/>
    <s v="Existing"/>
  </r>
  <r>
    <d v="2000-09-28T00:00:00"/>
    <n v="25000"/>
    <x v="2"/>
    <x v="0"/>
    <x v="2"/>
    <s v="Existing"/>
  </r>
  <r>
    <d v="2000-09-29T00:00:00"/>
    <n v="90000"/>
    <x v="1"/>
    <x v="0"/>
    <x v="0"/>
    <s v="Existing"/>
  </r>
  <r>
    <d v="2000-09-29T00:00:00"/>
    <n v="124"/>
    <x v="0"/>
    <x v="1"/>
    <x v="0"/>
    <s v="Existing"/>
  </r>
  <r>
    <d v="2000-09-29T00:00:00"/>
    <n v="400"/>
    <x v="0"/>
    <x v="1"/>
    <x v="0"/>
    <s v="Existing"/>
  </r>
  <r>
    <d v="2000-09-29T00:00:00"/>
    <n v="100"/>
    <x v="0"/>
    <x v="0"/>
    <x v="0"/>
    <s v="Existing"/>
  </r>
  <r>
    <d v="2000-09-29T00:00:00"/>
    <n v="14644"/>
    <x v="1"/>
    <x v="0"/>
    <x v="1"/>
    <s v="New"/>
  </r>
  <r>
    <d v="2000-09-29T00:00:00"/>
    <n v="11000"/>
    <x v="1"/>
    <x v="0"/>
    <x v="0"/>
    <s v="New"/>
  </r>
  <r>
    <d v="2000-09-29T00:00:00"/>
    <n v="2000"/>
    <x v="1"/>
    <x v="0"/>
    <x v="0"/>
    <s v="New"/>
  </r>
  <r>
    <d v="2000-09-29T00:00:00"/>
    <n v="4535"/>
    <x v="0"/>
    <x v="0"/>
    <x v="2"/>
    <s v="Existing"/>
  </r>
  <r>
    <d v="2000-09-29T00:00:00"/>
    <n v="7000"/>
    <x v="3"/>
    <x v="0"/>
    <x v="2"/>
    <s v="Existing"/>
  </r>
  <r>
    <d v="2000-09-29T00:00:00"/>
    <n v="12000"/>
    <x v="0"/>
    <x v="0"/>
    <x v="0"/>
    <s v="Existing"/>
  </r>
  <r>
    <d v="2000-09-29T00:00:00"/>
    <n v="13500"/>
    <x v="1"/>
    <x v="0"/>
    <x v="2"/>
    <s v="Existing"/>
  </r>
  <r>
    <d v="2000-09-29T00:00:00"/>
    <n v="4535"/>
    <x v="0"/>
    <x v="0"/>
    <x v="2"/>
    <s v="New"/>
  </r>
  <r>
    <d v="2000-09-29T00:00:00"/>
    <n v="1946"/>
    <x v="0"/>
    <x v="0"/>
    <x v="0"/>
    <s v="New"/>
  </r>
  <r>
    <d v="2000-09-29T00:00:00"/>
    <n v="1946"/>
    <x v="0"/>
    <x v="0"/>
    <x v="0"/>
    <s v="Existing"/>
  </r>
  <r>
    <d v="2000-09-29T00:00:00"/>
    <n v="1000"/>
    <x v="0"/>
    <x v="0"/>
    <x v="0"/>
    <s v="Existing"/>
  </r>
  <r>
    <d v="2000-09-29T00:00:00"/>
    <n v="4000"/>
    <x v="0"/>
    <x v="1"/>
    <x v="2"/>
    <s v="Exist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E7" firstHeaderRow="1" firstDataRow="2" firstDataCol="1"/>
  <pivotFields count="6">
    <pivotField numFmtId="165" showAll="0"/>
    <pivotField dataField="1" numFmtId="164" showAll="0"/>
    <pivotField axis="axisCol" showAll="0">
      <items count="5">
        <item x="1"/>
        <item x="0"/>
        <item x="3"/>
        <item x="2"/>
        <item t="default"/>
      </items>
    </pivotField>
    <pivotField showAll="0"/>
    <pivotField axis="axisRow" showAll="0">
      <items count="4">
        <item x="0"/>
        <item x="2"/>
        <item x="1"/>
        <item t="default"/>
      </items>
    </pivotField>
    <pivotField showAll="0"/>
  </pivotFields>
  <rowFields count="1">
    <field x="4"/>
  </rowFields>
  <rowItems count="3">
    <i>
      <x/>
    </i>
    <i>
      <x v="1"/>
    </i>
    <i>
      <x v="2"/>
    </i>
  </rowItems>
  <colFields count="1">
    <field x="2"/>
  </colFields>
  <colItems count="4">
    <i>
      <x/>
    </i>
    <i>
      <x v="1"/>
    </i>
    <i>
      <x v="2"/>
    </i>
    <i>
      <x v="3"/>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1:B35" firstHeaderRow="1" firstDataRow="2" firstDataCol="1"/>
  <pivotFields count="6">
    <pivotField numFmtId="165" showAll="0"/>
    <pivotField numFmtId="164" showAll="0"/>
    <pivotField showAll="0"/>
    <pivotField axis="axisCol" dataField="1" showAll="0">
      <items count="3">
        <item x="0"/>
        <item h="1" x="1"/>
        <item t="default"/>
      </items>
    </pivotField>
    <pivotField axis="axisRow" showAll="0">
      <items count="4">
        <item x="0"/>
        <item x="2"/>
        <item x="1"/>
        <item t="default"/>
      </items>
    </pivotField>
    <pivotField showAll="0"/>
  </pivotFields>
  <rowFields count="1">
    <field x="4"/>
  </rowFields>
  <rowItems count="3">
    <i>
      <x/>
    </i>
    <i>
      <x v="1"/>
    </i>
    <i>
      <x v="2"/>
    </i>
  </rowItems>
  <colFields count="1">
    <field x="3"/>
  </colFields>
  <colItems count="1">
    <i>
      <x/>
    </i>
  </colItems>
  <dataFields count="1">
    <dataField name="Count of OpenedBy" fld="3" subtotal="count" baseField="0" baseItem="0"/>
  </dataFields>
  <formats count="2">
    <format dxfId="1">
      <pivotArea collapsedLevelsAreSubtotals="1" fieldPosition="0">
        <references count="1">
          <reference field="4" count="1">
            <x v="0"/>
          </reference>
        </references>
      </pivotArea>
    </format>
    <format dxfId="0">
      <pivotArea dataOnly="0" labelOnly="1" fieldPosition="0">
        <references count="1">
          <reference field="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21:B26" firstHeaderRow="1" firstDataRow="2" firstDataCol="1"/>
  <pivotFields count="6">
    <pivotField numFmtId="165" showAll="0"/>
    <pivotField numFmtId="164" showAll="0"/>
    <pivotField axis="axisRow" showAll="0">
      <items count="5">
        <item x="1"/>
        <item x="0"/>
        <item x="3"/>
        <item x="2"/>
        <item t="default"/>
      </items>
    </pivotField>
    <pivotField axis="axisCol" dataField="1" showAll="0">
      <items count="3">
        <item h="1" x="0"/>
        <item x="1"/>
        <item t="default"/>
      </items>
    </pivotField>
    <pivotField showAll="0"/>
    <pivotField showAll="0"/>
  </pivotFields>
  <rowFields count="1">
    <field x="2"/>
  </rowFields>
  <rowItems count="4">
    <i>
      <x/>
    </i>
    <i>
      <x v="1"/>
    </i>
    <i>
      <x v="2"/>
    </i>
    <i>
      <x v="3"/>
    </i>
  </rowItems>
  <colFields count="1">
    <field x="3"/>
  </colFields>
  <colItems count="1">
    <i>
      <x v="1"/>
    </i>
  </colItems>
  <dataFields count="1">
    <dataField name="Count of OpenedBy" fld="3" subtotal="count" baseField="2" baseItem="0"/>
  </dataFields>
  <formats count="2">
    <format dxfId="3">
      <pivotArea collapsedLevelsAreSubtotals="1" fieldPosition="0">
        <references count="1">
          <reference field="2" count="1">
            <x v="1"/>
          </reference>
        </references>
      </pivotArea>
    </format>
    <format dxfId="2">
      <pivotArea dataOnly="0" labelOnly="1" fieldPosition="0">
        <references count="1">
          <reference field="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2:E16" firstHeaderRow="1" firstDataRow="2" firstDataCol="1"/>
  <pivotFields count="6">
    <pivotField numFmtId="165" showAll="0"/>
    <pivotField numFmtId="164" showAll="0"/>
    <pivotField axis="axisCol" dataField="1" showAll="0">
      <items count="5">
        <item x="1"/>
        <item x="0"/>
        <item x="3"/>
        <item x="2"/>
        <item t="default"/>
      </items>
    </pivotField>
    <pivotField showAll="0"/>
    <pivotField axis="axisRow" showAll="0">
      <items count="4">
        <item x="0"/>
        <item x="2"/>
        <item x="1"/>
        <item t="default"/>
      </items>
    </pivotField>
    <pivotField showAll="0"/>
  </pivotFields>
  <rowFields count="1">
    <field x="4"/>
  </rowFields>
  <rowItems count="3">
    <i>
      <x/>
    </i>
    <i>
      <x v="1"/>
    </i>
    <i>
      <x v="2"/>
    </i>
  </rowItems>
  <colFields count="1">
    <field x="2"/>
  </colFields>
  <colItems count="4">
    <i>
      <x/>
    </i>
    <i>
      <x v="1"/>
    </i>
    <i>
      <x v="2"/>
    </i>
    <i>
      <x v="3"/>
    </i>
  </colItems>
  <dataFields count="1">
    <dataField name="Count of AcctTyp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1"/>
  <sheetViews>
    <sheetView workbookViewId="0">
      <selection activeCell="H11" sqref="H11"/>
    </sheetView>
  </sheetViews>
  <sheetFormatPr defaultRowHeight="15"/>
  <cols>
    <col min="1" max="1" width="27.28515625" bestFit="1" customWidth="1"/>
    <col min="2" max="2" width="13.85546875" bestFit="1" customWidth="1"/>
    <col min="3" max="3" width="14.42578125" bestFit="1" customWidth="1"/>
    <col min="4" max="4" width="16.42578125" customWidth="1"/>
    <col min="5" max="5" width="30.28515625" customWidth="1"/>
    <col min="6" max="6" width="12.5703125" customWidth="1"/>
    <col min="7" max="7" width="29.140625" bestFit="1" customWidth="1"/>
    <col min="8" max="8" width="21.42578125" bestFit="1" customWidth="1"/>
    <col min="9" max="9" width="21.42578125" customWidth="1"/>
    <col min="10" max="10" width="16.42578125" bestFit="1" customWidth="1"/>
    <col min="11" max="11" width="4" customWidth="1"/>
    <col min="12" max="12" width="3" customWidth="1"/>
    <col min="13" max="14" width="4" customWidth="1"/>
    <col min="15" max="16" width="3" customWidth="1"/>
    <col min="17" max="17" width="4" customWidth="1"/>
    <col min="18" max="18" width="11.28515625" bestFit="1" customWidth="1"/>
  </cols>
  <sheetData>
    <row r="1" spans="1:9">
      <c r="A1" s="93" t="s">
        <v>193</v>
      </c>
    </row>
    <row r="2" spans="1:9">
      <c r="A2" s="93" t="s">
        <v>194</v>
      </c>
    </row>
    <row r="3" spans="1:9" ht="15.75" thickBot="1">
      <c r="A3" s="93"/>
    </row>
    <row r="4" spans="1:9" ht="15.75" thickBot="1">
      <c r="A4" s="34" t="s">
        <v>128</v>
      </c>
      <c r="B4" s="34" t="s">
        <v>1</v>
      </c>
      <c r="D4" s="32" t="s">
        <v>128</v>
      </c>
      <c r="E4" s="32" t="s">
        <v>1</v>
      </c>
      <c r="F4" s="33" t="s">
        <v>24</v>
      </c>
      <c r="G4" s="28" t="s">
        <v>25</v>
      </c>
    </row>
    <row r="5" spans="1:9">
      <c r="A5" s="35" t="s">
        <v>129</v>
      </c>
      <c r="B5" s="36">
        <v>60</v>
      </c>
      <c r="D5" s="31" t="s">
        <v>130</v>
      </c>
      <c r="E5" s="31">
        <f t="shared" ref="E5:E12" si="0">SUMIF(A:A,D5,B:B)</f>
        <v>230</v>
      </c>
      <c r="F5" s="31">
        <f>SUM($E$5:E5)</f>
        <v>230</v>
      </c>
      <c r="G5" s="31">
        <f t="shared" ref="G5:G12" si="1">F5/$F$12</f>
        <v>0.21120293847566574</v>
      </c>
      <c r="H5" s="110" t="s">
        <v>270</v>
      </c>
      <c r="I5" s="111"/>
    </row>
    <row r="6" spans="1:9">
      <c r="A6" s="36" t="s">
        <v>130</v>
      </c>
      <c r="B6" s="36">
        <v>60</v>
      </c>
      <c r="D6" s="29" t="s">
        <v>132</v>
      </c>
      <c r="E6" s="29">
        <f t="shared" si="0"/>
        <v>220</v>
      </c>
      <c r="F6" s="29">
        <f>SUM($E$5:E6)</f>
        <v>450</v>
      </c>
      <c r="G6" s="29">
        <f t="shared" si="1"/>
        <v>0.41322314049586778</v>
      </c>
      <c r="H6" s="110"/>
      <c r="I6" s="111"/>
    </row>
    <row r="7" spans="1:9">
      <c r="A7" s="35" t="s">
        <v>131</v>
      </c>
      <c r="B7" s="36">
        <v>60</v>
      </c>
      <c r="D7" s="29" t="s">
        <v>131</v>
      </c>
      <c r="E7" s="29">
        <f t="shared" si="0"/>
        <v>180</v>
      </c>
      <c r="F7" s="29">
        <f>SUM($E$5:E7)</f>
        <v>630</v>
      </c>
      <c r="G7" s="29">
        <f t="shared" si="1"/>
        <v>0.57851239669421484</v>
      </c>
      <c r="H7" s="110"/>
      <c r="I7" s="111"/>
    </row>
    <row r="8" spans="1:9">
      <c r="A8" s="35" t="s">
        <v>131</v>
      </c>
      <c r="B8" s="36">
        <v>60</v>
      </c>
      <c r="D8" s="29" t="s">
        <v>133</v>
      </c>
      <c r="E8" s="29">
        <f t="shared" si="0"/>
        <v>144</v>
      </c>
      <c r="F8" s="29">
        <f>SUM($E$5:E8)</f>
        <v>774</v>
      </c>
      <c r="G8" s="29">
        <f t="shared" si="1"/>
        <v>0.71074380165289253</v>
      </c>
      <c r="H8" s="110"/>
      <c r="I8" s="111"/>
    </row>
    <row r="9" spans="1:9">
      <c r="A9" s="35" t="s">
        <v>131</v>
      </c>
      <c r="B9" s="36">
        <v>60</v>
      </c>
      <c r="D9" s="29" t="s">
        <v>129</v>
      </c>
      <c r="E9" s="29">
        <f t="shared" si="0"/>
        <v>105</v>
      </c>
      <c r="F9" s="29">
        <f>SUM($E$5:E9)</f>
        <v>879</v>
      </c>
      <c r="G9" s="29">
        <f t="shared" si="1"/>
        <v>0.80716253443526176</v>
      </c>
      <c r="H9" s="110"/>
      <c r="I9" s="111"/>
    </row>
    <row r="10" spans="1:9">
      <c r="A10" s="36" t="s">
        <v>132</v>
      </c>
      <c r="B10" s="36">
        <v>55</v>
      </c>
      <c r="D10" s="30" t="s">
        <v>134</v>
      </c>
      <c r="E10" s="30">
        <f t="shared" si="0"/>
        <v>105</v>
      </c>
      <c r="F10" s="30">
        <f>SUM($E$5:E10)</f>
        <v>984</v>
      </c>
      <c r="G10" s="30">
        <f t="shared" si="1"/>
        <v>0.90358126721763088</v>
      </c>
      <c r="H10" s="110"/>
      <c r="I10" s="111"/>
    </row>
    <row r="11" spans="1:9">
      <c r="A11" s="36" t="s">
        <v>133</v>
      </c>
      <c r="B11" s="36">
        <v>50</v>
      </c>
      <c r="D11" s="30" t="s">
        <v>135</v>
      </c>
      <c r="E11" s="30">
        <f t="shared" si="0"/>
        <v>85</v>
      </c>
      <c r="F11" s="30">
        <f>SUM($E$5:E11)</f>
        <v>1069</v>
      </c>
      <c r="G11" s="30">
        <f t="shared" si="1"/>
        <v>0.98163452708907251</v>
      </c>
    </row>
    <row r="12" spans="1:9">
      <c r="A12" s="36" t="s">
        <v>132</v>
      </c>
      <c r="B12" s="36">
        <v>45</v>
      </c>
      <c r="D12" s="30" t="s">
        <v>136</v>
      </c>
      <c r="E12" s="30">
        <f t="shared" si="0"/>
        <v>20</v>
      </c>
      <c r="F12" s="30">
        <f>SUM($E$5:E12)</f>
        <v>1089</v>
      </c>
      <c r="G12" s="30">
        <f t="shared" si="1"/>
        <v>1</v>
      </c>
    </row>
    <row r="13" spans="1:9">
      <c r="A13" s="36" t="s">
        <v>129</v>
      </c>
      <c r="B13" s="36">
        <v>45</v>
      </c>
    </row>
    <row r="14" spans="1:9">
      <c r="A14" s="36" t="s">
        <v>133</v>
      </c>
      <c r="B14" s="36">
        <v>45</v>
      </c>
    </row>
    <row r="15" spans="1:9">
      <c r="A15" s="35" t="s">
        <v>134</v>
      </c>
      <c r="B15" s="36">
        <v>40</v>
      </c>
    </row>
    <row r="16" spans="1:9">
      <c r="A16" s="35" t="s">
        <v>134</v>
      </c>
      <c r="B16" s="36">
        <v>40</v>
      </c>
    </row>
    <row r="17" spans="1:5">
      <c r="A17" s="36" t="s">
        <v>132</v>
      </c>
      <c r="B17" s="36">
        <v>40</v>
      </c>
    </row>
    <row r="18" spans="1:5">
      <c r="A18" s="36" t="s">
        <v>130</v>
      </c>
      <c r="B18" s="36">
        <v>40</v>
      </c>
    </row>
    <row r="19" spans="1:5">
      <c r="A19" s="35" t="s">
        <v>135</v>
      </c>
      <c r="B19" s="36">
        <v>35</v>
      </c>
      <c r="D19" s="16"/>
    </row>
    <row r="20" spans="1:5">
      <c r="A20" s="35" t="s">
        <v>135</v>
      </c>
      <c r="B20" s="36">
        <v>30</v>
      </c>
      <c r="D20" s="16"/>
    </row>
    <row r="21" spans="1:5">
      <c r="A21" s="36" t="s">
        <v>130</v>
      </c>
      <c r="B21" s="36">
        <v>30</v>
      </c>
      <c r="D21" s="16"/>
    </row>
    <row r="22" spans="1:5">
      <c r="A22" s="36" t="s">
        <v>130</v>
      </c>
      <c r="B22" s="36">
        <v>30</v>
      </c>
      <c r="D22" s="16"/>
    </row>
    <row r="23" spans="1:5">
      <c r="A23" s="36" t="s">
        <v>130</v>
      </c>
      <c r="B23" s="36">
        <v>30</v>
      </c>
      <c r="D23" s="16"/>
    </row>
    <row r="24" spans="1:5">
      <c r="A24" s="36" t="s">
        <v>132</v>
      </c>
      <c r="B24" s="36">
        <v>30</v>
      </c>
      <c r="D24" s="16"/>
    </row>
    <row r="25" spans="1:5">
      <c r="A25" s="36" t="s">
        <v>132</v>
      </c>
      <c r="B25" s="36">
        <v>30</v>
      </c>
      <c r="D25" s="16"/>
    </row>
    <row r="26" spans="1:5">
      <c r="A26" s="36" t="s">
        <v>133</v>
      </c>
      <c r="B26" s="36">
        <v>29</v>
      </c>
      <c r="D26" s="16"/>
    </row>
    <row r="27" spans="1:5">
      <c r="A27" s="35" t="s">
        <v>134</v>
      </c>
      <c r="B27" s="36">
        <v>25</v>
      </c>
      <c r="D27" s="16"/>
      <c r="E27" s="17"/>
    </row>
    <row r="28" spans="1:5">
      <c r="A28" s="36" t="s">
        <v>130</v>
      </c>
      <c r="B28" s="36">
        <v>20</v>
      </c>
      <c r="D28" s="16"/>
      <c r="E28" s="17"/>
    </row>
    <row r="29" spans="1:5">
      <c r="A29" s="35" t="s">
        <v>135</v>
      </c>
      <c r="B29" s="36">
        <v>20</v>
      </c>
      <c r="D29" s="16"/>
      <c r="E29" s="17"/>
    </row>
    <row r="30" spans="1:5">
      <c r="A30" s="36" t="s">
        <v>130</v>
      </c>
      <c r="B30" s="36">
        <v>20</v>
      </c>
      <c r="D30" s="16"/>
      <c r="E30" s="17"/>
    </row>
    <row r="31" spans="1:5">
      <c r="A31" s="36" t="s">
        <v>136</v>
      </c>
      <c r="B31" s="36">
        <v>20</v>
      </c>
      <c r="D31" s="16"/>
      <c r="E31" s="17"/>
    </row>
    <row r="32" spans="1:5">
      <c r="A32" s="36" t="s">
        <v>133</v>
      </c>
      <c r="B32" s="36">
        <v>20</v>
      </c>
      <c r="D32" s="16"/>
      <c r="E32" s="17"/>
    </row>
    <row r="33" spans="1:8">
      <c r="A33" s="36" t="s">
        <v>132</v>
      </c>
      <c r="B33" s="36">
        <v>20</v>
      </c>
      <c r="D33" s="108" t="s">
        <v>137</v>
      </c>
      <c r="E33" s="108"/>
      <c r="F33" s="108"/>
      <c r="G33" s="108"/>
    </row>
    <row r="34" spans="1:8">
      <c r="D34" s="108"/>
      <c r="E34" s="108"/>
      <c r="F34" s="108"/>
      <c r="G34" s="108"/>
    </row>
    <row r="35" spans="1:8">
      <c r="D35" s="108"/>
      <c r="E35" s="108"/>
      <c r="F35" s="108"/>
      <c r="G35" s="108"/>
    </row>
    <row r="36" spans="1:8">
      <c r="D36" s="108"/>
      <c r="E36" s="108"/>
      <c r="F36" s="108"/>
      <c r="G36" s="108"/>
    </row>
    <row r="39" spans="1:8" ht="23.25">
      <c r="A39" s="102" t="s">
        <v>265</v>
      </c>
    </row>
    <row r="41" spans="1:8">
      <c r="A41" s="34" t="s">
        <v>243</v>
      </c>
      <c r="B41" s="34" t="s">
        <v>0</v>
      </c>
      <c r="C41" s="34" t="s">
        <v>244</v>
      </c>
      <c r="D41" s="34" t="s">
        <v>1</v>
      </c>
      <c r="E41" s="34" t="s">
        <v>128</v>
      </c>
      <c r="F41" s="34" t="s">
        <v>245</v>
      </c>
      <c r="G41" s="25"/>
      <c r="H41" s="25"/>
    </row>
    <row r="42" spans="1:8" hidden="1">
      <c r="A42" s="36">
        <v>1</v>
      </c>
      <c r="B42" s="36" t="s">
        <v>5</v>
      </c>
      <c r="C42" s="36" t="s">
        <v>246</v>
      </c>
      <c r="D42" s="36">
        <v>1350</v>
      </c>
      <c r="E42" s="36" t="s">
        <v>132</v>
      </c>
      <c r="F42" s="36">
        <v>1</v>
      </c>
      <c r="G42" s="101" t="s">
        <v>266</v>
      </c>
      <c r="H42" s="25">
        <f>QUARTILE($D$42:$D$91,1)</f>
        <v>20</v>
      </c>
    </row>
    <row r="43" spans="1:8">
      <c r="A43" s="36">
        <v>2</v>
      </c>
      <c r="B43" s="36" t="s">
        <v>2</v>
      </c>
      <c r="C43" s="36" t="s">
        <v>246</v>
      </c>
      <c r="D43" s="36">
        <v>40</v>
      </c>
      <c r="E43" s="35" t="s">
        <v>129</v>
      </c>
      <c r="F43" s="36">
        <v>1</v>
      </c>
      <c r="G43" s="101" t="s">
        <v>267</v>
      </c>
      <c r="H43" s="25">
        <f>QUARTILE($D$42:$D$91,3)</f>
        <v>60</v>
      </c>
    </row>
    <row r="44" spans="1:8" hidden="1">
      <c r="A44" s="36">
        <v>3</v>
      </c>
      <c r="B44" s="36" t="s">
        <v>247</v>
      </c>
      <c r="C44" s="36" t="s">
        <v>246</v>
      </c>
      <c r="D44" s="36">
        <v>15</v>
      </c>
      <c r="E44" s="36" t="s">
        <v>133</v>
      </c>
      <c r="F44" s="36">
        <v>1</v>
      </c>
      <c r="G44" s="25"/>
      <c r="H44" s="25"/>
    </row>
    <row r="45" spans="1:8">
      <c r="A45" s="36">
        <v>4</v>
      </c>
      <c r="B45" s="36" t="s">
        <v>3</v>
      </c>
      <c r="C45" s="36" t="s">
        <v>246</v>
      </c>
      <c r="D45" s="36">
        <v>45</v>
      </c>
      <c r="E45" s="36" t="s">
        <v>130</v>
      </c>
      <c r="F45" s="36">
        <v>1</v>
      </c>
      <c r="G45" s="25"/>
      <c r="H45" s="25"/>
    </row>
    <row r="46" spans="1:8">
      <c r="A46" s="36">
        <v>5</v>
      </c>
      <c r="B46" s="36" t="s">
        <v>4</v>
      </c>
      <c r="C46" s="36" t="s">
        <v>248</v>
      </c>
      <c r="D46" s="36">
        <v>20</v>
      </c>
      <c r="E46" s="35" t="s">
        <v>131</v>
      </c>
      <c r="F46" s="36">
        <v>1</v>
      </c>
      <c r="G46" s="25"/>
      <c r="H46" s="25"/>
    </row>
    <row r="47" spans="1:8">
      <c r="A47" s="36">
        <v>6</v>
      </c>
      <c r="B47" s="36" t="s">
        <v>2</v>
      </c>
      <c r="C47" s="36" t="s">
        <v>246</v>
      </c>
      <c r="D47" s="36">
        <v>30</v>
      </c>
      <c r="E47" s="35" t="s">
        <v>131</v>
      </c>
      <c r="F47" s="36">
        <v>1</v>
      </c>
      <c r="G47" s="25"/>
      <c r="H47" s="25"/>
    </row>
    <row r="48" spans="1:8">
      <c r="A48" s="36">
        <v>7</v>
      </c>
      <c r="B48" s="36" t="s">
        <v>4</v>
      </c>
      <c r="C48" s="36" t="s">
        <v>248</v>
      </c>
      <c r="D48" s="36">
        <v>40</v>
      </c>
      <c r="E48" s="35" t="s">
        <v>131</v>
      </c>
      <c r="F48" s="36">
        <v>1</v>
      </c>
      <c r="G48" s="25"/>
      <c r="H48" s="25"/>
    </row>
    <row r="49" spans="1:8" hidden="1">
      <c r="A49" s="36">
        <v>8</v>
      </c>
      <c r="B49" s="36" t="s">
        <v>249</v>
      </c>
      <c r="C49" s="36" t="s">
        <v>246</v>
      </c>
      <c r="D49" s="36">
        <v>70</v>
      </c>
      <c r="E49" s="36" t="s">
        <v>133</v>
      </c>
      <c r="F49" s="36">
        <v>1</v>
      </c>
      <c r="G49" s="25"/>
      <c r="H49" s="25"/>
    </row>
    <row r="50" spans="1:8" hidden="1">
      <c r="A50" s="36">
        <v>9</v>
      </c>
      <c r="B50" s="36" t="s">
        <v>250</v>
      </c>
      <c r="C50" s="36" t="s">
        <v>251</v>
      </c>
      <c r="D50" s="36">
        <v>285</v>
      </c>
      <c r="E50" s="36" t="s">
        <v>135</v>
      </c>
      <c r="F50" s="36">
        <v>1</v>
      </c>
      <c r="G50" s="25"/>
    </row>
    <row r="51" spans="1:8" hidden="1">
      <c r="A51" s="36">
        <v>10</v>
      </c>
      <c r="B51" s="36" t="s">
        <v>252</v>
      </c>
      <c r="C51" s="36" t="s">
        <v>246</v>
      </c>
      <c r="D51" s="36">
        <v>15</v>
      </c>
      <c r="E51" s="36" t="s">
        <v>130</v>
      </c>
      <c r="F51" s="36">
        <v>1</v>
      </c>
      <c r="G51" s="25"/>
    </row>
    <row r="52" spans="1:8" hidden="1">
      <c r="A52" s="36">
        <v>11</v>
      </c>
      <c r="B52" s="36" t="s">
        <v>253</v>
      </c>
      <c r="C52" s="36" t="s">
        <v>246</v>
      </c>
      <c r="D52" s="36">
        <v>15</v>
      </c>
      <c r="E52" s="35" t="s">
        <v>129</v>
      </c>
      <c r="F52" s="36">
        <v>1</v>
      </c>
      <c r="G52" s="25"/>
    </row>
    <row r="53" spans="1:8">
      <c r="A53" s="36">
        <v>12</v>
      </c>
      <c r="B53" s="36" t="s">
        <v>5</v>
      </c>
      <c r="C53" s="36" t="s">
        <v>246</v>
      </c>
      <c r="D53" s="36">
        <v>60</v>
      </c>
      <c r="E53" s="36" t="s">
        <v>132</v>
      </c>
      <c r="F53" s="36">
        <v>1</v>
      </c>
      <c r="G53" s="25"/>
      <c r="H53" s="25"/>
    </row>
    <row r="54" spans="1:8" hidden="1">
      <c r="A54" s="36">
        <v>13</v>
      </c>
      <c r="B54" s="36" t="s">
        <v>254</v>
      </c>
      <c r="C54" s="36" t="s">
        <v>246</v>
      </c>
      <c r="D54" s="36">
        <v>70</v>
      </c>
      <c r="E54" s="36" t="s">
        <v>132</v>
      </c>
      <c r="F54" s="36">
        <v>1</v>
      </c>
      <c r="G54" s="25"/>
      <c r="H54" s="25"/>
    </row>
    <row r="55" spans="1:8">
      <c r="A55" s="36">
        <v>14</v>
      </c>
      <c r="B55" s="36" t="s">
        <v>6</v>
      </c>
      <c r="C55" s="36" t="s">
        <v>246</v>
      </c>
      <c r="D55" s="36">
        <v>55</v>
      </c>
      <c r="E55" s="36" t="s">
        <v>133</v>
      </c>
      <c r="F55" s="36">
        <v>1</v>
      </c>
      <c r="G55" s="25"/>
      <c r="H55" s="25"/>
    </row>
    <row r="56" spans="1:8" hidden="1">
      <c r="A56" s="36">
        <v>15</v>
      </c>
      <c r="B56" s="36" t="s">
        <v>255</v>
      </c>
      <c r="C56" s="36" t="s">
        <v>246</v>
      </c>
      <c r="D56" s="36">
        <v>15</v>
      </c>
      <c r="E56" s="36" t="s">
        <v>130</v>
      </c>
      <c r="F56" s="36">
        <v>1</v>
      </c>
      <c r="G56" s="25"/>
      <c r="H56" s="25"/>
    </row>
    <row r="57" spans="1:8" ht="15" customHeight="1">
      <c r="A57" s="36">
        <v>16</v>
      </c>
      <c r="B57" s="36" t="s">
        <v>5</v>
      </c>
      <c r="C57" s="36" t="s">
        <v>246</v>
      </c>
      <c r="D57" s="36">
        <v>60</v>
      </c>
      <c r="E57" s="36" t="s">
        <v>132</v>
      </c>
      <c r="F57" s="36">
        <v>1</v>
      </c>
      <c r="G57" s="25"/>
      <c r="H57" s="109" t="s">
        <v>268</v>
      </c>
    </row>
    <row r="58" spans="1:8">
      <c r="A58" s="36">
        <v>17</v>
      </c>
      <c r="B58" s="36" t="s">
        <v>7</v>
      </c>
      <c r="C58" s="36" t="s">
        <v>246</v>
      </c>
      <c r="D58" s="36">
        <v>40</v>
      </c>
      <c r="E58" s="36" t="s">
        <v>129</v>
      </c>
      <c r="F58" s="36">
        <v>1</v>
      </c>
      <c r="G58" s="25"/>
      <c r="H58" s="109"/>
    </row>
    <row r="59" spans="1:8" ht="15" hidden="1" customHeight="1">
      <c r="A59" s="36">
        <v>18</v>
      </c>
      <c r="B59" s="36" t="s">
        <v>6</v>
      </c>
      <c r="C59" s="36" t="s">
        <v>246</v>
      </c>
      <c r="D59" s="36">
        <v>15</v>
      </c>
      <c r="E59" s="36" t="s">
        <v>133</v>
      </c>
      <c r="F59" s="36">
        <v>1</v>
      </c>
      <c r="G59" s="25"/>
      <c r="H59" s="109"/>
    </row>
    <row r="60" spans="1:8" ht="15" hidden="1" customHeight="1">
      <c r="A60" s="36">
        <v>19</v>
      </c>
      <c r="B60" s="36" t="s">
        <v>23</v>
      </c>
      <c r="C60" s="36" t="s">
        <v>246</v>
      </c>
      <c r="D60" s="36">
        <v>1380</v>
      </c>
      <c r="E60" s="36" t="s">
        <v>132</v>
      </c>
      <c r="F60" s="36">
        <v>1</v>
      </c>
      <c r="G60" s="25"/>
      <c r="H60" s="109"/>
    </row>
    <row r="61" spans="1:8">
      <c r="A61" s="36">
        <v>20</v>
      </c>
      <c r="B61" s="36" t="s">
        <v>8</v>
      </c>
      <c r="C61" s="36" t="s">
        <v>246</v>
      </c>
      <c r="D61" s="36">
        <v>25</v>
      </c>
      <c r="E61" s="36" t="s">
        <v>133</v>
      </c>
      <c r="F61" s="36">
        <v>1</v>
      </c>
      <c r="G61" s="25"/>
      <c r="H61" s="109"/>
    </row>
    <row r="62" spans="1:8" hidden="1">
      <c r="A62" s="36">
        <v>21</v>
      </c>
      <c r="B62" s="36" t="s">
        <v>256</v>
      </c>
      <c r="C62" s="36" t="s">
        <v>246</v>
      </c>
      <c r="D62" s="36">
        <v>80</v>
      </c>
      <c r="E62" s="36" t="s">
        <v>132</v>
      </c>
      <c r="F62" s="36">
        <v>1</v>
      </c>
      <c r="G62" s="25"/>
      <c r="H62" s="25"/>
    </row>
    <row r="63" spans="1:8" hidden="1">
      <c r="A63" s="36">
        <v>22</v>
      </c>
      <c r="B63" s="36" t="s">
        <v>257</v>
      </c>
      <c r="C63" s="36" t="s">
        <v>246</v>
      </c>
      <c r="D63" s="36">
        <v>10</v>
      </c>
      <c r="E63" s="36" t="s">
        <v>133</v>
      </c>
      <c r="F63" s="36">
        <v>1</v>
      </c>
      <c r="G63" s="25"/>
      <c r="H63" s="25"/>
    </row>
    <row r="64" spans="1:8" hidden="1">
      <c r="A64" s="36">
        <v>23</v>
      </c>
      <c r="B64" s="36" t="s">
        <v>5</v>
      </c>
      <c r="C64" s="36" t="s">
        <v>246</v>
      </c>
      <c r="D64" s="36">
        <v>120</v>
      </c>
      <c r="E64" s="36" t="s">
        <v>132</v>
      </c>
      <c r="F64" s="36">
        <v>1</v>
      </c>
      <c r="G64" s="25"/>
      <c r="H64" s="25"/>
    </row>
    <row r="65" spans="1:8">
      <c r="A65" s="36">
        <v>24</v>
      </c>
      <c r="B65" s="36" t="s">
        <v>9</v>
      </c>
      <c r="C65" s="36" t="s">
        <v>248</v>
      </c>
      <c r="D65" s="36">
        <v>35</v>
      </c>
      <c r="E65" s="35" t="s">
        <v>134</v>
      </c>
      <c r="F65" s="36">
        <v>1</v>
      </c>
      <c r="G65" s="25"/>
      <c r="H65" s="25"/>
    </row>
    <row r="66" spans="1:8">
      <c r="A66" s="36">
        <v>25</v>
      </c>
      <c r="B66" s="36" t="s">
        <v>10</v>
      </c>
      <c r="C66" s="36" t="s">
        <v>251</v>
      </c>
      <c r="D66" s="36">
        <v>45</v>
      </c>
      <c r="E66" s="35" t="s">
        <v>134</v>
      </c>
      <c r="F66" s="36">
        <v>1</v>
      </c>
      <c r="G66" s="25"/>
      <c r="H66" s="25"/>
    </row>
    <row r="67" spans="1:8" hidden="1">
      <c r="A67" s="36">
        <v>26</v>
      </c>
      <c r="B67" s="36" t="s">
        <v>258</v>
      </c>
      <c r="C67" s="36" t="s">
        <v>246</v>
      </c>
      <c r="D67" s="36">
        <v>90</v>
      </c>
      <c r="E67" s="36" t="s">
        <v>133</v>
      </c>
      <c r="F67" s="36">
        <v>1</v>
      </c>
      <c r="G67" s="25"/>
      <c r="H67" s="25"/>
    </row>
    <row r="68" spans="1:8">
      <c r="A68" s="36">
        <v>27</v>
      </c>
      <c r="B68" s="36" t="s">
        <v>11</v>
      </c>
      <c r="C68" s="36" t="s">
        <v>248</v>
      </c>
      <c r="D68" s="36">
        <v>29</v>
      </c>
      <c r="E68" s="36" t="s">
        <v>132</v>
      </c>
      <c r="F68" s="36">
        <v>1</v>
      </c>
      <c r="G68" s="25"/>
      <c r="H68" s="25"/>
    </row>
    <row r="69" spans="1:8">
      <c r="A69" s="36">
        <v>28</v>
      </c>
      <c r="B69" s="36" t="s">
        <v>12</v>
      </c>
      <c r="C69" s="36" t="s">
        <v>246</v>
      </c>
      <c r="D69" s="36">
        <v>60</v>
      </c>
      <c r="E69" s="36" t="s">
        <v>130</v>
      </c>
      <c r="F69" s="36">
        <v>1</v>
      </c>
      <c r="G69" s="25"/>
      <c r="H69" s="25"/>
    </row>
    <row r="70" spans="1:8">
      <c r="A70" s="36">
        <v>29</v>
      </c>
      <c r="B70" s="36" t="s">
        <v>13</v>
      </c>
      <c r="C70" s="36" t="s">
        <v>246</v>
      </c>
      <c r="D70" s="36">
        <v>60</v>
      </c>
      <c r="E70" s="35" t="s">
        <v>135</v>
      </c>
      <c r="F70" s="36">
        <v>1</v>
      </c>
      <c r="G70" s="25"/>
      <c r="H70" s="25"/>
    </row>
    <row r="71" spans="1:8">
      <c r="A71" s="36">
        <v>30</v>
      </c>
      <c r="B71" s="36" t="s">
        <v>14</v>
      </c>
      <c r="C71" s="36" t="s">
        <v>246</v>
      </c>
      <c r="D71" s="36">
        <v>20</v>
      </c>
      <c r="E71" s="35" t="s">
        <v>135</v>
      </c>
      <c r="F71" s="36">
        <v>1</v>
      </c>
      <c r="G71" s="25"/>
      <c r="H71" s="25"/>
    </row>
    <row r="72" spans="1:8">
      <c r="A72" s="36">
        <v>31</v>
      </c>
      <c r="B72" s="36" t="s">
        <v>15</v>
      </c>
      <c r="C72" s="36" t="s">
        <v>246</v>
      </c>
      <c r="D72" s="36">
        <v>20</v>
      </c>
      <c r="E72" s="36" t="s">
        <v>130</v>
      </c>
      <c r="F72" s="36">
        <v>1</v>
      </c>
      <c r="G72" s="25"/>
      <c r="H72" s="25"/>
    </row>
    <row r="73" spans="1:8">
      <c r="A73" s="36">
        <v>32</v>
      </c>
      <c r="B73" s="36" t="s">
        <v>16</v>
      </c>
      <c r="C73" s="36" t="s">
        <v>246</v>
      </c>
      <c r="D73" s="36">
        <v>60</v>
      </c>
      <c r="E73" s="36" t="s">
        <v>130</v>
      </c>
      <c r="F73" s="36">
        <v>1</v>
      </c>
      <c r="G73" s="25"/>
      <c r="H73" s="25"/>
    </row>
    <row r="74" spans="1:8" hidden="1">
      <c r="A74" s="36">
        <v>33</v>
      </c>
      <c r="B74" s="36" t="s">
        <v>11</v>
      </c>
      <c r="C74" s="36" t="s">
        <v>248</v>
      </c>
      <c r="D74" s="36">
        <v>10</v>
      </c>
      <c r="E74" s="36" t="s">
        <v>132</v>
      </c>
      <c r="F74" s="36">
        <v>1</v>
      </c>
      <c r="G74" s="25"/>
      <c r="H74" s="25"/>
    </row>
    <row r="75" spans="1:8" hidden="1">
      <c r="A75" s="36">
        <v>34</v>
      </c>
      <c r="B75" s="36" t="s">
        <v>259</v>
      </c>
      <c r="C75" s="36" t="s">
        <v>248</v>
      </c>
      <c r="D75" s="36">
        <v>13</v>
      </c>
      <c r="E75" s="35" t="s">
        <v>129</v>
      </c>
      <c r="F75" s="36">
        <v>1</v>
      </c>
      <c r="G75" s="25"/>
      <c r="H75" s="25"/>
    </row>
    <row r="76" spans="1:8">
      <c r="A76" s="36">
        <v>35</v>
      </c>
      <c r="B76" s="36" t="s">
        <v>3</v>
      </c>
      <c r="C76" s="36" t="s">
        <v>246</v>
      </c>
      <c r="D76" s="36">
        <v>50</v>
      </c>
      <c r="E76" s="36" t="s">
        <v>130</v>
      </c>
      <c r="F76" s="36">
        <v>1</v>
      </c>
      <c r="G76" s="25"/>
      <c r="H76" s="25"/>
    </row>
    <row r="77" spans="1:8" hidden="1">
      <c r="A77" s="36">
        <v>36</v>
      </c>
      <c r="B77" s="36" t="s">
        <v>260</v>
      </c>
      <c r="C77" s="36" t="s">
        <v>246</v>
      </c>
      <c r="D77" s="36">
        <v>1380</v>
      </c>
      <c r="E77" s="35" t="s">
        <v>129</v>
      </c>
      <c r="F77" s="36">
        <v>1</v>
      </c>
      <c r="G77" s="25"/>
      <c r="H77" s="25"/>
    </row>
    <row r="78" spans="1:8">
      <c r="A78" s="36">
        <v>37</v>
      </c>
      <c r="B78" s="36" t="s">
        <v>17</v>
      </c>
      <c r="C78" s="36" t="s">
        <v>248</v>
      </c>
      <c r="D78" s="36">
        <v>30</v>
      </c>
      <c r="E78" s="36" t="s">
        <v>132</v>
      </c>
      <c r="F78" s="36">
        <v>1</v>
      </c>
      <c r="G78" s="25"/>
      <c r="H78" s="25"/>
    </row>
    <row r="79" spans="1:8">
      <c r="A79" s="36">
        <v>38</v>
      </c>
      <c r="B79" s="36" t="s">
        <v>18</v>
      </c>
      <c r="C79" s="36" t="s">
        <v>248</v>
      </c>
      <c r="D79" s="36">
        <v>30</v>
      </c>
      <c r="E79" s="36" t="s">
        <v>132</v>
      </c>
      <c r="F79" s="36">
        <v>1</v>
      </c>
      <c r="G79" s="25"/>
      <c r="H79" s="25"/>
    </row>
    <row r="80" spans="1:8">
      <c r="A80" s="36">
        <v>39</v>
      </c>
      <c r="B80" s="36" t="s">
        <v>19</v>
      </c>
      <c r="C80" s="36" t="s">
        <v>246</v>
      </c>
      <c r="D80" s="36">
        <v>20</v>
      </c>
      <c r="E80" s="36" t="s">
        <v>133</v>
      </c>
      <c r="F80" s="36">
        <v>1</v>
      </c>
      <c r="G80" s="25"/>
      <c r="H80" s="25"/>
    </row>
    <row r="81" spans="1:8">
      <c r="A81" s="36">
        <v>40</v>
      </c>
      <c r="B81" s="36" t="s">
        <v>20</v>
      </c>
      <c r="C81" s="36" t="s">
        <v>246</v>
      </c>
      <c r="D81" s="36">
        <v>20</v>
      </c>
      <c r="E81" s="35" t="s">
        <v>134</v>
      </c>
      <c r="F81" s="36">
        <v>1</v>
      </c>
      <c r="G81" s="25"/>
      <c r="H81" s="25"/>
    </row>
    <row r="82" spans="1:8" hidden="1">
      <c r="A82" s="36">
        <v>41</v>
      </c>
      <c r="B82" s="36" t="s">
        <v>261</v>
      </c>
      <c r="C82" s="36" t="s">
        <v>246</v>
      </c>
      <c r="D82" s="36">
        <v>120</v>
      </c>
      <c r="E82" s="35" t="s">
        <v>131</v>
      </c>
      <c r="F82" s="36">
        <v>1</v>
      </c>
      <c r="G82" s="25"/>
      <c r="H82" s="25"/>
    </row>
    <row r="83" spans="1:8" hidden="1">
      <c r="A83" s="36">
        <v>42</v>
      </c>
      <c r="B83" s="36" t="s">
        <v>262</v>
      </c>
      <c r="C83" s="36" t="s">
        <v>248</v>
      </c>
      <c r="D83" s="36">
        <v>15</v>
      </c>
      <c r="E83" s="36" t="s">
        <v>132</v>
      </c>
      <c r="F83" s="36">
        <v>1</v>
      </c>
      <c r="G83" s="25"/>
      <c r="H83" s="25"/>
    </row>
    <row r="84" spans="1:8">
      <c r="A84" s="36">
        <v>43</v>
      </c>
      <c r="B84" s="36" t="s">
        <v>16</v>
      </c>
      <c r="C84" s="36" t="s">
        <v>246</v>
      </c>
      <c r="D84" s="36">
        <v>30</v>
      </c>
      <c r="E84" s="36" t="s">
        <v>130</v>
      </c>
      <c r="F84" s="36">
        <v>1</v>
      </c>
      <c r="G84" s="25"/>
      <c r="H84" s="25"/>
    </row>
    <row r="85" spans="1:8">
      <c r="A85" s="36">
        <v>44</v>
      </c>
      <c r="B85" s="36" t="s">
        <v>13</v>
      </c>
      <c r="C85" s="36" t="s">
        <v>246</v>
      </c>
      <c r="D85" s="36">
        <v>30</v>
      </c>
      <c r="E85" s="35" t="s">
        <v>135</v>
      </c>
      <c r="F85" s="36">
        <v>1</v>
      </c>
      <c r="G85" s="25"/>
      <c r="H85" s="25"/>
    </row>
    <row r="86" spans="1:8">
      <c r="A86" s="36">
        <v>45</v>
      </c>
      <c r="B86" s="36" t="s">
        <v>8</v>
      </c>
      <c r="C86" s="36" t="s">
        <v>246</v>
      </c>
      <c r="D86" s="36">
        <v>40</v>
      </c>
      <c r="E86" s="36" t="s">
        <v>130</v>
      </c>
      <c r="F86" s="36">
        <v>1</v>
      </c>
      <c r="G86" s="25"/>
      <c r="H86" s="25"/>
    </row>
    <row r="87" spans="1:8" hidden="1">
      <c r="A87" s="36">
        <v>46</v>
      </c>
      <c r="B87" s="36" t="s">
        <v>263</v>
      </c>
      <c r="C87" s="36" t="s">
        <v>246</v>
      </c>
      <c r="D87" s="36">
        <v>5</v>
      </c>
      <c r="E87" s="36" t="s">
        <v>133</v>
      </c>
      <c r="F87" s="36">
        <v>1</v>
      </c>
      <c r="G87" s="25"/>
      <c r="H87" s="25"/>
    </row>
    <row r="88" spans="1:8">
      <c r="A88" s="36">
        <v>47</v>
      </c>
      <c r="B88" s="36" t="s">
        <v>21</v>
      </c>
      <c r="C88" s="36" t="s">
        <v>248</v>
      </c>
      <c r="D88" s="36">
        <v>30</v>
      </c>
      <c r="E88" s="36" t="s">
        <v>136</v>
      </c>
      <c r="F88" s="36">
        <v>1</v>
      </c>
      <c r="G88" s="25"/>
      <c r="H88" s="25"/>
    </row>
    <row r="89" spans="1:8">
      <c r="A89" s="36">
        <v>48</v>
      </c>
      <c r="B89" s="36" t="s">
        <v>22</v>
      </c>
      <c r="C89" s="36" t="s">
        <v>248</v>
      </c>
      <c r="D89" s="36">
        <v>20</v>
      </c>
      <c r="E89" s="36" t="s">
        <v>133</v>
      </c>
      <c r="F89" s="36">
        <v>1</v>
      </c>
      <c r="G89" s="25"/>
      <c r="H89" s="25"/>
    </row>
    <row r="90" spans="1:8">
      <c r="A90" s="36">
        <v>49</v>
      </c>
      <c r="B90" s="36" t="s">
        <v>23</v>
      </c>
      <c r="C90" s="36" t="s">
        <v>246</v>
      </c>
      <c r="D90" s="36">
        <v>45</v>
      </c>
      <c r="E90" s="36" t="s">
        <v>132</v>
      </c>
      <c r="F90" s="36">
        <v>1</v>
      </c>
      <c r="G90" s="25"/>
      <c r="H90" s="25"/>
    </row>
    <row r="91" spans="1:8" hidden="1">
      <c r="A91" s="36">
        <v>50</v>
      </c>
      <c r="B91" s="36" t="s">
        <v>264</v>
      </c>
      <c r="C91" s="36" t="s">
        <v>246</v>
      </c>
      <c r="D91" s="36">
        <v>165</v>
      </c>
      <c r="E91" s="35" t="s">
        <v>129</v>
      </c>
      <c r="F91" s="36">
        <v>1</v>
      </c>
      <c r="G91" s="25"/>
      <c r="H91" s="25"/>
    </row>
  </sheetData>
  <autoFilter ref="A41:F91">
    <filterColumn colId="3">
      <colorFilter dxfId="8"/>
    </filterColumn>
  </autoFilter>
  <sortState ref="D2:G10">
    <sortCondition descending="1" ref="E2"/>
  </sortState>
  <mergeCells count="3">
    <mergeCell ref="D33:G36"/>
    <mergeCell ref="H57:H61"/>
    <mergeCell ref="H5:I10"/>
  </mergeCells>
  <conditionalFormatting sqref="B4:B33">
    <cfRule type="cellIs" dxfId="7" priority="4" operator="between">
      <formula>$E$17</formula>
      <formula>$E$18</formula>
    </cfRule>
  </conditionalFormatting>
  <conditionalFormatting sqref="E4">
    <cfRule type="cellIs" dxfId="6" priority="3" operator="between">
      <formula>$E$17</formula>
      <formula>$E$18</formula>
    </cfRule>
  </conditionalFormatting>
  <conditionalFormatting sqref="D41:D91">
    <cfRule type="cellIs" dxfId="5" priority="2" operator="between">
      <formula>$E$14</formula>
      <formula>$E$15</formula>
    </cfRule>
  </conditionalFormatting>
  <conditionalFormatting sqref="D42:D91">
    <cfRule type="cellIs" dxfId="4" priority="1" operator="between">
      <formula>$H$42</formula>
      <formula>$H$43</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B6" sqref="B6"/>
    </sheetView>
  </sheetViews>
  <sheetFormatPr defaultRowHeight="15"/>
  <cols>
    <col min="1" max="1" width="24.28515625" customWidth="1"/>
    <col min="2" max="2" width="18" bestFit="1" customWidth="1"/>
    <col min="9" max="9" width="45.7109375" bestFit="1" customWidth="1"/>
  </cols>
  <sheetData>
    <row r="1" spans="1:9">
      <c r="A1" s="38" t="s">
        <v>138</v>
      </c>
      <c r="B1" s="37"/>
    </row>
    <row r="2" spans="1:9">
      <c r="A2" s="37"/>
      <c r="B2" s="37"/>
    </row>
    <row r="3" spans="1:9">
      <c r="A3" s="39" t="s">
        <v>139</v>
      </c>
      <c r="B3" s="39" t="s">
        <v>140</v>
      </c>
    </row>
    <row r="4" spans="1:9">
      <c r="A4" s="40" t="s">
        <v>141</v>
      </c>
      <c r="B4" s="41" t="str">
        <f>MID(LEFT(A4,LEN(A4)-4),5,2)&amp;"/"&amp;RIGHT(LEFT(A4,LEN(A4)-4),2)&amp;"/"&amp;LEFT(LEFT(A4,LEN(A4)-4),4)</f>
        <v>06/23/2007</v>
      </c>
      <c r="F4" s="111" t="s">
        <v>150</v>
      </c>
      <c r="G4" s="111"/>
      <c r="H4" s="111"/>
      <c r="I4" s="111"/>
    </row>
    <row r="5" spans="1:9">
      <c r="A5" s="42" t="s">
        <v>142</v>
      </c>
      <c r="B5" s="41" t="str">
        <f t="shared" ref="B5:B12" si="0">MID(LEFT(A5,LEN(A5)-4),5,2)&amp;"/"&amp;RIGHT(LEFT(A5,LEN(A5)-4),2)&amp;"/"&amp;LEFT(LEFT(A5,LEN(A5)-4),4)</f>
        <v>06/24/2007</v>
      </c>
      <c r="F5" s="111"/>
      <c r="G5" s="111"/>
      <c r="H5" s="111"/>
      <c r="I5" s="111"/>
    </row>
    <row r="6" spans="1:9">
      <c r="A6" s="42" t="s">
        <v>143</v>
      </c>
      <c r="B6" s="41" t="str">
        <f t="shared" si="0"/>
        <v>05/23/2007</v>
      </c>
      <c r="F6" s="111"/>
      <c r="G6" s="111"/>
      <c r="H6" s="111"/>
      <c r="I6" s="111"/>
    </row>
    <row r="7" spans="1:9">
      <c r="A7" s="42" t="s">
        <v>144</v>
      </c>
      <c r="B7" s="41" t="str">
        <f>MID(LEFT(A7,LEN(A7)-4),5,2)&amp;"/"&amp;RIGHT(LEFT(A7,LEN(A7)-4),2)&amp;"/"&amp;LEFT(LEFT(A7,LEN(A7)-4),4)</f>
        <v>12/02/2006</v>
      </c>
      <c r="F7" s="111"/>
      <c r="G7" s="111"/>
      <c r="H7" s="111"/>
      <c r="I7" s="111"/>
    </row>
    <row r="8" spans="1:9">
      <c r="A8" s="42" t="s">
        <v>145</v>
      </c>
      <c r="B8" s="41" t="str">
        <f t="shared" si="0"/>
        <v>01/12/2007</v>
      </c>
      <c r="F8" s="111"/>
      <c r="G8" s="111"/>
      <c r="H8" s="111"/>
      <c r="I8" s="111"/>
    </row>
    <row r="9" spans="1:9">
      <c r="A9" s="42" t="s">
        <v>146</v>
      </c>
      <c r="B9" s="41" t="str">
        <f t="shared" si="0"/>
        <v>05/19/2007</v>
      </c>
    </row>
    <row r="10" spans="1:9">
      <c r="A10" s="42" t="s">
        <v>147</v>
      </c>
      <c r="B10" s="41" t="str">
        <f t="shared" si="0"/>
        <v>04/19/2008</v>
      </c>
    </row>
    <row r="11" spans="1:9">
      <c r="A11" s="42" t="s">
        <v>148</v>
      </c>
      <c r="B11" s="41" t="str">
        <f t="shared" si="0"/>
        <v>10/17/2007</v>
      </c>
    </row>
    <row r="12" spans="1:9">
      <c r="A12" s="43" t="s">
        <v>149</v>
      </c>
      <c r="B12" s="41" t="str">
        <f t="shared" si="0"/>
        <v>12/20/2005</v>
      </c>
    </row>
  </sheetData>
  <mergeCells count="1">
    <mergeCell ref="F4: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K14" sqref="K14"/>
    </sheetView>
  </sheetViews>
  <sheetFormatPr defaultRowHeight="15"/>
  <cols>
    <col min="2" max="2" width="17.28515625" bestFit="1" customWidth="1"/>
    <col min="3" max="3" width="14.42578125" customWidth="1"/>
  </cols>
  <sheetData>
    <row r="1" spans="1:16">
      <c r="A1" s="112" t="s">
        <v>151</v>
      </c>
      <c r="B1" s="112"/>
      <c r="C1" s="112"/>
      <c r="D1" s="112"/>
      <c r="E1" s="112"/>
      <c r="F1" s="112"/>
      <c r="G1" s="112"/>
      <c r="H1" s="112"/>
    </row>
    <row r="3" spans="1:16" ht="18">
      <c r="A3" s="113" t="s">
        <v>152</v>
      </c>
      <c r="B3" s="114"/>
      <c r="C3" s="114"/>
      <c r="D3" s="114"/>
      <c r="E3" s="114"/>
      <c r="F3" s="114"/>
      <c r="G3" s="114"/>
      <c r="H3" s="115"/>
    </row>
    <row r="4" spans="1:16">
      <c r="A4" s="44"/>
      <c r="B4" s="45" t="s">
        <v>153</v>
      </c>
      <c r="C4" s="44" t="s">
        <v>154</v>
      </c>
      <c r="D4" s="46"/>
      <c r="E4" s="46"/>
      <c r="F4" s="46"/>
      <c r="G4" s="46"/>
      <c r="H4" s="47"/>
    </row>
    <row r="5" spans="1:16">
      <c r="A5" s="44"/>
      <c r="B5" s="45" t="s">
        <v>155</v>
      </c>
      <c r="C5" s="44" t="s">
        <v>156</v>
      </c>
      <c r="D5" s="46"/>
      <c r="E5" s="46"/>
      <c r="F5" s="46"/>
      <c r="G5" s="46"/>
      <c r="H5" s="47"/>
    </row>
    <row r="6" spans="1:16">
      <c r="A6" s="44"/>
      <c r="B6" s="45" t="s">
        <v>157</v>
      </c>
      <c r="C6" s="48">
        <v>37648</v>
      </c>
      <c r="D6" s="49"/>
      <c r="E6" s="49"/>
      <c r="F6" s="49"/>
      <c r="G6" s="49"/>
      <c r="H6" s="50"/>
    </row>
    <row r="7" spans="1:16">
      <c r="A7" s="51"/>
      <c r="B7" s="52"/>
      <c r="C7" s="53"/>
      <c r="D7" s="53"/>
      <c r="E7" s="53"/>
      <c r="F7" s="53"/>
      <c r="G7" s="53"/>
      <c r="H7" s="54"/>
    </row>
    <row r="8" spans="1:16" ht="60.75">
      <c r="A8" s="55" t="s">
        <v>158</v>
      </c>
      <c r="B8" s="55" t="s">
        <v>41</v>
      </c>
      <c r="C8" s="56" t="s">
        <v>159</v>
      </c>
      <c r="D8" s="56" t="s">
        <v>160</v>
      </c>
      <c r="E8" s="56" t="s">
        <v>161</v>
      </c>
      <c r="F8" s="56" t="s">
        <v>162</v>
      </c>
      <c r="G8" s="56" t="s">
        <v>163</v>
      </c>
      <c r="H8" s="56" t="s">
        <v>164</v>
      </c>
      <c r="L8" s="119" t="s">
        <v>174</v>
      </c>
      <c r="M8" s="119"/>
      <c r="N8" s="119"/>
      <c r="O8" s="119"/>
      <c r="P8" s="119"/>
    </row>
    <row r="9" spans="1:16">
      <c r="A9" s="57" t="s">
        <v>165</v>
      </c>
      <c r="B9" s="58">
        <v>37648</v>
      </c>
      <c r="C9" s="59">
        <v>0.33333333333333331</v>
      </c>
      <c r="D9" s="59">
        <v>0.5</v>
      </c>
      <c r="E9" s="59">
        <v>0.54166666666666663</v>
      </c>
      <c r="F9" s="59">
        <v>0.75</v>
      </c>
      <c r="G9" s="60">
        <f>(D9-C9)+(F9-E9)</f>
        <v>0.37500000000000006</v>
      </c>
      <c r="H9" s="60">
        <f>SUM($G9:G$9)</f>
        <v>0.37500000000000006</v>
      </c>
      <c r="L9" s="119"/>
      <c r="M9" s="119"/>
      <c r="N9" s="119"/>
      <c r="O9" s="119"/>
      <c r="P9" s="119"/>
    </row>
    <row r="10" spans="1:16">
      <c r="A10" s="57" t="s">
        <v>166</v>
      </c>
      <c r="B10" s="58">
        <f t="shared" ref="B10:B15" si="0">IF(B9="","",B9+1)</f>
        <v>37649</v>
      </c>
      <c r="C10" s="59">
        <v>0.41666666666666669</v>
      </c>
      <c r="D10" s="59">
        <v>0.58333333333333337</v>
      </c>
      <c r="E10" s="59">
        <v>0.60416666666666663</v>
      </c>
      <c r="F10" s="59">
        <v>0.79166666666666663</v>
      </c>
      <c r="G10" s="60">
        <f t="shared" ref="G10:G13" si="1">(D10-C10)+(F10-E10)</f>
        <v>0.35416666666666669</v>
      </c>
      <c r="H10" s="60">
        <f>SUM($G$9:G10)</f>
        <v>0.72916666666666674</v>
      </c>
      <c r="L10" s="119"/>
      <c r="M10" s="119"/>
      <c r="N10" s="119"/>
      <c r="O10" s="119"/>
      <c r="P10" s="119"/>
    </row>
    <row r="11" spans="1:16">
      <c r="A11" s="57" t="s">
        <v>167</v>
      </c>
      <c r="B11" s="58">
        <f t="shared" si="0"/>
        <v>37650</v>
      </c>
      <c r="C11" s="59">
        <v>0.375</v>
      </c>
      <c r="D11" s="59">
        <v>0.5</v>
      </c>
      <c r="E11" s="59">
        <v>0.54166666666666663</v>
      </c>
      <c r="F11" s="59">
        <v>0.77083333333333337</v>
      </c>
      <c r="G11" s="60">
        <f t="shared" si="1"/>
        <v>0.35416666666666674</v>
      </c>
      <c r="H11" s="60">
        <f>SUM($G$9:G11)</f>
        <v>1.0833333333333335</v>
      </c>
    </row>
    <row r="12" spans="1:16">
      <c r="A12" s="57" t="s">
        <v>168</v>
      </c>
      <c r="B12" s="58">
        <f t="shared" si="0"/>
        <v>37651</v>
      </c>
      <c r="C12" s="59">
        <v>0.3125</v>
      </c>
      <c r="D12" s="59">
        <v>0.47916666666666669</v>
      </c>
      <c r="E12" s="59">
        <v>0.5</v>
      </c>
      <c r="F12" s="59">
        <v>0.77083333333333337</v>
      </c>
      <c r="G12" s="60">
        <f t="shared" si="1"/>
        <v>0.43750000000000006</v>
      </c>
      <c r="H12" s="60">
        <f>SUM($G$9:G12)</f>
        <v>1.5208333333333335</v>
      </c>
    </row>
    <row r="13" spans="1:16">
      <c r="A13" s="57" t="s">
        <v>169</v>
      </c>
      <c r="B13" s="58">
        <f t="shared" si="0"/>
        <v>37652</v>
      </c>
      <c r="C13" s="59">
        <v>0.39583333333333331</v>
      </c>
      <c r="D13" s="59">
        <v>0.58333333333333337</v>
      </c>
      <c r="E13" s="59">
        <v>0.64583333333333337</v>
      </c>
      <c r="F13" s="59">
        <v>0.70833333333333337</v>
      </c>
      <c r="G13" s="60">
        <f t="shared" si="1"/>
        <v>0.25000000000000006</v>
      </c>
      <c r="H13" s="60">
        <f>SUM($G$9:G13)</f>
        <v>1.7708333333333335</v>
      </c>
    </row>
    <row r="14" spans="1:16">
      <c r="A14" s="57" t="s">
        <v>170</v>
      </c>
      <c r="B14" s="58">
        <f t="shared" si="0"/>
        <v>37653</v>
      </c>
      <c r="C14" s="59"/>
      <c r="D14" s="59"/>
      <c r="E14" s="59"/>
      <c r="F14" s="59"/>
      <c r="G14" s="60"/>
      <c r="H14" s="60"/>
    </row>
    <row r="15" spans="1:16">
      <c r="A15" s="57" t="s">
        <v>171</v>
      </c>
      <c r="B15" s="58">
        <f t="shared" si="0"/>
        <v>37654</v>
      </c>
      <c r="C15" s="59"/>
      <c r="D15" s="59"/>
      <c r="E15" s="59"/>
      <c r="F15" s="59"/>
      <c r="G15" s="60"/>
      <c r="H15" s="60"/>
    </row>
    <row r="16" spans="1:16">
      <c r="A16" s="61"/>
      <c r="B16" s="62"/>
      <c r="C16" s="63"/>
      <c r="D16" s="63"/>
      <c r="E16" s="63"/>
      <c r="F16" s="63"/>
      <c r="G16" s="64"/>
      <c r="H16" s="65"/>
    </row>
    <row r="17" spans="1:8">
      <c r="A17" s="116" t="s">
        <v>172</v>
      </c>
      <c r="B17" s="117"/>
      <c r="C17" s="117"/>
      <c r="D17" s="118"/>
      <c r="E17" s="63"/>
      <c r="F17" s="63"/>
      <c r="G17" s="64"/>
      <c r="H17" s="65"/>
    </row>
    <row r="18" spans="1:8">
      <c r="A18" s="66" t="s">
        <v>173</v>
      </c>
      <c r="B18" s="67"/>
      <c r="C18" s="68"/>
      <c r="D18" s="69">
        <f>SUM(G9:G15)</f>
        <v>1.7708333333333335</v>
      </c>
      <c r="E18" s="63"/>
      <c r="F18" s="1"/>
      <c r="G18" s="1"/>
      <c r="H18" s="70"/>
    </row>
  </sheetData>
  <mergeCells count="4">
    <mergeCell ref="A1:H1"/>
    <mergeCell ref="A3:H3"/>
    <mergeCell ref="A17:D17"/>
    <mergeCell ref="L8:P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selection activeCell="K10" sqref="K10"/>
    </sheetView>
  </sheetViews>
  <sheetFormatPr defaultRowHeight="15"/>
  <cols>
    <col min="6" max="6" width="10.5703125" bestFit="1" customWidth="1"/>
  </cols>
  <sheetData>
    <row r="1" spans="1:17">
      <c r="A1" s="8" t="s">
        <v>66</v>
      </c>
    </row>
    <row r="3" spans="1:17">
      <c r="A3" s="72" t="s">
        <v>67</v>
      </c>
      <c r="B3" s="72" t="s">
        <v>68</v>
      </c>
      <c r="C3" s="73"/>
      <c r="D3" s="20" t="s">
        <v>69</v>
      </c>
      <c r="E3" s="20" t="s">
        <v>70</v>
      </c>
      <c r="F3" s="20" t="s">
        <v>71</v>
      </c>
      <c r="G3" s="20" t="s">
        <v>72</v>
      </c>
    </row>
    <row r="4" spans="1:17">
      <c r="A4" s="74" t="s">
        <v>73</v>
      </c>
      <c r="B4" s="74">
        <v>62</v>
      </c>
      <c r="C4" s="75" t="str">
        <f>(VLOOKUP(B4,($D$3:$F$8),3,1))</f>
        <v>C</v>
      </c>
      <c r="D4" s="22">
        <v>0</v>
      </c>
      <c r="E4" s="22">
        <v>40</v>
      </c>
      <c r="F4" s="23" t="s">
        <v>74</v>
      </c>
      <c r="G4" s="24">
        <f>COUNTIF($C$4:$C$53,F4)</f>
        <v>4</v>
      </c>
    </row>
    <row r="5" spans="1:17">
      <c r="A5" s="74" t="s">
        <v>75</v>
      </c>
      <c r="B5" s="74">
        <v>92</v>
      </c>
      <c r="C5" s="75" t="str">
        <f t="shared" ref="C5:C53" si="0">(VLOOKUP(B5,($D$3:$F$8),3,1))</f>
        <v>A</v>
      </c>
      <c r="D5" s="22">
        <v>41</v>
      </c>
      <c r="E5" s="22">
        <v>50</v>
      </c>
      <c r="F5" s="23" t="s">
        <v>76</v>
      </c>
      <c r="G5" s="24">
        <f t="shared" ref="G5:G8" si="1">COUNTIF($C$4:$C$53,F5)</f>
        <v>6</v>
      </c>
    </row>
    <row r="6" spans="1:17">
      <c r="A6" s="74" t="s">
        <v>77</v>
      </c>
      <c r="B6" s="74">
        <v>52</v>
      </c>
      <c r="C6" s="75" t="str">
        <f t="shared" si="0"/>
        <v>C</v>
      </c>
      <c r="D6" s="22">
        <v>51</v>
      </c>
      <c r="E6" s="22">
        <v>79</v>
      </c>
      <c r="F6" s="23" t="s">
        <v>78</v>
      </c>
      <c r="G6" s="24">
        <f t="shared" si="1"/>
        <v>19</v>
      </c>
      <c r="K6" s="111" t="s">
        <v>275</v>
      </c>
      <c r="L6" s="111"/>
      <c r="M6" s="111"/>
      <c r="N6" s="111"/>
      <c r="O6" s="111"/>
      <c r="P6" s="111"/>
      <c r="Q6" s="111"/>
    </row>
    <row r="7" spans="1:17">
      <c r="A7" s="74" t="s">
        <v>79</v>
      </c>
      <c r="B7" s="74">
        <v>60</v>
      </c>
      <c r="C7" s="75" t="str">
        <f t="shared" si="0"/>
        <v>C</v>
      </c>
      <c r="D7" s="22">
        <v>80</v>
      </c>
      <c r="E7" s="22">
        <v>89</v>
      </c>
      <c r="F7" s="23" t="s">
        <v>80</v>
      </c>
      <c r="G7" s="24">
        <f t="shared" si="1"/>
        <v>10</v>
      </c>
      <c r="K7" s="111"/>
      <c r="L7" s="111"/>
      <c r="M7" s="111"/>
      <c r="N7" s="111"/>
      <c r="O7" s="111"/>
      <c r="P7" s="111"/>
      <c r="Q7" s="111"/>
    </row>
    <row r="8" spans="1:17">
      <c r="A8" s="74" t="s">
        <v>81</v>
      </c>
      <c r="B8" s="74">
        <v>81</v>
      </c>
      <c r="C8" s="75" t="str">
        <f t="shared" si="0"/>
        <v>B</v>
      </c>
      <c r="D8" s="22">
        <v>90</v>
      </c>
      <c r="E8" s="22">
        <v>100</v>
      </c>
      <c r="F8" s="23" t="s">
        <v>82</v>
      </c>
      <c r="G8" s="107">
        <f t="shared" si="1"/>
        <v>11</v>
      </c>
      <c r="K8" s="111"/>
      <c r="L8" s="111"/>
      <c r="M8" s="111"/>
      <c r="N8" s="111"/>
      <c r="O8" s="111"/>
      <c r="P8" s="111"/>
      <c r="Q8" s="111"/>
    </row>
    <row r="9" spans="1:17">
      <c r="A9" s="74" t="s">
        <v>83</v>
      </c>
      <c r="B9" s="74">
        <v>66</v>
      </c>
      <c r="C9" s="75" t="str">
        <f t="shared" si="0"/>
        <v>C</v>
      </c>
      <c r="D9" s="71"/>
      <c r="E9" s="21"/>
      <c r="F9" s="27"/>
      <c r="G9" s="103"/>
      <c r="K9" s="111"/>
      <c r="L9" s="111"/>
      <c r="M9" s="111"/>
      <c r="N9" s="111"/>
      <c r="O9" s="111"/>
      <c r="P9" s="111"/>
      <c r="Q9" s="111"/>
    </row>
    <row r="10" spans="1:17">
      <c r="A10" s="74" t="s">
        <v>84</v>
      </c>
      <c r="B10" s="74">
        <v>63</v>
      </c>
      <c r="C10" s="75" t="str">
        <f t="shared" si="0"/>
        <v>C</v>
      </c>
      <c r="D10" s="25"/>
      <c r="E10" s="25"/>
      <c r="F10" s="25"/>
      <c r="G10" s="25"/>
    </row>
    <row r="11" spans="1:17">
      <c r="A11" s="74" t="s">
        <v>85</v>
      </c>
      <c r="B11" s="74">
        <v>100</v>
      </c>
      <c r="C11" s="75" t="str">
        <f t="shared" si="0"/>
        <v>A</v>
      </c>
      <c r="D11" s="26"/>
      <c r="E11" s="25"/>
      <c r="F11" s="25"/>
      <c r="G11" s="25"/>
    </row>
    <row r="12" spans="1:17">
      <c r="A12" s="74" t="s">
        <v>86</v>
      </c>
      <c r="B12" s="74">
        <v>46</v>
      </c>
      <c r="C12" s="75" t="str">
        <f t="shared" si="0"/>
        <v>D</v>
      </c>
      <c r="D12" s="25"/>
      <c r="E12" s="25"/>
      <c r="F12" s="25"/>
      <c r="G12" s="25"/>
    </row>
    <row r="13" spans="1:17">
      <c r="A13" s="74" t="s">
        <v>87</v>
      </c>
      <c r="B13" s="74">
        <v>87</v>
      </c>
      <c r="C13" s="75" t="str">
        <f t="shared" si="0"/>
        <v>B</v>
      </c>
      <c r="D13" s="25"/>
      <c r="E13" s="25"/>
      <c r="F13" s="25"/>
      <c r="G13" s="25"/>
    </row>
    <row r="14" spans="1:17">
      <c r="A14" s="74" t="s">
        <v>88</v>
      </c>
      <c r="B14" s="74">
        <v>93</v>
      </c>
      <c r="C14" s="75" t="str">
        <f t="shared" si="0"/>
        <v>A</v>
      </c>
      <c r="D14" s="25"/>
      <c r="E14" s="25"/>
      <c r="F14" s="25"/>
      <c r="G14" s="25"/>
    </row>
    <row r="15" spans="1:17">
      <c r="A15" s="74" t="s">
        <v>89</v>
      </c>
      <c r="B15" s="74">
        <v>84</v>
      </c>
      <c r="C15" s="75" t="str">
        <f t="shared" si="0"/>
        <v>B</v>
      </c>
      <c r="D15" s="25"/>
      <c r="E15" s="25"/>
      <c r="F15" s="25"/>
      <c r="G15" s="25"/>
    </row>
    <row r="16" spans="1:17">
      <c r="A16" s="74" t="s">
        <v>90</v>
      </c>
      <c r="B16" s="74">
        <v>44</v>
      </c>
      <c r="C16" s="75" t="str">
        <f t="shared" si="0"/>
        <v>D</v>
      </c>
      <c r="D16" s="25"/>
      <c r="E16" s="25"/>
      <c r="F16" s="25"/>
      <c r="G16" s="25"/>
    </row>
    <row r="17" spans="1:7">
      <c r="A17" s="74" t="s">
        <v>91</v>
      </c>
      <c r="B17" s="74">
        <v>71</v>
      </c>
      <c r="C17" s="75" t="str">
        <f t="shared" si="0"/>
        <v>C</v>
      </c>
      <c r="D17" s="25"/>
      <c r="E17" s="25"/>
      <c r="F17" s="25"/>
      <c r="G17" s="25"/>
    </row>
    <row r="18" spans="1:7">
      <c r="A18" s="74" t="s">
        <v>92</v>
      </c>
      <c r="B18" s="74">
        <v>100</v>
      </c>
      <c r="C18" s="75" t="str">
        <f t="shared" si="0"/>
        <v>A</v>
      </c>
      <c r="D18" s="25"/>
      <c r="E18" s="25"/>
      <c r="F18" s="25"/>
      <c r="G18" s="25"/>
    </row>
    <row r="19" spans="1:7">
      <c r="A19" s="74" t="s">
        <v>93</v>
      </c>
      <c r="B19" s="74">
        <v>40</v>
      </c>
      <c r="C19" s="75" t="str">
        <f t="shared" si="0"/>
        <v>F</v>
      </c>
      <c r="D19" s="25"/>
      <c r="E19" s="25"/>
      <c r="F19" s="25"/>
      <c r="G19" s="25"/>
    </row>
    <row r="20" spans="1:7">
      <c r="A20" s="74" t="s">
        <v>94</v>
      </c>
      <c r="B20" s="74">
        <v>35</v>
      </c>
      <c r="C20" s="75" t="str">
        <f t="shared" si="0"/>
        <v>F</v>
      </c>
      <c r="D20" s="25"/>
      <c r="E20" s="25"/>
      <c r="F20" s="25"/>
      <c r="G20" s="25"/>
    </row>
    <row r="21" spans="1:7">
      <c r="A21" s="74" t="s">
        <v>95</v>
      </c>
      <c r="B21" s="74">
        <v>73</v>
      </c>
      <c r="C21" s="75" t="str">
        <f t="shared" si="0"/>
        <v>C</v>
      </c>
      <c r="D21" s="25"/>
      <c r="E21" s="25"/>
      <c r="F21" s="25"/>
      <c r="G21" s="25"/>
    </row>
    <row r="22" spans="1:7">
      <c r="A22" s="74" t="s">
        <v>96</v>
      </c>
      <c r="B22" s="74">
        <v>99</v>
      </c>
      <c r="C22" s="75" t="str">
        <f t="shared" si="0"/>
        <v>A</v>
      </c>
      <c r="D22" s="25"/>
      <c r="E22" s="25"/>
      <c r="F22" s="25"/>
      <c r="G22" s="25"/>
    </row>
    <row r="23" spans="1:7">
      <c r="A23" s="74" t="s">
        <v>97</v>
      </c>
      <c r="B23" s="74">
        <v>88</v>
      </c>
      <c r="C23" s="75" t="str">
        <f t="shared" si="0"/>
        <v>B</v>
      </c>
      <c r="D23" s="25"/>
      <c r="E23" s="25"/>
      <c r="F23" s="25"/>
      <c r="G23" s="25"/>
    </row>
    <row r="24" spans="1:7">
      <c r="A24" s="74" t="s">
        <v>98</v>
      </c>
      <c r="B24" s="74">
        <v>90</v>
      </c>
      <c r="C24" s="75" t="str">
        <f t="shared" si="0"/>
        <v>A</v>
      </c>
      <c r="D24" s="25"/>
      <c r="E24" s="25"/>
      <c r="F24" s="25"/>
      <c r="G24" s="25"/>
    </row>
    <row r="25" spans="1:7">
      <c r="A25" s="74" t="s">
        <v>99</v>
      </c>
      <c r="B25" s="74">
        <v>90</v>
      </c>
      <c r="C25" s="75" t="str">
        <f t="shared" si="0"/>
        <v>A</v>
      </c>
      <c r="D25" s="25"/>
      <c r="E25" s="25"/>
      <c r="F25" s="25"/>
      <c r="G25" s="25"/>
    </row>
    <row r="26" spans="1:7">
      <c r="A26" s="74" t="s">
        <v>100</v>
      </c>
      <c r="B26" s="74">
        <v>44</v>
      </c>
      <c r="C26" s="75" t="str">
        <f t="shared" si="0"/>
        <v>D</v>
      </c>
      <c r="D26" s="25"/>
      <c r="E26" s="25"/>
      <c r="F26" s="25"/>
      <c r="G26" s="25"/>
    </row>
    <row r="27" spans="1:7">
      <c r="A27" s="74" t="s">
        <v>101</v>
      </c>
      <c r="B27" s="74">
        <v>74</v>
      </c>
      <c r="C27" s="75" t="str">
        <f t="shared" si="0"/>
        <v>C</v>
      </c>
      <c r="D27" s="25"/>
      <c r="E27" s="25"/>
      <c r="F27" s="25"/>
      <c r="G27" s="25"/>
    </row>
    <row r="28" spans="1:7">
      <c r="A28" s="74" t="s">
        <v>102</v>
      </c>
      <c r="B28" s="74">
        <v>46</v>
      </c>
      <c r="C28" s="75" t="str">
        <f t="shared" si="0"/>
        <v>D</v>
      </c>
      <c r="D28" s="25"/>
      <c r="E28" s="25"/>
      <c r="F28" s="25"/>
      <c r="G28" s="25"/>
    </row>
    <row r="29" spans="1:7">
      <c r="A29" s="74" t="s">
        <v>103</v>
      </c>
      <c r="B29" s="74">
        <v>74</v>
      </c>
      <c r="C29" s="75" t="str">
        <f t="shared" si="0"/>
        <v>C</v>
      </c>
      <c r="D29" s="25"/>
      <c r="E29" s="25"/>
      <c r="F29" s="25"/>
      <c r="G29" s="25"/>
    </row>
    <row r="30" spans="1:7">
      <c r="A30" s="74" t="s">
        <v>104</v>
      </c>
      <c r="B30" s="74">
        <v>92</v>
      </c>
      <c r="C30" s="75" t="str">
        <f t="shared" si="0"/>
        <v>A</v>
      </c>
      <c r="D30" s="25"/>
      <c r="E30" s="25"/>
      <c r="F30" s="25"/>
      <c r="G30" s="25"/>
    </row>
    <row r="31" spans="1:7">
      <c r="A31" s="74" t="s">
        <v>105</v>
      </c>
      <c r="B31" s="74">
        <v>31</v>
      </c>
      <c r="C31" s="75" t="str">
        <f t="shared" si="0"/>
        <v>F</v>
      </c>
      <c r="D31" s="25"/>
      <c r="E31" s="25"/>
      <c r="F31" s="25"/>
      <c r="G31" s="25"/>
    </row>
    <row r="32" spans="1:7">
      <c r="A32" s="74" t="s">
        <v>106</v>
      </c>
      <c r="B32" s="74">
        <v>51</v>
      </c>
      <c r="C32" s="75" t="str">
        <f t="shared" si="0"/>
        <v>C</v>
      </c>
      <c r="D32" s="25"/>
      <c r="E32" s="25"/>
      <c r="F32" s="25"/>
      <c r="G32" s="25"/>
    </row>
    <row r="33" spans="1:7">
      <c r="A33" s="74" t="s">
        <v>107</v>
      </c>
      <c r="B33" s="74">
        <v>59</v>
      </c>
      <c r="C33" s="75" t="str">
        <f t="shared" si="0"/>
        <v>C</v>
      </c>
      <c r="D33" s="25"/>
      <c r="E33" s="25"/>
      <c r="F33" s="25"/>
      <c r="G33" s="25"/>
    </row>
    <row r="34" spans="1:7">
      <c r="A34" s="74" t="s">
        <v>108</v>
      </c>
      <c r="B34" s="74">
        <v>85</v>
      </c>
      <c r="C34" s="75" t="str">
        <f t="shared" si="0"/>
        <v>B</v>
      </c>
      <c r="D34" s="25"/>
      <c r="E34" s="25"/>
      <c r="F34" s="25"/>
      <c r="G34" s="25"/>
    </row>
    <row r="35" spans="1:7">
      <c r="A35" s="74" t="s">
        <v>109</v>
      </c>
      <c r="B35" s="74">
        <v>63</v>
      </c>
      <c r="C35" s="75" t="str">
        <f t="shared" si="0"/>
        <v>C</v>
      </c>
      <c r="D35" s="25"/>
      <c r="E35" s="25"/>
      <c r="F35" s="25"/>
      <c r="G35" s="25"/>
    </row>
    <row r="36" spans="1:7">
      <c r="A36" s="74" t="s">
        <v>110</v>
      </c>
      <c r="B36" s="74">
        <v>60</v>
      </c>
      <c r="C36" s="75" t="str">
        <f t="shared" si="0"/>
        <v>C</v>
      </c>
      <c r="D36" s="25"/>
      <c r="E36" s="25"/>
      <c r="F36" s="25"/>
      <c r="G36" s="25"/>
    </row>
    <row r="37" spans="1:7">
      <c r="A37" s="74" t="s">
        <v>111</v>
      </c>
      <c r="B37" s="74">
        <v>83</v>
      </c>
      <c r="C37" s="75" t="str">
        <f t="shared" si="0"/>
        <v>B</v>
      </c>
      <c r="D37" s="25"/>
      <c r="E37" s="25"/>
      <c r="F37" s="25"/>
      <c r="G37" s="25"/>
    </row>
    <row r="38" spans="1:7">
      <c r="A38" s="74" t="s">
        <v>112</v>
      </c>
      <c r="B38" s="74">
        <v>72</v>
      </c>
      <c r="C38" s="75" t="str">
        <f t="shared" si="0"/>
        <v>C</v>
      </c>
      <c r="D38" s="25"/>
      <c r="E38" s="25"/>
      <c r="F38" s="25"/>
      <c r="G38" s="25"/>
    </row>
    <row r="39" spans="1:7">
      <c r="A39" s="74" t="s">
        <v>113</v>
      </c>
      <c r="B39" s="74">
        <v>94</v>
      </c>
      <c r="C39" s="75" t="str">
        <f t="shared" si="0"/>
        <v>A</v>
      </c>
      <c r="D39" s="25"/>
      <c r="E39" s="25"/>
      <c r="F39" s="25"/>
      <c r="G39" s="25"/>
    </row>
    <row r="40" spans="1:7">
      <c r="A40" s="74" t="s">
        <v>114</v>
      </c>
      <c r="B40" s="74">
        <v>92</v>
      </c>
      <c r="C40" s="75" t="str">
        <f t="shared" si="0"/>
        <v>A</v>
      </c>
      <c r="D40" s="25"/>
      <c r="E40" s="25"/>
      <c r="F40" s="25"/>
      <c r="G40" s="25"/>
    </row>
    <row r="41" spans="1:7">
      <c r="A41" s="74" t="s">
        <v>115</v>
      </c>
      <c r="B41" s="74">
        <v>92</v>
      </c>
      <c r="C41" s="75" t="str">
        <f t="shared" si="0"/>
        <v>A</v>
      </c>
      <c r="D41" s="25"/>
      <c r="E41" s="25"/>
      <c r="F41" s="25"/>
      <c r="G41" s="25"/>
    </row>
    <row r="42" spans="1:7">
      <c r="A42" s="74" t="s">
        <v>116</v>
      </c>
      <c r="B42" s="74">
        <v>59</v>
      </c>
      <c r="C42" s="75" t="str">
        <f t="shared" si="0"/>
        <v>C</v>
      </c>
      <c r="D42" s="25"/>
      <c r="E42" s="25"/>
      <c r="F42" s="25"/>
      <c r="G42" s="25"/>
    </row>
    <row r="43" spans="1:7">
      <c r="A43" s="74" t="s">
        <v>117</v>
      </c>
      <c r="B43" s="74">
        <v>51</v>
      </c>
      <c r="C43" s="75" t="str">
        <f t="shared" si="0"/>
        <v>C</v>
      </c>
      <c r="D43" s="25"/>
      <c r="E43" s="25"/>
      <c r="F43" s="25"/>
      <c r="G43" s="25"/>
    </row>
    <row r="44" spans="1:7">
      <c r="A44" s="74" t="s">
        <v>118</v>
      </c>
      <c r="B44" s="74">
        <v>45</v>
      </c>
      <c r="C44" s="75" t="str">
        <f t="shared" si="0"/>
        <v>D</v>
      </c>
      <c r="D44" s="25"/>
      <c r="E44" s="25"/>
      <c r="F44" s="25"/>
      <c r="G44" s="25"/>
    </row>
    <row r="45" spans="1:7">
      <c r="A45" s="74" t="s">
        <v>119</v>
      </c>
      <c r="B45" s="74">
        <v>89</v>
      </c>
      <c r="C45" s="75" t="str">
        <f t="shared" si="0"/>
        <v>B</v>
      </c>
      <c r="D45" s="25"/>
      <c r="E45" s="25"/>
      <c r="F45" s="25"/>
      <c r="G45" s="25"/>
    </row>
    <row r="46" spans="1:7">
      <c r="A46" s="74" t="s">
        <v>120</v>
      </c>
      <c r="B46" s="74">
        <v>51</v>
      </c>
      <c r="C46" s="75" t="str">
        <f t="shared" si="0"/>
        <v>C</v>
      </c>
      <c r="D46" s="25"/>
      <c r="E46" s="25"/>
      <c r="F46" s="25"/>
      <c r="G46" s="25"/>
    </row>
    <row r="47" spans="1:7">
      <c r="A47" s="74" t="s">
        <v>121</v>
      </c>
      <c r="B47" s="74">
        <v>84</v>
      </c>
      <c r="C47" s="75" t="str">
        <f t="shared" si="0"/>
        <v>B</v>
      </c>
      <c r="D47" s="25"/>
      <c r="E47" s="25"/>
      <c r="F47" s="25"/>
      <c r="G47" s="25"/>
    </row>
    <row r="48" spans="1:7">
      <c r="A48" s="74" t="s">
        <v>122</v>
      </c>
      <c r="B48" s="74">
        <v>32</v>
      </c>
      <c r="C48" s="75" t="str">
        <f t="shared" si="0"/>
        <v>F</v>
      </c>
      <c r="D48" s="25"/>
      <c r="E48" s="25"/>
      <c r="F48" s="25"/>
      <c r="G48" s="25"/>
    </row>
    <row r="49" spans="1:7">
      <c r="A49" s="74" t="s">
        <v>123</v>
      </c>
      <c r="B49" s="74">
        <v>73</v>
      </c>
      <c r="C49" s="75" t="str">
        <f t="shared" si="0"/>
        <v>C</v>
      </c>
      <c r="D49" s="25"/>
      <c r="E49" s="25"/>
      <c r="F49" s="25"/>
      <c r="G49" s="25"/>
    </row>
    <row r="50" spans="1:7">
      <c r="A50" s="74" t="s">
        <v>124</v>
      </c>
      <c r="B50" s="74">
        <v>44</v>
      </c>
      <c r="C50" s="75" t="str">
        <f t="shared" si="0"/>
        <v>D</v>
      </c>
      <c r="D50" s="25"/>
      <c r="E50" s="25"/>
      <c r="F50" s="25"/>
      <c r="G50" s="25"/>
    </row>
    <row r="51" spans="1:7">
      <c r="A51" s="74" t="s">
        <v>125</v>
      </c>
      <c r="B51" s="74">
        <v>81</v>
      </c>
      <c r="C51" s="75" t="str">
        <f t="shared" si="0"/>
        <v>B</v>
      </c>
      <c r="D51" s="25"/>
      <c r="E51" s="25"/>
      <c r="F51" s="25"/>
      <c r="G51" s="25"/>
    </row>
    <row r="52" spans="1:7">
      <c r="A52" s="74" t="s">
        <v>126</v>
      </c>
      <c r="B52" s="74">
        <v>76</v>
      </c>
      <c r="C52" s="75" t="str">
        <f t="shared" si="0"/>
        <v>C</v>
      </c>
      <c r="D52" s="25"/>
      <c r="E52" s="25"/>
      <c r="F52" s="25"/>
      <c r="G52" s="25"/>
    </row>
    <row r="53" spans="1:7">
      <c r="A53" s="74" t="s">
        <v>127</v>
      </c>
      <c r="B53" s="74">
        <v>89</v>
      </c>
      <c r="C53" s="75" t="str">
        <f t="shared" si="0"/>
        <v>B</v>
      </c>
      <c r="D53" s="25"/>
      <c r="E53" s="25"/>
      <c r="F53" s="25"/>
      <c r="G53" s="25"/>
    </row>
  </sheetData>
  <mergeCells count="1">
    <mergeCell ref="K6:Q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1"/>
  <sheetViews>
    <sheetView topLeftCell="A13" workbookViewId="0">
      <selection activeCell="A21" sqref="A21"/>
    </sheetView>
  </sheetViews>
  <sheetFormatPr defaultRowHeight="15"/>
  <cols>
    <col min="1" max="1" width="18.5703125" customWidth="1"/>
    <col min="2" max="2" width="16.28515625" customWidth="1"/>
    <col min="3" max="3" width="9" bestFit="1" customWidth="1"/>
    <col min="4" max="4" width="11.28515625" customWidth="1"/>
    <col min="5" max="5" width="7.5703125" customWidth="1"/>
    <col min="6" max="6" width="11.28515625" bestFit="1" customWidth="1"/>
    <col min="7" max="7" width="4.85546875" customWidth="1"/>
  </cols>
  <sheetData>
    <row r="1" spans="1:18">
      <c r="A1" s="8" t="s">
        <v>40</v>
      </c>
      <c r="M1" s="10" t="s">
        <v>41</v>
      </c>
      <c r="N1" s="11" t="s">
        <v>42</v>
      </c>
      <c r="O1" s="10" t="s">
        <v>43</v>
      </c>
      <c r="P1" s="10" t="s">
        <v>44</v>
      </c>
      <c r="Q1" s="10" t="s">
        <v>45</v>
      </c>
      <c r="R1" s="10" t="s">
        <v>46</v>
      </c>
    </row>
    <row r="2" spans="1:18">
      <c r="M2" s="12">
        <v>36770</v>
      </c>
      <c r="N2" s="13">
        <v>340</v>
      </c>
      <c r="O2" s="14" t="s">
        <v>47</v>
      </c>
      <c r="P2" s="14" t="s">
        <v>48</v>
      </c>
      <c r="Q2" s="14" t="s">
        <v>49</v>
      </c>
      <c r="R2" s="14" t="s">
        <v>50</v>
      </c>
    </row>
    <row r="3" spans="1:18">
      <c r="A3" s="15" t="s">
        <v>60</v>
      </c>
      <c r="B3" s="15" t="s">
        <v>59</v>
      </c>
      <c r="H3" s="119" t="s">
        <v>175</v>
      </c>
      <c r="I3" s="119"/>
      <c r="J3" s="119"/>
      <c r="K3" s="119"/>
      <c r="M3" s="12">
        <v>36770</v>
      </c>
      <c r="N3" s="13">
        <v>15759</v>
      </c>
      <c r="O3" s="14" t="s">
        <v>51</v>
      </c>
      <c r="P3" s="14" t="s">
        <v>52</v>
      </c>
      <c r="Q3" s="14" t="s">
        <v>53</v>
      </c>
      <c r="R3" s="14" t="s">
        <v>50</v>
      </c>
    </row>
    <row r="4" spans="1:18">
      <c r="A4" s="15" t="s">
        <v>58</v>
      </c>
      <c r="B4" t="s">
        <v>51</v>
      </c>
      <c r="C4" t="s">
        <v>47</v>
      </c>
      <c r="D4" t="s">
        <v>57</v>
      </c>
      <c r="E4" t="s">
        <v>55</v>
      </c>
      <c r="H4" s="119"/>
      <c r="I4" s="119"/>
      <c r="J4" s="119"/>
      <c r="K4" s="119"/>
      <c r="M4" s="12">
        <v>36770</v>
      </c>
      <c r="N4" s="13">
        <v>15276</v>
      </c>
      <c r="O4" s="14" t="s">
        <v>51</v>
      </c>
      <c r="P4" s="14" t="s">
        <v>48</v>
      </c>
      <c r="Q4" s="14" t="s">
        <v>54</v>
      </c>
      <c r="R4" s="14" t="s">
        <v>50</v>
      </c>
    </row>
    <row r="5" spans="1:18">
      <c r="A5" s="16" t="s">
        <v>49</v>
      </c>
      <c r="B5" s="17">
        <v>859438</v>
      </c>
      <c r="C5" s="17">
        <v>203208</v>
      </c>
      <c r="D5" s="17">
        <v>68380</v>
      </c>
      <c r="E5" s="17">
        <v>332349</v>
      </c>
      <c r="H5" s="119"/>
      <c r="I5" s="119"/>
      <c r="J5" s="119"/>
      <c r="K5" s="119"/>
      <c r="M5" s="12">
        <v>36770</v>
      </c>
      <c r="N5" s="13">
        <v>12000</v>
      </c>
      <c r="O5" s="14" t="s">
        <v>51</v>
      </c>
      <c r="P5" s="14" t="s">
        <v>48</v>
      </c>
      <c r="Q5" s="14" t="s">
        <v>53</v>
      </c>
      <c r="R5" s="14" t="s">
        <v>50</v>
      </c>
    </row>
    <row r="6" spans="1:18">
      <c r="A6" s="16" t="s">
        <v>54</v>
      </c>
      <c r="B6" s="17">
        <v>830139</v>
      </c>
      <c r="C6" s="17">
        <v>92225</v>
      </c>
      <c r="D6" s="17">
        <v>134374</v>
      </c>
      <c r="E6" s="17">
        <v>152607</v>
      </c>
      <c r="H6" s="119"/>
      <c r="I6" s="119"/>
      <c r="J6" s="119"/>
      <c r="K6" s="119"/>
      <c r="M6" s="12">
        <v>36770</v>
      </c>
      <c r="N6" s="13">
        <v>5000</v>
      </c>
      <c r="O6" s="14" t="s">
        <v>51</v>
      </c>
      <c r="P6" s="14" t="s">
        <v>48</v>
      </c>
      <c r="Q6" s="14" t="s">
        <v>54</v>
      </c>
      <c r="R6" s="14" t="s">
        <v>50</v>
      </c>
    </row>
    <row r="7" spans="1:18" ht="15" customHeight="1">
      <c r="A7" s="16" t="s">
        <v>53</v>
      </c>
      <c r="B7" s="17">
        <v>344962</v>
      </c>
      <c r="C7" s="17">
        <v>90597</v>
      </c>
      <c r="D7" s="17">
        <v>10000</v>
      </c>
      <c r="E7" s="17">
        <v>154000</v>
      </c>
      <c r="H7" s="119"/>
      <c r="I7" s="119"/>
      <c r="J7" s="119"/>
      <c r="K7" s="119"/>
      <c r="M7" s="12">
        <v>36770</v>
      </c>
      <c r="N7" s="13">
        <v>7000</v>
      </c>
      <c r="O7" s="14" t="s">
        <v>55</v>
      </c>
      <c r="P7" s="14" t="s">
        <v>48</v>
      </c>
      <c r="Q7" s="14" t="s">
        <v>54</v>
      </c>
      <c r="R7" s="14" t="s">
        <v>56</v>
      </c>
    </row>
    <row r="8" spans="1:18">
      <c r="H8" s="119"/>
      <c r="I8" s="119"/>
      <c r="J8" s="119"/>
      <c r="K8" s="119"/>
      <c r="M8" s="12">
        <v>36770</v>
      </c>
      <c r="N8" s="13">
        <v>5000</v>
      </c>
      <c r="O8" s="14" t="s">
        <v>55</v>
      </c>
      <c r="P8" s="14" t="s">
        <v>48</v>
      </c>
      <c r="Q8" s="14" t="s">
        <v>53</v>
      </c>
      <c r="R8" s="14" t="s">
        <v>50</v>
      </c>
    </row>
    <row r="9" spans="1:18">
      <c r="M9" s="12">
        <v>36770</v>
      </c>
      <c r="N9" s="13">
        <v>4623</v>
      </c>
      <c r="O9" s="14" t="s">
        <v>55</v>
      </c>
      <c r="P9" s="14" t="s">
        <v>48</v>
      </c>
      <c r="Q9" s="14" t="s">
        <v>54</v>
      </c>
      <c r="R9" s="14" t="s">
        <v>50</v>
      </c>
    </row>
    <row r="10" spans="1:18">
      <c r="A10" s="8" t="s">
        <v>61</v>
      </c>
      <c r="M10" s="12">
        <v>36770</v>
      </c>
      <c r="N10" s="13">
        <v>5879</v>
      </c>
      <c r="O10" s="14" t="s">
        <v>47</v>
      </c>
      <c r="P10" s="14" t="s">
        <v>48</v>
      </c>
      <c r="Q10" s="14" t="s">
        <v>49</v>
      </c>
      <c r="R10" s="14" t="s">
        <v>50</v>
      </c>
    </row>
    <row r="11" spans="1:18">
      <c r="M11" s="12">
        <v>36770</v>
      </c>
      <c r="N11" s="13">
        <v>3171</v>
      </c>
      <c r="O11" s="14" t="s">
        <v>47</v>
      </c>
      <c r="P11" s="14" t="s">
        <v>48</v>
      </c>
      <c r="Q11" s="14" t="s">
        <v>53</v>
      </c>
      <c r="R11" s="14" t="s">
        <v>50</v>
      </c>
    </row>
    <row r="12" spans="1:18">
      <c r="A12" s="15" t="s">
        <v>62</v>
      </c>
      <c r="B12" s="15" t="s">
        <v>59</v>
      </c>
      <c r="M12" s="12">
        <v>36770</v>
      </c>
      <c r="N12" s="13">
        <v>4000</v>
      </c>
      <c r="O12" s="14" t="s">
        <v>55</v>
      </c>
      <c r="P12" s="14" t="s">
        <v>48</v>
      </c>
      <c r="Q12" s="14" t="s">
        <v>49</v>
      </c>
      <c r="R12" s="14" t="s">
        <v>50</v>
      </c>
    </row>
    <row r="13" spans="1:18">
      <c r="A13" s="15" t="s">
        <v>58</v>
      </c>
      <c r="B13" t="s">
        <v>51</v>
      </c>
      <c r="C13" t="s">
        <v>47</v>
      </c>
      <c r="D13" t="s">
        <v>57</v>
      </c>
      <c r="E13" t="s">
        <v>55</v>
      </c>
      <c r="J13" s="76"/>
      <c r="K13" s="76"/>
      <c r="L13" s="76"/>
      <c r="M13" s="12">
        <v>36770</v>
      </c>
      <c r="N13" s="13">
        <v>5000</v>
      </c>
      <c r="O13" s="14" t="s">
        <v>57</v>
      </c>
      <c r="P13" s="14" t="s">
        <v>48</v>
      </c>
      <c r="Q13" s="14" t="s">
        <v>49</v>
      </c>
      <c r="R13" s="14" t="s">
        <v>50</v>
      </c>
    </row>
    <row r="14" spans="1:18">
      <c r="A14" s="16" t="s">
        <v>49</v>
      </c>
      <c r="B14" s="17">
        <v>44</v>
      </c>
      <c r="C14" s="17">
        <v>87</v>
      </c>
      <c r="D14" s="17">
        <v>8</v>
      </c>
      <c r="E14" s="17">
        <v>38</v>
      </c>
      <c r="J14" s="76"/>
      <c r="K14" s="76"/>
      <c r="L14" s="76"/>
      <c r="M14" s="12">
        <v>36770</v>
      </c>
      <c r="N14" s="13">
        <v>16000</v>
      </c>
      <c r="O14" s="14" t="s">
        <v>51</v>
      </c>
      <c r="P14" s="14" t="s">
        <v>48</v>
      </c>
      <c r="Q14" s="14" t="s">
        <v>49</v>
      </c>
      <c r="R14" s="14" t="s">
        <v>56</v>
      </c>
    </row>
    <row r="15" spans="1:18">
      <c r="A15" s="16" t="s">
        <v>54</v>
      </c>
      <c r="B15" s="17">
        <v>31</v>
      </c>
      <c r="C15" s="17">
        <v>25</v>
      </c>
      <c r="D15" s="17">
        <v>15</v>
      </c>
      <c r="E15" s="17">
        <v>26</v>
      </c>
      <c r="J15" s="76"/>
      <c r="K15" s="76"/>
      <c r="L15" s="76"/>
      <c r="M15" s="12">
        <v>36770</v>
      </c>
      <c r="N15" s="13">
        <v>50000</v>
      </c>
      <c r="O15" s="14" t="s">
        <v>55</v>
      </c>
      <c r="P15" s="14" t="s">
        <v>48</v>
      </c>
      <c r="Q15" s="14" t="s">
        <v>49</v>
      </c>
      <c r="R15" s="14" t="s">
        <v>50</v>
      </c>
    </row>
    <row r="16" spans="1:18">
      <c r="A16" s="16" t="s">
        <v>53</v>
      </c>
      <c r="B16" s="17">
        <v>23</v>
      </c>
      <c r="C16" s="17">
        <v>34</v>
      </c>
      <c r="D16" s="17">
        <v>5</v>
      </c>
      <c r="E16" s="17">
        <v>14</v>
      </c>
      <c r="M16" s="12">
        <v>36770</v>
      </c>
      <c r="N16" s="13">
        <v>13636</v>
      </c>
      <c r="O16" s="14" t="s">
        <v>51</v>
      </c>
      <c r="P16" s="14" t="s">
        <v>48</v>
      </c>
      <c r="Q16" s="14" t="s">
        <v>54</v>
      </c>
      <c r="R16" s="14" t="s">
        <v>50</v>
      </c>
    </row>
    <row r="17" spans="1:18">
      <c r="A17" s="16"/>
      <c r="B17" s="17"/>
      <c r="C17" s="17"/>
      <c r="D17" s="17"/>
      <c r="E17" s="17"/>
      <c r="M17" s="12">
        <v>36773</v>
      </c>
      <c r="N17" s="13">
        <v>50000</v>
      </c>
      <c r="O17" s="14" t="s">
        <v>51</v>
      </c>
      <c r="P17" s="14" t="s">
        <v>48</v>
      </c>
      <c r="Q17" s="14" t="s">
        <v>54</v>
      </c>
      <c r="R17" s="14" t="s">
        <v>56</v>
      </c>
    </row>
    <row r="18" spans="1:18">
      <c r="M18" s="12">
        <v>36773</v>
      </c>
      <c r="N18" s="13">
        <v>15000</v>
      </c>
      <c r="O18" s="14" t="s">
        <v>51</v>
      </c>
      <c r="P18" s="14" t="s">
        <v>48</v>
      </c>
      <c r="Q18" s="14" t="s">
        <v>53</v>
      </c>
      <c r="R18" s="14" t="s">
        <v>56</v>
      </c>
    </row>
    <row r="19" spans="1:18">
      <c r="A19" s="8" t="s">
        <v>63</v>
      </c>
      <c r="M19" s="12">
        <v>36773</v>
      </c>
      <c r="N19" s="13">
        <v>13000</v>
      </c>
      <c r="O19" s="14" t="s">
        <v>51</v>
      </c>
      <c r="P19" s="14" t="s">
        <v>48</v>
      </c>
      <c r="Q19" s="14" t="s">
        <v>54</v>
      </c>
      <c r="R19" s="14" t="s">
        <v>56</v>
      </c>
    </row>
    <row r="20" spans="1:18">
      <c r="M20" s="12">
        <v>36773</v>
      </c>
      <c r="N20" s="13">
        <v>13000</v>
      </c>
      <c r="O20" s="14" t="s">
        <v>51</v>
      </c>
      <c r="P20" s="14" t="s">
        <v>48</v>
      </c>
      <c r="Q20" s="14" t="s">
        <v>49</v>
      </c>
      <c r="R20" s="14" t="s">
        <v>50</v>
      </c>
    </row>
    <row r="21" spans="1:18">
      <c r="A21" s="15" t="s">
        <v>64</v>
      </c>
      <c r="B21" s="15" t="s">
        <v>59</v>
      </c>
      <c r="M21" s="12">
        <v>36773</v>
      </c>
      <c r="N21" s="13">
        <v>3000</v>
      </c>
      <c r="O21" s="14" t="s">
        <v>47</v>
      </c>
      <c r="P21" s="14" t="s">
        <v>48</v>
      </c>
      <c r="Q21" s="14" t="s">
        <v>49</v>
      </c>
      <c r="R21" s="14" t="s">
        <v>50</v>
      </c>
    </row>
    <row r="22" spans="1:18">
      <c r="A22" s="15" t="s">
        <v>58</v>
      </c>
      <c r="B22" t="s">
        <v>52</v>
      </c>
      <c r="F22" s="77"/>
      <c r="G22" s="78"/>
      <c r="H22" s="119" t="s">
        <v>176</v>
      </c>
      <c r="I22" s="119"/>
      <c r="J22" s="119"/>
      <c r="K22" s="119"/>
      <c r="M22" s="12">
        <v>36773</v>
      </c>
      <c r="N22" s="13">
        <v>2878</v>
      </c>
      <c r="O22" s="14" t="s">
        <v>55</v>
      </c>
      <c r="P22" s="14" t="s">
        <v>48</v>
      </c>
      <c r="Q22" s="14" t="s">
        <v>54</v>
      </c>
      <c r="R22" s="14" t="s">
        <v>50</v>
      </c>
    </row>
    <row r="23" spans="1:18">
      <c r="A23" s="16" t="s">
        <v>51</v>
      </c>
      <c r="B23" s="17">
        <v>15</v>
      </c>
      <c r="F23" s="77"/>
      <c r="G23" s="77"/>
      <c r="H23" s="119"/>
      <c r="I23" s="119"/>
      <c r="J23" s="119"/>
      <c r="K23" s="119"/>
      <c r="M23" s="12">
        <v>36773</v>
      </c>
      <c r="N23" s="13">
        <v>13519</v>
      </c>
      <c r="O23" s="14" t="s">
        <v>51</v>
      </c>
      <c r="P23" s="14" t="s">
        <v>48</v>
      </c>
      <c r="Q23" s="14" t="s">
        <v>49</v>
      </c>
      <c r="R23" s="14" t="s">
        <v>56</v>
      </c>
    </row>
    <row r="24" spans="1:18">
      <c r="A24" s="18" t="s">
        <v>47</v>
      </c>
      <c r="B24" s="19">
        <v>19</v>
      </c>
      <c r="F24" s="77"/>
      <c r="G24" s="77"/>
      <c r="H24" s="77"/>
      <c r="I24" s="77"/>
      <c r="J24" s="77"/>
      <c r="M24" s="12">
        <v>36773</v>
      </c>
      <c r="N24" s="13">
        <v>4000</v>
      </c>
      <c r="O24" s="14" t="s">
        <v>47</v>
      </c>
      <c r="P24" s="14" t="s">
        <v>48</v>
      </c>
      <c r="Q24" s="14" t="s">
        <v>49</v>
      </c>
      <c r="R24" s="14" t="s">
        <v>50</v>
      </c>
    </row>
    <row r="25" spans="1:18">
      <c r="A25" s="16" t="s">
        <v>57</v>
      </c>
      <c r="B25" s="17">
        <v>13</v>
      </c>
      <c r="F25" s="77"/>
      <c r="G25" s="77"/>
      <c r="H25" s="77"/>
      <c r="I25" s="77"/>
      <c r="J25" s="77"/>
      <c r="M25" s="12">
        <v>36773</v>
      </c>
      <c r="N25" s="13">
        <v>3075</v>
      </c>
      <c r="O25" s="14" t="s">
        <v>47</v>
      </c>
      <c r="P25" s="14" t="s">
        <v>48</v>
      </c>
      <c r="Q25" s="14" t="s">
        <v>53</v>
      </c>
      <c r="R25" s="14" t="s">
        <v>50</v>
      </c>
    </row>
    <row r="26" spans="1:18">
      <c r="A26" s="16" t="s">
        <v>55</v>
      </c>
      <c r="B26" s="17">
        <v>10</v>
      </c>
      <c r="M26" s="12">
        <v>36773</v>
      </c>
      <c r="N26" s="13">
        <v>4000</v>
      </c>
      <c r="O26" s="14" t="s">
        <v>47</v>
      </c>
      <c r="P26" s="14" t="s">
        <v>48</v>
      </c>
      <c r="Q26" s="14" t="s">
        <v>54</v>
      </c>
      <c r="R26" s="14" t="s">
        <v>50</v>
      </c>
    </row>
    <row r="27" spans="1:18">
      <c r="M27" s="12">
        <v>36773</v>
      </c>
      <c r="N27" s="13">
        <v>6000</v>
      </c>
      <c r="O27" s="14" t="s">
        <v>55</v>
      </c>
      <c r="P27" s="14" t="s">
        <v>48</v>
      </c>
      <c r="Q27" s="14" t="s">
        <v>49</v>
      </c>
      <c r="R27" s="14" t="s">
        <v>50</v>
      </c>
    </row>
    <row r="28" spans="1:18">
      <c r="M28" s="12">
        <v>36773</v>
      </c>
      <c r="N28" s="13">
        <v>65000</v>
      </c>
      <c r="O28" s="14" t="s">
        <v>55</v>
      </c>
      <c r="P28" s="14" t="s">
        <v>48</v>
      </c>
      <c r="Q28" s="14" t="s">
        <v>53</v>
      </c>
      <c r="R28" s="14" t="s">
        <v>50</v>
      </c>
    </row>
    <row r="29" spans="1:18">
      <c r="A29" s="8" t="s">
        <v>65</v>
      </c>
      <c r="M29" s="12">
        <v>36773</v>
      </c>
      <c r="N29" s="13">
        <v>240</v>
      </c>
      <c r="O29" s="14" t="s">
        <v>47</v>
      </c>
      <c r="P29" s="14" t="s">
        <v>48</v>
      </c>
      <c r="Q29" s="14" t="s">
        <v>49</v>
      </c>
      <c r="R29" s="14" t="s">
        <v>50</v>
      </c>
    </row>
    <row r="30" spans="1:18">
      <c r="M30" s="12">
        <v>36773</v>
      </c>
      <c r="N30" s="13">
        <v>2000</v>
      </c>
      <c r="O30" s="14" t="s">
        <v>57</v>
      </c>
      <c r="P30" s="14" t="s">
        <v>48</v>
      </c>
      <c r="Q30" s="14" t="s">
        <v>53</v>
      </c>
      <c r="R30" s="14" t="s">
        <v>50</v>
      </c>
    </row>
    <row r="31" spans="1:18">
      <c r="A31" s="15" t="s">
        <v>64</v>
      </c>
      <c r="B31" s="15" t="s">
        <v>59</v>
      </c>
      <c r="G31" s="78"/>
      <c r="H31" s="108" t="s">
        <v>177</v>
      </c>
      <c r="I31" s="108"/>
      <c r="J31" s="108"/>
      <c r="K31" s="108"/>
      <c r="M31" s="12">
        <v>36773</v>
      </c>
      <c r="N31" s="13">
        <v>14548</v>
      </c>
      <c r="O31" s="14" t="s">
        <v>51</v>
      </c>
      <c r="P31" s="14" t="s">
        <v>48</v>
      </c>
      <c r="Q31" s="14" t="s">
        <v>49</v>
      </c>
      <c r="R31" s="14" t="s">
        <v>50</v>
      </c>
    </row>
    <row r="32" spans="1:18">
      <c r="A32" s="15" t="s">
        <v>58</v>
      </c>
      <c r="B32" t="s">
        <v>48</v>
      </c>
      <c r="H32" s="108"/>
      <c r="I32" s="108"/>
      <c r="J32" s="108"/>
      <c r="K32" s="108"/>
      <c r="M32" s="12">
        <v>36773</v>
      </c>
      <c r="N32" s="13">
        <v>240</v>
      </c>
      <c r="O32" s="14" t="s">
        <v>47</v>
      </c>
      <c r="P32" s="14" t="s">
        <v>48</v>
      </c>
      <c r="Q32" s="14" t="s">
        <v>49</v>
      </c>
      <c r="R32" s="14" t="s">
        <v>50</v>
      </c>
    </row>
    <row r="33" spans="1:18">
      <c r="A33" s="18" t="s">
        <v>49</v>
      </c>
      <c r="B33" s="19">
        <v>156</v>
      </c>
      <c r="M33" s="12">
        <v>36773</v>
      </c>
      <c r="N33" s="13">
        <v>6307</v>
      </c>
      <c r="O33" s="14" t="s">
        <v>55</v>
      </c>
      <c r="P33" s="14" t="s">
        <v>52</v>
      </c>
      <c r="Q33" s="14" t="s">
        <v>54</v>
      </c>
      <c r="R33" s="14" t="s">
        <v>50</v>
      </c>
    </row>
    <row r="34" spans="1:18">
      <c r="A34" s="16" t="s">
        <v>54</v>
      </c>
      <c r="B34" s="17">
        <v>74</v>
      </c>
      <c r="M34" s="12">
        <v>36773</v>
      </c>
      <c r="N34" s="13">
        <v>11000</v>
      </c>
      <c r="O34" s="14" t="s">
        <v>51</v>
      </c>
      <c r="P34" s="14" t="s">
        <v>48</v>
      </c>
      <c r="Q34" s="14" t="s">
        <v>49</v>
      </c>
      <c r="R34" s="14" t="s">
        <v>56</v>
      </c>
    </row>
    <row r="35" spans="1:18">
      <c r="A35" s="16" t="s">
        <v>53</v>
      </c>
      <c r="B35" s="17">
        <v>63</v>
      </c>
      <c r="M35" s="12">
        <v>36773</v>
      </c>
      <c r="N35" s="13">
        <v>35000</v>
      </c>
      <c r="O35" s="14" t="s">
        <v>51</v>
      </c>
      <c r="P35" s="14" t="s">
        <v>48</v>
      </c>
      <c r="Q35" s="14" t="s">
        <v>49</v>
      </c>
      <c r="R35" s="14" t="s">
        <v>50</v>
      </c>
    </row>
    <row r="36" spans="1:18">
      <c r="M36" s="12">
        <v>36773</v>
      </c>
      <c r="N36" s="13">
        <v>9095</v>
      </c>
      <c r="O36" s="14" t="s">
        <v>57</v>
      </c>
      <c r="P36" s="14" t="s">
        <v>52</v>
      </c>
      <c r="Q36" s="14" t="s">
        <v>49</v>
      </c>
      <c r="R36" s="14" t="s">
        <v>50</v>
      </c>
    </row>
    <row r="37" spans="1:18">
      <c r="M37" s="12">
        <v>36773</v>
      </c>
      <c r="N37" s="13">
        <v>12000</v>
      </c>
      <c r="O37" s="14" t="s">
        <v>51</v>
      </c>
      <c r="P37" s="14" t="s">
        <v>48</v>
      </c>
      <c r="Q37" s="14" t="s">
        <v>53</v>
      </c>
      <c r="R37" s="14" t="s">
        <v>50</v>
      </c>
    </row>
    <row r="38" spans="1:18">
      <c r="M38" s="12">
        <v>36773</v>
      </c>
      <c r="N38" s="13">
        <v>5000</v>
      </c>
      <c r="O38" s="14" t="s">
        <v>47</v>
      </c>
      <c r="P38" s="14" t="s">
        <v>48</v>
      </c>
      <c r="Q38" s="14" t="s">
        <v>54</v>
      </c>
      <c r="R38" s="14" t="s">
        <v>50</v>
      </c>
    </row>
    <row r="39" spans="1:18">
      <c r="M39" s="12">
        <v>36774</v>
      </c>
      <c r="N39" s="13">
        <v>17000</v>
      </c>
      <c r="O39" s="14" t="s">
        <v>51</v>
      </c>
      <c r="P39" s="14" t="s">
        <v>52</v>
      </c>
      <c r="Q39" s="14" t="s">
        <v>53</v>
      </c>
      <c r="R39" s="14" t="s">
        <v>50</v>
      </c>
    </row>
    <row r="40" spans="1:18">
      <c r="M40" s="12">
        <v>36774</v>
      </c>
      <c r="N40" s="13">
        <v>45000</v>
      </c>
      <c r="O40" s="14" t="s">
        <v>51</v>
      </c>
      <c r="P40" s="14" t="s">
        <v>52</v>
      </c>
      <c r="Q40" s="14" t="s">
        <v>53</v>
      </c>
      <c r="R40" s="14" t="s">
        <v>50</v>
      </c>
    </row>
    <row r="41" spans="1:18">
      <c r="M41" s="12">
        <v>36774</v>
      </c>
      <c r="N41" s="13">
        <v>1000</v>
      </c>
      <c r="O41" s="14" t="s">
        <v>55</v>
      </c>
      <c r="P41" s="14" t="s">
        <v>52</v>
      </c>
      <c r="Q41" s="14" t="s">
        <v>54</v>
      </c>
      <c r="R41" s="14" t="s">
        <v>50</v>
      </c>
    </row>
    <row r="42" spans="1:18">
      <c r="M42" s="12">
        <v>36774</v>
      </c>
      <c r="N42" s="13">
        <v>275</v>
      </c>
      <c r="O42" s="14" t="s">
        <v>47</v>
      </c>
      <c r="P42" s="14" t="s">
        <v>52</v>
      </c>
      <c r="Q42" s="14" t="s">
        <v>54</v>
      </c>
      <c r="R42" s="14" t="s">
        <v>50</v>
      </c>
    </row>
    <row r="43" spans="1:18">
      <c r="M43" s="12">
        <v>36774</v>
      </c>
      <c r="N43" s="13">
        <v>12000</v>
      </c>
      <c r="O43" s="14" t="s">
        <v>51</v>
      </c>
      <c r="P43" s="14" t="s">
        <v>52</v>
      </c>
      <c r="Q43" s="14" t="s">
        <v>49</v>
      </c>
      <c r="R43" s="14" t="s">
        <v>50</v>
      </c>
    </row>
    <row r="44" spans="1:18">
      <c r="M44" s="12">
        <v>36774</v>
      </c>
      <c r="N44" s="13">
        <v>3000</v>
      </c>
      <c r="O44" s="14" t="s">
        <v>47</v>
      </c>
      <c r="P44" s="14" t="s">
        <v>48</v>
      </c>
      <c r="Q44" s="14" t="s">
        <v>49</v>
      </c>
      <c r="R44" s="14" t="s">
        <v>56</v>
      </c>
    </row>
    <row r="45" spans="1:18">
      <c r="M45" s="12">
        <v>36774</v>
      </c>
      <c r="N45" s="13">
        <v>5000</v>
      </c>
      <c r="O45" s="14" t="s">
        <v>47</v>
      </c>
      <c r="P45" s="14" t="s">
        <v>48</v>
      </c>
      <c r="Q45" s="14" t="s">
        <v>54</v>
      </c>
      <c r="R45" s="14" t="s">
        <v>50</v>
      </c>
    </row>
    <row r="46" spans="1:18">
      <c r="M46" s="12">
        <v>36774</v>
      </c>
      <c r="N46" s="13">
        <v>1000</v>
      </c>
      <c r="O46" s="14" t="s">
        <v>47</v>
      </c>
      <c r="P46" s="14" t="s">
        <v>48</v>
      </c>
      <c r="Q46" s="14" t="s">
        <v>49</v>
      </c>
      <c r="R46" s="14" t="s">
        <v>50</v>
      </c>
    </row>
    <row r="47" spans="1:18">
      <c r="M47" s="12">
        <v>36774</v>
      </c>
      <c r="N47" s="13">
        <v>4000</v>
      </c>
      <c r="O47" s="14" t="s">
        <v>47</v>
      </c>
      <c r="P47" s="14" t="s">
        <v>52</v>
      </c>
      <c r="Q47" s="14" t="s">
        <v>54</v>
      </c>
      <c r="R47" s="14" t="s">
        <v>50</v>
      </c>
    </row>
    <row r="48" spans="1:18">
      <c r="M48" s="12">
        <v>36774</v>
      </c>
      <c r="N48" s="13">
        <v>200</v>
      </c>
      <c r="O48" s="14" t="s">
        <v>47</v>
      </c>
      <c r="P48" s="14" t="s">
        <v>48</v>
      </c>
      <c r="Q48" s="14" t="s">
        <v>53</v>
      </c>
      <c r="R48" s="14" t="s">
        <v>50</v>
      </c>
    </row>
    <row r="49" spans="13:18">
      <c r="M49" s="12">
        <v>36774</v>
      </c>
      <c r="N49" s="13">
        <v>3000</v>
      </c>
      <c r="O49" s="14" t="s">
        <v>47</v>
      </c>
      <c r="P49" s="14" t="s">
        <v>48</v>
      </c>
      <c r="Q49" s="14" t="s">
        <v>54</v>
      </c>
      <c r="R49" s="14" t="s">
        <v>56</v>
      </c>
    </row>
    <row r="50" spans="13:18">
      <c r="M50" s="12">
        <v>36774</v>
      </c>
      <c r="N50" s="13">
        <v>200</v>
      </c>
      <c r="O50" s="14" t="s">
        <v>47</v>
      </c>
      <c r="P50" s="14" t="s">
        <v>52</v>
      </c>
      <c r="Q50" s="14" t="s">
        <v>53</v>
      </c>
      <c r="R50" s="14" t="s">
        <v>50</v>
      </c>
    </row>
    <row r="51" spans="13:18">
      <c r="M51" s="12">
        <v>36774</v>
      </c>
      <c r="N51" s="13">
        <v>100</v>
      </c>
      <c r="O51" s="14" t="s">
        <v>47</v>
      </c>
      <c r="P51" s="14" t="s">
        <v>48</v>
      </c>
      <c r="Q51" s="14" t="s">
        <v>54</v>
      </c>
      <c r="R51" s="14" t="s">
        <v>50</v>
      </c>
    </row>
    <row r="52" spans="13:18">
      <c r="M52" s="12">
        <v>36774</v>
      </c>
      <c r="N52" s="13">
        <v>13000</v>
      </c>
      <c r="O52" s="14" t="s">
        <v>51</v>
      </c>
      <c r="P52" s="14" t="s">
        <v>52</v>
      </c>
      <c r="Q52" s="14" t="s">
        <v>53</v>
      </c>
      <c r="R52" s="14" t="s">
        <v>50</v>
      </c>
    </row>
    <row r="53" spans="13:18">
      <c r="M53" s="12">
        <v>36774</v>
      </c>
      <c r="N53" s="13">
        <v>7000</v>
      </c>
      <c r="O53" s="14" t="s">
        <v>57</v>
      </c>
      <c r="P53" s="14" t="s">
        <v>48</v>
      </c>
      <c r="Q53" s="14" t="s">
        <v>54</v>
      </c>
      <c r="R53" s="14" t="s">
        <v>50</v>
      </c>
    </row>
    <row r="54" spans="13:18">
      <c r="M54" s="12">
        <v>36774</v>
      </c>
      <c r="N54" s="13">
        <v>100</v>
      </c>
      <c r="O54" s="14" t="s">
        <v>47</v>
      </c>
      <c r="P54" s="14" t="s">
        <v>48</v>
      </c>
      <c r="Q54" s="14" t="s">
        <v>49</v>
      </c>
      <c r="R54" s="14" t="s">
        <v>50</v>
      </c>
    </row>
    <row r="55" spans="13:18">
      <c r="M55" s="12">
        <v>36774</v>
      </c>
      <c r="N55" s="13">
        <v>13500</v>
      </c>
      <c r="O55" s="14" t="s">
        <v>51</v>
      </c>
      <c r="P55" s="14" t="s">
        <v>48</v>
      </c>
      <c r="Q55" s="14" t="s">
        <v>54</v>
      </c>
      <c r="R55" s="14" t="s">
        <v>50</v>
      </c>
    </row>
    <row r="56" spans="13:18">
      <c r="M56" s="12">
        <v>36775</v>
      </c>
      <c r="N56" s="13">
        <v>12000</v>
      </c>
      <c r="O56" s="14" t="s">
        <v>51</v>
      </c>
      <c r="P56" s="14" t="s">
        <v>48</v>
      </c>
      <c r="Q56" s="14" t="s">
        <v>54</v>
      </c>
      <c r="R56" s="14" t="s">
        <v>50</v>
      </c>
    </row>
    <row r="57" spans="13:18">
      <c r="M57" s="12">
        <v>36775</v>
      </c>
      <c r="N57" s="13">
        <v>5000</v>
      </c>
      <c r="O57" s="14" t="s">
        <v>51</v>
      </c>
      <c r="P57" s="14" t="s">
        <v>48</v>
      </c>
      <c r="Q57" s="14" t="s">
        <v>54</v>
      </c>
      <c r="R57" s="14" t="s">
        <v>50</v>
      </c>
    </row>
    <row r="58" spans="13:18">
      <c r="M58" s="12">
        <v>36775</v>
      </c>
      <c r="N58" s="13">
        <v>7000</v>
      </c>
      <c r="O58" s="14" t="s">
        <v>55</v>
      </c>
      <c r="P58" s="14" t="s">
        <v>48</v>
      </c>
      <c r="Q58" s="14" t="s">
        <v>54</v>
      </c>
      <c r="R58" s="14" t="s">
        <v>56</v>
      </c>
    </row>
    <row r="59" spans="13:18">
      <c r="M59" s="12">
        <v>36775</v>
      </c>
      <c r="N59" s="13">
        <v>90000</v>
      </c>
      <c r="O59" s="14" t="s">
        <v>51</v>
      </c>
      <c r="P59" s="14" t="s">
        <v>48</v>
      </c>
      <c r="Q59" s="14" t="s">
        <v>49</v>
      </c>
      <c r="R59" s="14" t="s">
        <v>50</v>
      </c>
    </row>
    <row r="60" spans="13:18">
      <c r="M60" s="12">
        <v>36775</v>
      </c>
      <c r="N60" s="13">
        <v>124</v>
      </c>
      <c r="O60" s="14" t="s">
        <v>47</v>
      </c>
      <c r="P60" s="14" t="s">
        <v>52</v>
      </c>
      <c r="Q60" s="14" t="s">
        <v>49</v>
      </c>
      <c r="R60" s="14" t="s">
        <v>50</v>
      </c>
    </row>
    <row r="61" spans="13:18">
      <c r="M61" s="12">
        <v>36775</v>
      </c>
      <c r="N61" s="13">
        <v>400</v>
      </c>
      <c r="O61" s="14" t="s">
        <v>47</v>
      </c>
      <c r="P61" s="14" t="s">
        <v>52</v>
      </c>
      <c r="Q61" s="14" t="s">
        <v>49</v>
      </c>
      <c r="R61" s="14" t="s">
        <v>50</v>
      </c>
    </row>
    <row r="62" spans="13:18">
      <c r="M62" s="12">
        <v>36775</v>
      </c>
      <c r="N62" s="13">
        <v>100</v>
      </c>
      <c r="O62" s="14" t="s">
        <v>47</v>
      </c>
      <c r="P62" s="14" t="s">
        <v>48</v>
      </c>
      <c r="Q62" s="14" t="s">
        <v>49</v>
      </c>
      <c r="R62" s="14" t="s">
        <v>50</v>
      </c>
    </row>
    <row r="63" spans="13:18">
      <c r="M63" s="12">
        <v>36775</v>
      </c>
      <c r="N63" s="13">
        <v>14644</v>
      </c>
      <c r="O63" s="14" t="s">
        <v>51</v>
      </c>
      <c r="P63" s="14" t="s">
        <v>48</v>
      </c>
      <c r="Q63" s="14" t="s">
        <v>53</v>
      </c>
      <c r="R63" s="14" t="s">
        <v>56</v>
      </c>
    </row>
    <row r="64" spans="13:18">
      <c r="M64" s="12">
        <v>36775</v>
      </c>
      <c r="N64" s="13">
        <v>3807</v>
      </c>
      <c r="O64" s="14" t="s">
        <v>47</v>
      </c>
      <c r="P64" s="14" t="s">
        <v>48</v>
      </c>
      <c r="Q64" s="14" t="s">
        <v>53</v>
      </c>
      <c r="R64" s="14" t="s">
        <v>50</v>
      </c>
    </row>
    <row r="65" spans="13:18">
      <c r="M65" s="12">
        <v>36775</v>
      </c>
      <c r="N65" s="13">
        <v>7342</v>
      </c>
      <c r="O65" s="14" t="s">
        <v>47</v>
      </c>
      <c r="P65" s="14" t="s">
        <v>48</v>
      </c>
      <c r="Q65" s="14" t="s">
        <v>49</v>
      </c>
      <c r="R65" s="14" t="s">
        <v>50</v>
      </c>
    </row>
    <row r="66" spans="13:18">
      <c r="M66" s="12">
        <v>36775</v>
      </c>
      <c r="N66" s="13">
        <v>133</v>
      </c>
      <c r="O66" s="14" t="s">
        <v>47</v>
      </c>
      <c r="P66" s="14" t="s">
        <v>48</v>
      </c>
      <c r="Q66" s="14" t="s">
        <v>53</v>
      </c>
      <c r="R66" s="14" t="s">
        <v>50</v>
      </c>
    </row>
    <row r="67" spans="13:18">
      <c r="M67" s="12">
        <v>36775</v>
      </c>
      <c r="N67" s="13">
        <v>15208</v>
      </c>
      <c r="O67" s="14" t="s">
        <v>51</v>
      </c>
      <c r="P67" s="14" t="s">
        <v>48</v>
      </c>
      <c r="Q67" s="14" t="s">
        <v>49</v>
      </c>
      <c r="R67" s="14" t="s">
        <v>50</v>
      </c>
    </row>
    <row r="68" spans="13:18">
      <c r="M68" s="12">
        <v>36775</v>
      </c>
      <c r="N68" s="13">
        <v>12455</v>
      </c>
      <c r="O68" s="14" t="s">
        <v>57</v>
      </c>
      <c r="P68" s="14" t="s">
        <v>52</v>
      </c>
      <c r="Q68" s="14" t="s">
        <v>54</v>
      </c>
      <c r="R68" s="14" t="s">
        <v>50</v>
      </c>
    </row>
    <row r="69" spans="13:18">
      <c r="M69" s="12">
        <v>36775</v>
      </c>
      <c r="N69" s="13">
        <v>200</v>
      </c>
      <c r="O69" s="14" t="s">
        <v>55</v>
      </c>
      <c r="P69" s="14" t="s">
        <v>52</v>
      </c>
      <c r="Q69" s="14" t="s">
        <v>49</v>
      </c>
      <c r="R69" s="14" t="s">
        <v>50</v>
      </c>
    </row>
    <row r="70" spans="13:18">
      <c r="M70" s="12">
        <v>36775</v>
      </c>
      <c r="N70" s="13">
        <v>6762</v>
      </c>
      <c r="O70" s="14" t="s">
        <v>55</v>
      </c>
      <c r="P70" s="14" t="s">
        <v>48</v>
      </c>
      <c r="Q70" s="14" t="s">
        <v>49</v>
      </c>
      <c r="R70" s="14" t="s">
        <v>50</v>
      </c>
    </row>
    <row r="71" spans="13:18">
      <c r="M71" s="12">
        <v>36775</v>
      </c>
      <c r="N71" s="13">
        <v>10000</v>
      </c>
      <c r="O71" s="14" t="s">
        <v>57</v>
      </c>
      <c r="P71" s="14" t="s">
        <v>52</v>
      </c>
      <c r="Q71" s="14" t="s">
        <v>54</v>
      </c>
      <c r="R71" s="14" t="s">
        <v>50</v>
      </c>
    </row>
    <row r="72" spans="13:18">
      <c r="M72" s="12">
        <v>36775</v>
      </c>
      <c r="N72" s="13">
        <v>500</v>
      </c>
      <c r="O72" s="14" t="s">
        <v>55</v>
      </c>
      <c r="P72" s="14" t="s">
        <v>48</v>
      </c>
      <c r="Q72" s="14" t="s">
        <v>53</v>
      </c>
      <c r="R72" s="14" t="s">
        <v>50</v>
      </c>
    </row>
    <row r="73" spans="13:18">
      <c r="M73" s="12">
        <v>36775</v>
      </c>
      <c r="N73" s="13">
        <v>5000</v>
      </c>
      <c r="O73" s="14" t="s">
        <v>55</v>
      </c>
      <c r="P73" s="14" t="s">
        <v>48</v>
      </c>
      <c r="Q73" s="14" t="s">
        <v>54</v>
      </c>
      <c r="R73" s="14" t="s">
        <v>50</v>
      </c>
    </row>
    <row r="74" spans="13:18">
      <c r="M74" s="12">
        <v>36776</v>
      </c>
      <c r="N74" s="13">
        <v>17000</v>
      </c>
      <c r="O74" s="14" t="s">
        <v>51</v>
      </c>
      <c r="P74" s="14" t="s">
        <v>52</v>
      </c>
      <c r="Q74" s="14" t="s">
        <v>49</v>
      </c>
      <c r="R74" s="14" t="s">
        <v>50</v>
      </c>
    </row>
    <row r="75" spans="13:18">
      <c r="M75" s="12">
        <v>36776</v>
      </c>
      <c r="N75" s="13">
        <v>400</v>
      </c>
      <c r="O75" s="14" t="s">
        <v>47</v>
      </c>
      <c r="P75" s="14" t="s">
        <v>48</v>
      </c>
      <c r="Q75" s="14" t="s">
        <v>49</v>
      </c>
      <c r="R75" s="14" t="s">
        <v>50</v>
      </c>
    </row>
    <row r="76" spans="13:18">
      <c r="M76" s="12">
        <v>36776</v>
      </c>
      <c r="N76" s="13">
        <v>3171</v>
      </c>
      <c r="O76" s="14" t="s">
        <v>47</v>
      </c>
      <c r="P76" s="14" t="s">
        <v>48</v>
      </c>
      <c r="Q76" s="14" t="s">
        <v>53</v>
      </c>
      <c r="R76" s="14" t="s">
        <v>50</v>
      </c>
    </row>
    <row r="77" spans="13:18">
      <c r="M77" s="12">
        <v>36776</v>
      </c>
      <c r="N77" s="13">
        <v>4000</v>
      </c>
      <c r="O77" s="14" t="s">
        <v>55</v>
      </c>
      <c r="P77" s="14" t="s">
        <v>48</v>
      </c>
      <c r="Q77" s="14" t="s">
        <v>49</v>
      </c>
      <c r="R77" s="14" t="s">
        <v>50</v>
      </c>
    </row>
    <row r="78" spans="13:18">
      <c r="M78" s="12">
        <v>36776</v>
      </c>
      <c r="N78" s="13">
        <v>2000</v>
      </c>
      <c r="O78" s="14" t="s">
        <v>57</v>
      </c>
      <c r="P78" s="14" t="s">
        <v>48</v>
      </c>
      <c r="Q78" s="14" t="s">
        <v>53</v>
      </c>
      <c r="R78" s="14" t="s">
        <v>50</v>
      </c>
    </row>
    <row r="79" spans="13:18">
      <c r="M79" s="12">
        <v>36776</v>
      </c>
      <c r="N79" s="13">
        <v>14548</v>
      </c>
      <c r="O79" s="14" t="s">
        <v>51</v>
      </c>
      <c r="P79" s="14" t="s">
        <v>48</v>
      </c>
      <c r="Q79" s="14" t="s">
        <v>49</v>
      </c>
      <c r="R79" s="14" t="s">
        <v>50</v>
      </c>
    </row>
    <row r="80" spans="13:18">
      <c r="M80" s="12">
        <v>36776</v>
      </c>
      <c r="N80" s="13">
        <v>240</v>
      </c>
      <c r="O80" s="14" t="s">
        <v>47</v>
      </c>
      <c r="P80" s="14" t="s">
        <v>48</v>
      </c>
      <c r="Q80" s="14" t="s">
        <v>49</v>
      </c>
      <c r="R80" s="14" t="s">
        <v>50</v>
      </c>
    </row>
    <row r="81" spans="13:18">
      <c r="M81" s="12">
        <v>36776</v>
      </c>
      <c r="N81" s="13">
        <v>6307</v>
      </c>
      <c r="O81" s="14" t="s">
        <v>55</v>
      </c>
      <c r="P81" s="14" t="s">
        <v>52</v>
      </c>
      <c r="Q81" s="14" t="s">
        <v>54</v>
      </c>
      <c r="R81" s="14" t="s">
        <v>50</v>
      </c>
    </row>
    <row r="82" spans="13:18">
      <c r="M82" s="12">
        <v>36776</v>
      </c>
      <c r="N82" s="13">
        <v>11000</v>
      </c>
      <c r="O82" s="14" t="s">
        <v>51</v>
      </c>
      <c r="P82" s="14" t="s">
        <v>48</v>
      </c>
      <c r="Q82" s="14" t="s">
        <v>49</v>
      </c>
      <c r="R82" s="14" t="s">
        <v>56</v>
      </c>
    </row>
    <row r="83" spans="13:18">
      <c r="M83" s="12">
        <v>36776</v>
      </c>
      <c r="N83" s="13">
        <v>35000</v>
      </c>
      <c r="O83" s="14" t="s">
        <v>51</v>
      </c>
      <c r="P83" s="14" t="s">
        <v>48</v>
      </c>
      <c r="Q83" s="14" t="s">
        <v>49</v>
      </c>
      <c r="R83" s="14" t="s">
        <v>50</v>
      </c>
    </row>
    <row r="84" spans="13:18">
      <c r="M84" s="12">
        <v>36776</v>
      </c>
      <c r="N84" s="13">
        <v>4535</v>
      </c>
      <c r="O84" s="14" t="s">
        <v>47</v>
      </c>
      <c r="P84" s="14" t="s">
        <v>48</v>
      </c>
      <c r="Q84" s="14" t="s">
        <v>54</v>
      </c>
      <c r="R84" s="14" t="s">
        <v>56</v>
      </c>
    </row>
    <row r="85" spans="13:18">
      <c r="M85" s="12">
        <v>36776</v>
      </c>
      <c r="N85" s="13">
        <v>600</v>
      </c>
      <c r="O85" s="14" t="s">
        <v>55</v>
      </c>
      <c r="P85" s="14" t="s">
        <v>48</v>
      </c>
      <c r="Q85" s="14" t="s">
        <v>49</v>
      </c>
      <c r="R85" s="14" t="s">
        <v>50</v>
      </c>
    </row>
    <row r="86" spans="13:18">
      <c r="M86" s="12">
        <v>36776</v>
      </c>
      <c r="N86" s="13">
        <v>50000</v>
      </c>
      <c r="O86" s="14" t="s">
        <v>51</v>
      </c>
      <c r="P86" s="14" t="s">
        <v>48</v>
      </c>
      <c r="Q86" s="14" t="s">
        <v>54</v>
      </c>
      <c r="R86" s="14" t="s">
        <v>50</v>
      </c>
    </row>
    <row r="87" spans="13:18">
      <c r="M87" s="12">
        <v>36776</v>
      </c>
      <c r="N87" s="13">
        <v>3000</v>
      </c>
      <c r="O87" s="14" t="s">
        <v>47</v>
      </c>
      <c r="P87" s="14" t="s">
        <v>48</v>
      </c>
      <c r="Q87" s="14" t="s">
        <v>54</v>
      </c>
      <c r="R87" s="14" t="s">
        <v>50</v>
      </c>
    </row>
    <row r="88" spans="13:18">
      <c r="M88" s="12">
        <v>36776</v>
      </c>
      <c r="N88" s="13">
        <v>16000</v>
      </c>
      <c r="O88" s="14" t="s">
        <v>51</v>
      </c>
      <c r="P88" s="14" t="s">
        <v>48</v>
      </c>
      <c r="Q88" s="14" t="s">
        <v>49</v>
      </c>
      <c r="R88" s="14" t="s">
        <v>56</v>
      </c>
    </row>
    <row r="89" spans="13:18">
      <c r="M89" s="12">
        <v>36776</v>
      </c>
      <c r="N89" s="13">
        <v>10373</v>
      </c>
      <c r="O89" s="14" t="s">
        <v>51</v>
      </c>
      <c r="P89" s="14" t="s">
        <v>48</v>
      </c>
      <c r="Q89" s="14" t="s">
        <v>53</v>
      </c>
      <c r="R89" s="14" t="s">
        <v>50</v>
      </c>
    </row>
    <row r="90" spans="13:18">
      <c r="M90" s="12">
        <v>36776</v>
      </c>
      <c r="N90" s="13">
        <v>14000</v>
      </c>
      <c r="O90" s="14" t="s">
        <v>51</v>
      </c>
      <c r="P90" s="14" t="s">
        <v>52</v>
      </c>
      <c r="Q90" s="14" t="s">
        <v>54</v>
      </c>
      <c r="R90" s="14" t="s">
        <v>50</v>
      </c>
    </row>
    <row r="91" spans="13:18">
      <c r="M91" s="12">
        <v>36776</v>
      </c>
      <c r="N91" s="13">
        <v>8000</v>
      </c>
      <c r="O91" s="14" t="s">
        <v>55</v>
      </c>
      <c r="P91" s="14" t="s">
        <v>52</v>
      </c>
      <c r="Q91" s="14" t="s">
        <v>49</v>
      </c>
      <c r="R91" s="14" t="s">
        <v>50</v>
      </c>
    </row>
    <row r="92" spans="13:18">
      <c r="M92" s="12">
        <v>36776</v>
      </c>
      <c r="N92" s="13">
        <v>12000</v>
      </c>
      <c r="O92" s="14" t="s">
        <v>51</v>
      </c>
      <c r="P92" s="14" t="s">
        <v>48</v>
      </c>
      <c r="Q92" s="14" t="s">
        <v>54</v>
      </c>
      <c r="R92" s="14" t="s">
        <v>50</v>
      </c>
    </row>
    <row r="93" spans="13:18">
      <c r="M93" s="12">
        <v>36776</v>
      </c>
      <c r="N93" s="13">
        <v>500</v>
      </c>
      <c r="O93" s="14" t="s">
        <v>47</v>
      </c>
      <c r="P93" s="14" t="s">
        <v>48</v>
      </c>
      <c r="Q93" s="14" t="s">
        <v>53</v>
      </c>
      <c r="R93" s="14" t="s">
        <v>50</v>
      </c>
    </row>
    <row r="94" spans="13:18">
      <c r="M94" s="12">
        <v>36776</v>
      </c>
      <c r="N94" s="13">
        <v>2749</v>
      </c>
      <c r="O94" s="14" t="s">
        <v>47</v>
      </c>
      <c r="P94" s="14" t="s">
        <v>48</v>
      </c>
      <c r="Q94" s="14" t="s">
        <v>49</v>
      </c>
      <c r="R94" s="14" t="s">
        <v>56</v>
      </c>
    </row>
    <row r="95" spans="13:18">
      <c r="M95" s="12">
        <v>36776</v>
      </c>
      <c r="N95" s="13">
        <v>75000</v>
      </c>
      <c r="O95" s="14" t="s">
        <v>51</v>
      </c>
      <c r="P95" s="14" t="s">
        <v>48</v>
      </c>
      <c r="Q95" s="14" t="s">
        <v>54</v>
      </c>
      <c r="R95" s="14" t="s">
        <v>56</v>
      </c>
    </row>
    <row r="96" spans="13:18">
      <c r="M96" s="12">
        <v>36776</v>
      </c>
      <c r="N96" s="13">
        <v>13903</v>
      </c>
      <c r="O96" s="14" t="s">
        <v>51</v>
      </c>
      <c r="P96" s="14" t="s">
        <v>48</v>
      </c>
      <c r="Q96" s="14" t="s">
        <v>49</v>
      </c>
      <c r="R96" s="14" t="s">
        <v>50</v>
      </c>
    </row>
    <row r="97" spans="13:18">
      <c r="M97" s="12">
        <v>36776</v>
      </c>
      <c r="N97" s="13">
        <v>100</v>
      </c>
      <c r="O97" s="14" t="s">
        <v>47</v>
      </c>
      <c r="P97" s="14" t="s">
        <v>48</v>
      </c>
      <c r="Q97" s="14" t="s">
        <v>49</v>
      </c>
      <c r="R97" s="14" t="s">
        <v>50</v>
      </c>
    </row>
    <row r="98" spans="13:18">
      <c r="M98" s="12">
        <v>36776</v>
      </c>
      <c r="N98" s="13">
        <v>250</v>
      </c>
      <c r="O98" s="14" t="s">
        <v>55</v>
      </c>
      <c r="P98" s="14" t="s">
        <v>48</v>
      </c>
      <c r="Q98" s="14" t="s">
        <v>54</v>
      </c>
      <c r="R98" s="14" t="s">
        <v>50</v>
      </c>
    </row>
    <row r="99" spans="13:18">
      <c r="M99" s="12">
        <v>36776</v>
      </c>
      <c r="N99" s="13">
        <v>245</v>
      </c>
      <c r="O99" s="14" t="s">
        <v>47</v>
      </c>
      <c r="P99" s="14" t="s">
        <v>48</v>
      </c>
      <c r="Q99" s="14" t="s">
        <v>54</v>
      </c>
      <c r="R99" s="14" t="s">
        <v>50</v>
      </c>
    </row>
    <row r="100" spans="13:18">
      <c r="M100" s="12">
        <v>36776</v>
      </c>
      <c r="N100" s="13">
        <v>13428</v>
      </c>
      <c r="O100" s="14" t="s">
        <v>51</v>
      </c>
      <c r="P100" s="14" t="s">
        <v>48</v>
      </c>
      <c r="Q100" s="14" t="s">
        <v>49</v>
      </c>
      <c r="R100" s="14" t="s">
        <v>50</v>
      </c>
    </row>
    <row r="101" spans="13:18">
      <c r="M101" s="12">
        <v>36776</v>
      </c>
      <c r="N101" s="13">
        <v>7277</v>
      </c>
      <c r="O101" s="14" t="s">
        <v>57</v>
      </c>
      <c r="P101" s="14" t="s">
        <v>48</v>
      </c>
      <c r="Q101" s="14" t="s">
        <v>54</v>
      </c>
      <c r="R101" s="14" t="s">
        <v>50</v>
      </c>
    </row>
    <row r="102" spans="13:18">
      <c r="M102" s="12">
        <v>36776</v>
      </c>
      <c r="N102" s="13">
        <v>4000</v>
      </c>
      <c r="O102" s="14" t="s">
        <v>47</v>
      </c>
      <c r="P102" s="14" t="s">
        <v>52</v>
      </c>
      <c r="Q102" s="14" t="s">
        <v>54</v>
      </c>
      <c r="R102" s="14" t="s">
        <v>50</v>
      </c>
    </row>
    <row r="103" spans="13:18">
      <c r="M103" s="12">
        <v>36776</v>
      </c>
      <c r="N103" s="13">
        <v>13000</v>
      </c>
      <c r="O103" s="14" t="s">
        <v>51</v>
      </c>
      <c r="P103" s="14" t="s">
        <v>48</v>
      </c>
      <c r="Q103" s="14" t="s">
        <v>49</v>
      </c>
      <c r="R103" s="14" t="s">
        <v>50</v>
      </c>
    </row>
    <row r="104" spans="13:18">
      <c r="M104" s="12">
        <v>36776</v>
      </c>
      <c r="N104" s="13">
        <v>3000</v>
      </c>
      <c r="O104" s="14" t="s">
        <v>47</v>
      </c>
      <c r="P104" s="14" t="s">
        <v>48</v>
      </c>
      <c r="Q104" s="14" t="s">
        <v>49</v>
      </c>
      <c r="R104" s="14" t="s">
        <v>50</v>
      </c>
    </row>
    <row r="105" spans="13:18">
      <c r="M105" s="12">
        <v>36776</v>
      </c>
      <c r="N105" s="13">
        <v>2878</v>
      </c>
      <c r="O105" s="14" t="s">
        <v>55</v>
      </c>
      <c r="P105" s="14" t="s">
        <v>48</v>
      </c>
      <c r="Q105" s="14" t="s">
        <v>54</v>
      </c>
      <c r="R105" s="14" t="s">
        <v>50</v>
      </c>
    </row>
    <row r="106" spans="13:18">
      <c r="M106" s="12">
        <v>36776</v>
      </c>
      <c r="N106" s="13">
        <v>13519</v>
      </c>
      <c r="O106" s="14" t="s">
        <v>51</v>
      </c>
      <c r="P106" s="14" t="s">
        <v>48</v>
      </c>
      <c r="Q106" s="14" t="s">
        <v>49</v>
      </c>
      <c r="R106" s="14" t="s">
        <v>50</v>
      </c>
    </row>
    <row r="107" spans="13:18">
      <c r="M107" s="12">
        <v>36776</v>
      </c>
      <c r="N107" s="13">
        <v>4000</v>
      </c>
      <c r="O107" s="14" t="s">
        <v>47</v>
      </c>
      <c r="P107" s="14" t="s">
        <v>48</v>
      </c>
      <c r="Q107" s="14" t="s">
        <v>49</v>
      </c>
      <c r="R107" s="14" t="s">
        <v>56</v>
      </c>
    </row>
    <row r="108" spans="13:18">
      <c r="M108" s="12">
        <v>36776</v>
      </c>
      <c r="N108" s="13">
        <v>3075</v>
      </c>
      <c r="O108" s="14" t="s">
        <v>47</v>
      </c>
      <c r="P108" s="14" t="s">
        <v>48</v>
      </c>
      <c r="Q108" s="14" t="s">
        <v>53</v>
      </c>
      <c r="R108" s="14" t="s">
        <v>50</v>
      </c>
    </row>
    <row r="109" spans="13:18">
      <c r="M109" s="12">
        <v>36776</v>
      </c>
      <c r="N109" s="13">
        <v>6202</v>
      </c>
      <c r="O109" s="14" t="s">
        <v>55</v>
      </c>
      <c r="P109" s="14" t="s">
        <v>52</v>
      </c>
      <c r="Q109" s="14" t="s">
        <v>49</v>
      </c>
      <c r="R109" s="14" t="s">
        <v>50</v>
      </c>
    </row>
    <row r="110" spans="13:18">
      <c r="M110" s="12">
        <v>36776</v>
      </c>
      <c r="N110" s="13">
        <v>4000</v>
      </c>
      <c r="O110" s="14" t="s">
        <v>47</v>
      </c>
      <c r="P110" s="14" t="s">
        <v>48</v>
      </c>
      <c r="Q110" s="14" t="s">
        <v>54</v>
      </c>
      <c r="R110" s="14" t="s">
        <v>50</v>
      </c>
    </row>
    <row r="111" spans="13:18">
      <c r="M111" s="12">
        <v>36776</v>
      </c>
      <c r="N111" s="13">
        <v>15703</v>
      </c>
      <c r="O111" s="14" t="s">
        <v>51</v>
      </c>
      <c r="P111" s="14" t="s">
        <v>48</v>
      </c>
      <c r="Q111" s="14" t="s">
        <v>49</v>
      </c>
      <c r="R111" s="14" t="s">
        <v>50</v>
      </c>
    </row>
    <row r="112" spans="13:18">
      <c r="M112" s="12">
        <v>36776</v>
      </c>
      <c r="N112" s="13">
        <v>4000</v>
      </c>
      <c r="O112" s="14" t="s">
        <v>47</v>
      </c>
      <c r="P112" s="14" t="s">
        <v>48</v>
      </c>
      <c r="Q112" s="14" t="s">
        <v>53</v>
      </c>
      <c r="R112" s="14" t="s">
        <v>56</v>
      </c>
    </row>
    <row r="113" spans="13:18">
      <c r="M113" s="12">
        <v>36776</v>
      </c>
      <c r="N113" s="13">
        <v>5000</v>
      </c>
      <c r="O113" s="14" t="s">
        <v>55</v>
      </c>
      <c r="P113" s="14" t="s">
        <v>48</v>
      </c>
      <c r="Q113" s="14" t="s">
        <v>49</v>
      </c>
      <c r="R113" s="14" t="s">
        <v>56</v>
      </c>
    </row>
    <row r="114" spans="13:18">
      <c r="M114" s="12">
        <v>36776</v>
      </c>
      <c r="N114" s="13">
        <v>344</v>
      </c>
      <c r="O114" s="14" t="s">
        <v>47</v>
      </c>
      <c r="P114" s="14" t="s">
        <v>48</v>
      </c>
      <c r="Q114" s="14" t="s">
        <v>53</v>
      </c>
      <c r="R114" s="14" t="s">
        <v>50</v>
      </c>
    </row>
    <row r="115" spans="13:18">
      <c r="M115" s="12">
        <v>36777</v>
      </c>
      <c r="N115" s="13">
        <v>100</v>
      </c>
      <c r="O115" s="14" t="s">
        <v>47</v>
      </c>
      <c r="P115" s="14" t="s">
        <v>48</v>
      </c>
      <c r="Q115" s="14" t="s">
        <v>49</v>
      </c>
      <c r="R115" s="14" t="s">
        <v>50</v>
      </c>
    </row>
    <row r="116" spans="13:18">
      <c r="M116" s="12">
        <v>36777</v>
      </c>
      <c r="N116" s="13">
        <v>1000</v>
      </c>
      <c r="O116" s="14" t="s">
        <v>47</v>
      </c>
      <c r="P116" s="14" t="s">
        <v>48</v>
      </c>
      <c r="Q116" s="14" t="s">
        <v>49</v>
      </c>
      <c r="R116" s="14" t="s">
        <v>56</v>
      </c>
    </row>
    <row r="117" spans="13:18">
      <c r="M117" s="12">
        <v>36777</v>
      </c>
      <c r="N117" s="13">
        <v>6000</v>
      </c>
      <c r="O117" s="14" t="s">
        <v>47</v>
      </c>
      <c r="P117" s="14" t="s">
        <v>52</v>
      </c>
      <c r="Q117" s="14" t="s">
        <v>53</v>
      </c>
      <c r="R117" s="14" t="s">
        <v>50</v>
      </c>
    </row>
    <row r="118" spans="13:18">
      <c r="M118" s="12">
        <v>36777</v>
      </c>
      <c r="N118" s="13">
        <v>12505</v>
      </c>
      <c r="O118" s="14" t="s">
        <v>51</v>
      </c>
      <c r="P118" s="14" t="s">
        <v>48</v>
      </c>
      <c r="Q118" s="14" t="s">
        <v>53</v>
      </c>
      <c r="R118" s="14" t="s">
        <v>56</v>
      </c>
    </row>
    <row r="119" spans="13:18">
      <c r="M119" s="12">
        <v>36777</v>
      </c>
      <c r="N119" s="13">
        <v>3434</v>
      </c>
      <c r="O119" s="14" t="s">
        <v>47</v>
      </c>
      <c r="P119" s="14" t="s">
        <v>48</v>
      </c>
      <c r="Q119" s="14" t="s">
        <v>49</v>
      </c>
      <c r="R119" s="14" t="s">
        <v>50</v>
      </c>
    </row>
    <row r="120" spans="13:18">
      <c r="M120" s="12">
        <v>36777</v>
      </c>
      <c r="N120" s="13">
        <v>4000</v>
      </c>
      <c r="O120" s="14" t="s">
        <v>47</v>
      </c>
      <c r="P120" s="14" t="s">
        <v>48</v>
      </c>
      <c r="Q120" s="14" t="s">
        <v>54</v>
      </c>
      <c r="R120" s="14" t="s">
        <v>50</v>
      </c>
    </row>
    <row r="121" spans="13:18">
      <c r="M121" s="12">
        <v>36777</v>
      </c>
      <c r="N121" s="13">
        <v>6000</v>
      </c>
      <c r="O121" s="14" t="s">
        <v>55</v>
      </c>
      <c r="P121" s="14" t="s">
        <v>48</v>
      </c>
      <c r="Q121" s="14" t="s">
        <v>49</v>
      </c>
      <c r="R121" s="14" t="s">
        <v>56</v>
      </c>
    </row>
    <row r="122" spans="13:18">
      <c r="M122" s="12">
        <v>36777</v>
      </c>
      <c r="N122" s="13">
        <v>500</v>
      </c>
      <c r="O122" s="14" t="s">
        <v>55</v>
      </c>
      <c r="P122" s="14" t="s">
        <v>48</v>
      </c>
      <c r="Q122" s="14" t="s">
        <v>53</v>
      </c>
      <c r="R122" s="14" t="s">
        <v>50</v>
      </c>
    </row>
    <row r="123" spans="13:18">
      <c r="M123" s="12">
        <v>36777</v>
      </c>
      <c r="N123" s="13">
        <v>4635</v>
      </c>
      <c r="O123" s="14" t="s">
        <v>47</v>
      </c>
      <c r="P123" s="14" t="s">
        <v>48</v>
      </c>
      <c r="Q123" s="14" t="s">
        <v>49</v>
      </c>
      <c r="R123" s="14" t="s">
        <v>50</v>
      </c>
    </row>
    <row r="124" spans="13:18">
      <c r="M124" s="12">
        <v>36777</v>
      </c>
      <c r="N124" s="13">
        <v>9000</v>
      </c>
      <c r="O124" s="14" t="s">
        <v>57</v>
      </c>
      <c r="P124" s="14" t="s">
        <v>48</v>
      </c>
      <c r="Q124" s="14" t="s">
        <v>49</v>
      </c>
      <c r="R124" s="14" t="s">
        <v>50</v>
      </c>
    </row>
    <row r="125" spans="13:18">
      <c r="M125" s="12">
        <v>36777</v>
      </c>
      <c r="N125" s="13">
        <v>4000</v>
      </c>
      <c r="O125" s="14" t="s">
        <v>47</v>
      </c>
      <c r="P125" s="14" t="s">
        <v>48</v>
      </c>
      <c r="Q125" s="14" t="s">
        <v>49</v>
      </c>
      <c r="R125" s="14" t="s">
        <v>50</v>
      </c>
    </row>
    <row r="126" spans="13:18">
      <c r="M126" s="12">
        <v>36777</v>
      </c>
      <c r="N126" s="13">
        <v>4000</v>
      </c>
      <c r="O126" s="14" t="s">
        <v>55</v>
      </c>
      <c r="P126" s="14" t="s">
        <v>48</v>
      </c>
      <c r="Q126" s="14" t="s">
        <v>54</v>
      </c>
      <c r="R126" s="14" t="s">
        <v>50</v>
      </c>
    </row>
    <row r="127" spans="13:18">
      <c r="M127" s="12">
        <v>36780</v>
      </c>
      <c r="N127" s="13">
        <v>13000</v>
      </c>
      <c r="O127" s="14" t="s">
        <v>51</v>
      </c>
      <c r="P127" s="14" t="s">
        <v>48</v>
      </c>
      <c r="Q127" s="14" t="s">
        <v>49</v>
      </c>
      <c r="R127" s="14" t="s">
        <v>50</v>
      </c>
    </row>
    <row r="128" spans="13:18">
      <c r="M128" s="12">
        <v>36780</v>
      </c>
      <c r="N128" s="13">
        <v>3000</v>
      </c>
      <c r="O128" s="14" t="s">
        <v>47</v>
      </c>
      <c r="P128" s="14" t="s">
        <v>48</v>
      </c>
      <c r="Q128" s="14" t="s">
        <v>49</v>
      </c>
      <c r="R128" s="14" t="s">
        <v>50</v>
      </c>
    </row>
    <row r="129" spans="13:18">
      <c r="M129" s="12">
        <v>36780</v>
      </c>
      <c r="N129" s="13">
        <v>2878</v>
      </c>
      <c r="O129" s="14" t="s">
        <v>55</v>
      </c>
      <c r="P129" s="14" t="s">
        <v>48</v>
      </c>
      <c r="Q129" s="14" t="s">
        <v>54</v>
      </c>
      <c r="R129" s="14" t="s">
        <v>50</v>
      </c>
    </row>
    <row r="130" spans="13:18">
      <c r="M130" s="12">
        <v>36780</v>
      </c>
      <c r="N130" s="13">
        <v>13519</v>
      </c>
      <c r="O130" s="14" t="s">
        <v>51</v>
      </c>
      <c r="P130" s="14" t="s">
        <v>48</v>
      </c>
      <c r="Q130" s="14" t="s">
        <v>49</v>
      </c>
      <c r="R130" s="14" t="s">
        <v>56</v>
      </c>
    </row>
    <row r="131" spans="13:18">
      <c r="M131" s="12">
        <v>36780</v>
      </c>
      <c r="N131" s="13">
        <v>4000</v>
      </c>
      <c r="O131" s="14" t="s">
        <v>47</v>
      </c>
      <c r="P131" s="14" t="s">
        <v>48</v>
      </c>
      <c r="Q131" s="14" t="s">
        <v>49</v>
      </c>
      <c r="R131" s="14" t="s">
        <v>50</v>
      </c>
    </row>
    <row r="132" spans="13:18">
      <c r="M132" s="12">
        <v>36780</v>
      </c>
      <c r="N132" s="13">
        <v>3075</v>
      </c>
      <c r="O132" s="14" t="s">
        <v>47</v>
      </c>
      <c r="P132" s="14" t="s">
        <v>48</v>
      </c>
      <c r="Q132" s="14" t="s">
        <v>53</v>
      </c>
      <c r="R132" s="14" t="s">
        <v>50</v>
      </c>
    </row>
    <row r="133" spans="13:18">
      <c r="M133" s="12">
        <v>36780</v>
      </c>
      <c r="N133" s="13">
        <v>4000</v>
      </c>
      <c r="O133" s="14" t="s">
        <v>47</v>
      </c>
      <c r="P133" s="14" t="s">
        <v>48</v>
      </c>
      <c r="Q133" s="14" t="s">
        <v>54</v>
      </c>
      <c r="R133" s="14" t="s">
        <v>50</v>
      </c>
    </row>
    <row r="134" spans="13:18">
      <c r="M134" s="12">
        <v>36780</v>
      </c>
      <c r="N134" s="13">
        <v>6000</v>
      </c>
      <c r="O134" s="14" t="s">
        <v>55</v>
      </c>
      <c r="P134" s="14" t="s">
        <v>48</v>
      </c>
      <c r="Q134" s="14" t="s">
        <v>49</v>
      </c>
      <c r="R134" s="14" t="s">
        <v>50</v>
      </c>
    </row>
    <row r="135" spans="13:18">
      <c r="M135" s="12">
        <v>36780</v>
      </c>
      <c r="N135" s="13">
        <v>65000</v>
      </c>
      <c r="O135" s="14" t="s">
        <v>55</v>
      </c>
      <c r="P135" s="14" t="s">
        <v>48</v>
      </c>
      <c r="Q135" s="14" t="s">
        <v>53</v>
      </c>
      <c r="R135" s="14" t="s">
        <v>50</v>
      </c>
    </row>
    <row r="136" spans="13:18">
      <c r="M136" s="12">
        <v>36780</v>
      </c>
      <c r="N136" s="13">
        <v>240</v>
      </c>
      <c r="O136" s="14" t="s">
        <v>47</v>
      </c>
      <c r="P136" s="14" t="s">
        <v>48</v>
      </c>
      <c r="Q136" s="14" t="s">
        <v>49</v>
      </c>
      <c r="R136" s="14" t="s">
        <v>50</v>
      </c>
    </row>
    <row r="137" spans="13:18">
      <c r="M137" s="12">
        <v>36780</v>
      </c>
      <c r="N137" s="13">
        <v>9095</v>
      </c>
      <c r="O137" s="14" t="s">
        <v>57</v>
      </c>
      <c r="P137" s="14" t="s">
        <v>52</v>
      </c>
      <c r="Q137" s="14" t="s">
        <v>49</v>
      </c>
      <c r="R137" s="14" t="s">
        <v>50</v>
      </c>
    </row>
    <row r="138" spans="13:18">
      <c r="M138" s="12">
        <v>36781</v>
      </c>
      <c r="N138" s="13">
        <v>3000</v>
      </c>
      <c r="O138" s="14" t="s">
        <v>47</v>
      </c>
      <c r="P138" s="14" t="s">
        <v>48</v>
      </c>
      <c r="Q138" s="14" t="s">
        <v>49</v>
      </c>
      <c r="R138" s="14" t="s">
        <v>50</v>
      </c>
    </row>
    <row r="139" spans="13:18">
      <c r="M139" s="12">
        <v>36781</v>
      </c>
      <c r="N139" s="13">
        <v>2000</v>
      </c>
      <c r="O139" s="14" t="s">
        <v>51</v>
      </c>
      <c r="P139" s="14" t="s">
        <v>48</v>
      </c>
      <c r="Q139" s="14" t="s">
        <v>54</v>
      </c>
      <c r="R139" s="14" t="s">
        <v>56</v>
      </c>
    </row>
    <row r="140" spans="13:18">
      <c r="M140" s="12">
        <v>36781</v>
      </c>
      <c r="N140" s="13">
        <v>16000</v>
      </c>
      <c r="O140" s="14" t="s">
        <v>51</v>
      </c>
      <c r="P140" s="14" t="s">
        <v>48</v>
      </c>
      <c r="Q140" s="14" t="s">
        <v>54</v>
      </c>
      <c r="R140" s="14" t="s">
        <v>50</v>
      </c>
    </row>
    <row r="141" spans="13:18">
      <c r="M141" s="12">
        <v>36781</v>
      </c>
      <c r="N141" s="13">
        <v>7000</v>
      </c>
      <c r="O141" s="14" t="s">
        <v>55</v>
      </c>
      <c r="P141" s="14" t="s">
        <v>52</v>
      </c>
      <c r="Q141" s="14" t="s">
        <v>54</v>
      </c>
      <c r="R141" s="14" t="s">
        <v>50</v>
      </c>
    </row>
    <row r="142" spans="13:18">
      <c r="M142" s="12">
        <v>36781</v>
      </c>
      <c r="N142" s="13">
        <v>5000</v>
      </c>
      <c r="O142" s="14" t="s">
        <v>51</v>
      </c>
      <c r="P142" s="14" t="s">
        <v>48</v>
      </c>
      <c r="Q142" s="14" t="s">
        <v>49</v>
      </c>
      <c r="R142" s="14" t="s">
        <v>50</v>
      </c>
    </row>
    <row r="143" spans="13:18">
      <c r="M143" s="12">
        <v>36781</v>
      </c>
      <c r="N143" s="13">
        <v>124</v>
      </c>
      <c r="O143" s="14" t="s">
        <v>47</v>
      </c>
      <c r="P143" s="14" t="s">
        <v>52</v>
      </c>
      <c r="Q143" s="14" t="s">
        <v>49</v>
      </c>
      <c r="R143" s="14" t="s">
        <v>50</v>
      </c>
    </row>
    <row r="144" spans="13:18">
      <c r="M144" s="12">
        <v>36781</v>
      </c>
      <c r="N144" s="13">
        <v>400</v>
      </c>
      <c r="O144" s="14" t="s">
        <v>47</v>
      </c>
      <c r="P144" s="14" t="s">
        <v>52</v>
      </c>
      <c r="Q144" s="14" t="s">
        <v>49</v>
      </c>
      <c r="R144" s="14" t="s">
        <v>50</v>
      </c>
    </row>
    <row r="145" spans="13:18">
      <c r="M145" s="12">
        <v>36781</v>
      </c>
      <c r="N145" s="13">
        <v>100</v>
      </c>
      <c r="O145" s="14" t="s">
        <v>47</v>
      </c>
      <c r="P145" s="14" t="s">
        <v>48</v>
      </c>
      <c r="Q145" s="14" t="s">
        <v>49</v>
      </c>
      <c r="R145" s="14" t="s">
        <v>56</v>
      </c>
    </row>
    <row r="146" spans="13:18">
      <c r="M146" s="12">
        <v>36781</v>
      </c>
      <c r="N146" s="13">
        <v>14644</v>
      </c>
      <c r="O146" s="14" t="s">
        <v>51</v>
      </c>
      <c r="P146" s="14" t="s">
        <v>48</v>
      </c>
      <c r="Q146" s="14" t="s">
        <v>53</v>
      </c>
      <c r="R146" s="14" t="s">
        <v>56</v>
      </c>
    </row>
    <row r="147" spans="13:18">
      <c r="M147" s="12">
        <v>36781</v>
      </c>
      <c r="N147" s="13">
        <v>17000</v>
      </c>
      <c r="O147" s="14" t="s">
        <v>51</v>
      </c>
      <c r="P147" s="14" t="s">
        <v>52</v>
      </c>
      <c r="Q147" s="14" t="s">
        <v>49</v>
      </c>
      <c r="R147" s="14" t="s">
        <v>50</v>
      </c>
    </row>
    <row r="148" spans="13:18">
      <c r="M148" s="12">
        <v>36781</v>
      </c>
      <c r="N148" s="13">
        <v>400</v>
      </c>
      <c r="O148" s="14" t="s">
        <v>47</v>
      </c>
      <c r="P148" s="14" t="s">
        <v>48</v>
      </c>
      <c r="Q148" s="14" t="s">
        <v>49</v>
      </c>
      <c r="R148" s="14" t="s">
        <v>56</v>
      </c>
    </row>
    <row r="149" spans="13:18">
      <c r="M149" s="12">
        <v>36781</v>
      </c>
      <c r="N149" s="13">
        <v>1325</v>
      </c>
      <c r="O149" s="14" t="s">
        <v>47</v>
      </c>
      <c r="P149" s="14" t="s">
        <v>48</v>
      </c>
      <c r="Q149" s="14" t="s">
        <v>49</v>
      </c>
      <c r="R149" s="14" t="s">
        <v>56</v>
      </c>
    </row>
    <row r="150" spans="13:18">
      <c r="M150" s="12">
        <v>36781</v>
      </c>
      <c r="N150" s="13">
        <v>100</v>
      </c>
      <c r="O150" s="14" t="s">
        <v>47</v>
      </c>
      <c r="P150" s="14" t="s">
        <v>48</v>
      </c>
      <c r="Q150" s="14" t="s">
        <v>49</v>
      </c>
      <c r="R150" s="14" t="s">
        <v>50</v>
      </c>
    </row>
    <row r="151" spans="13:18">
      <c r="M151" s="12">
        <v>36781</v>
      </c>
      <c r="N151" s="13">
        <v>250</v>
      </c>
      <c r="O151" s="14" t="s">
        <v>55</v>
      </c>
      <c r="P151" s="14" t="s">
        <v>52</v>
      </c>
      <c r="Q151" s="14" t="s">
        <v>54</v>
      </c>
      <c r="R151" s="14" t="s">
        <v>50</v>
      </c>
    </row>
    <row r="152" spans="13:18">
      <c r="M152" s="12">
        <v>36782</v>
      </c>
      <c r="N152" s="13">
        <v>4000</v>
      </c>
      <c r="O152" s="14" t="s">
        <v>47</v>
      </c>
      <c r="P152" s="14" t="s">
        <v>48</v>
      </c>
      <c r="Q152" s="14" t="s">
        <v>49</v>
      </c>
      <c r="R152" s="14" t="s">
        <v>50</v>
      </c>
    </row>
    <row r="153" spans="13:18">
      <c r="M153" s="12">
        <v>36782</v>
      </c>
      <c r="N153" s="13">
        <v>3075</v>
      </c>
      <c r="O153" s="14" t="s">
        <v>47</v>
      </c>
      <c r="P153" s="14" t="s">
        <v>48</v>
      </c>
      <c r="Q153" s="14" t="s">
        <v>53</v>
      </c>
      <c r="R153" s="14" t="s">
        <v>50</v>
      </c>
    </row>
    <row r="154" spans="13:18">
      <c r="M154" s="12">
        <v>36782</v>
      </c>
      <c r="N154" s="13">
        <v>4000</v>
      </c>
      <c r="O154" s="14" t="s">
        <v>47</v>
      </c>
      <c r="P154" s="14" t="s">
        <v>48</v>
      </c>
      <c r="Q154" s="14" t="s">
        <v>54</v>
      </c>
      <c r="R154" s="14" t="s">
        <v>56</v>
      </c>
    </row>
    <row r="155" spans="13:18">
      <c r="M155" s="12">
        <v>36782</v>
      </c>
      <c r="N155" s="13">
        <v>6000</v>
      </c>
      <c r="O155" s="14" t="s">
        <v>55</v>
      </c>
      <c r="P155" s="14" t="s">
        <v>48</v>
      </c>
      <c r="Q155" s="14" t="s">
        <v>49</v>
      </c>
      <c r="R155" s="14" t="s">
        <v>50</v>
      </c>
    </row>
    <row r="156" spans="13:18">
      <c r="M156" s="12">
        <v>36782</v>
      </c>
      <c r="N156" s="13">
        <v>500</v>
      </c>
      <c r="O156" s="14" t="s">
        <v>55</v>
      </c>
      <c r="P156" s="14" t="s">
        <v>48</v>
      </c>
      <c r="Q156" s="14" t="s">
        <v>53</v>
      </c>
      <c r="R156" s="14" t="s">
        <v>50</v>
      </c>
    </row>
    <row r="157" spans="13:18">
      <c r="M157" s="12">
        <v>36782</v>
      </c>
      <c r="N157" s="13">
        <v>240</v>
      </c>
      <c r="O157" s="14" t="s">
        <v>47</v>
      </c>
      <c r="P157" s="14" t="s">
        <v>48</v>
      </c>
      <c r="Q157" s="14" t="s">
        <v>49</v>
      </c>
      <c r="R157" s="14" t="s">
        <v>50</v>
      </c>
    </row>
    <row r="158" spans="13:18">
      <c r="M158" s="12">
        <v>36782</v>
      </c>
      <c r="N158" s="13">
        <v>9095</v>
      </c>
      <c r="O158" s="14" t="s">
        <v>57</v>
      </c>
      <c r="P158" s="14" t="s">
        <v>52</v>
      </c>
      <c r="Q158" s="14" t="s">
        <v>49</v>
      </c>
      <c r="R158" s="14" t="s">
        <v>50</v>
      </c>
    </row>
    <row r="159" spans="13:18">
      <c r="M159" s="12">
        <v>36782</v>
      </c>
      <c r="N159" s="13">
        <v>12000</v>
      </c>
      <c r="O159" s="14" t="s">
        <v>51</v>
      </c>
      <c r="P159" s="14" t="s">
        <v>48</v>
      </c>
      <c r="Q159" s="14" t="s">
        <v>53</v>
      </c>
      <c r="R159" s="14" t="s">
        <v>50</v>
      </c>
    </row>
    <row r="160" spans="13:18">
      <c r="M160" s="12">
        <v>36782</v>
      </c>
      <c r="N160" s="13">
        <v>8000</v>
      </c>
      <c r="O160" s="14" t="s">
        <v>55</v>
      </c>
      <c r="P160" s="14" t="s">
        <v>48</v>
      </c>
      <c r="Q160" s="14" t="s">
        <v>49</v>
      </c>
      <c r="R160" s="14" t="s">
        <v>50</v>
      </c>
    </row>
    <row r="161" spans="13:18">
      <c r="M161" s="12">
        <v>36782</v>
      </c>
      <c r="N161" s="13">
        <v>12000</v>
      </c>
      <c r="O161" s="14" t="s">
        <v>51</v>
      </c>
      <c r="P161" s="14" t="s">
        <v>48</v>
      </c>
      <c r="Q161" s="14" t="s">
        <v>54</v>
      </c>
      <c r="R161" s="14" t="s">
        <v>50</v>
      </c>
    </row>
    <row r="162" spans="13:18">
      <c r="M162" s="12">
        <v>36782</v>
      </c>
      <c r="N162" s="13">
        <v>6000</v>
      </c>
      <c r="O162" s="14" t="s">
        <v>55</v>
      </c>
      <c r="P162" s="14" t="s">
        <v>48</v>
      </c>
      <c r="Q162" s="14" t="s">
        <v>49</v>
      </c>
      <c r="R162" s="14" t="s">
        <v>50</v>
      </c>
    </row>
    <row r="163" spans="13:18">
      <c r="M163" s="12">
        <v>36782</v>
      </c>
      <c r="N163" s="13">
        <v>500</v>
      </c>
      <c r="O163" s="14" t="s">
        <v>55</v>
      </c>
      <c r="P163" s="14" t="s">
        <v>48</v>
      </c>
      <c r="Q163" s="14" t="s">
        <v>53</v>
      </c>
      <c r="R163" s="14" t="s">
        <v>50</v>
      </c>
    </row>
    <row r="164" spans="13:18">
      <c r="M164" s="12">
        <v>36782</v>
      </c>
      <c r="N164" s="13">
        <v>240</v>
      </c>
      <c r="O164" s="14" t="s">
        <v>47</v>
      </c>
      <c r="P164" s="14" t="s">
        <v>48</v>
      </c>
      <c r="Q164" s="14" t="s">
        <v>49</v>
      </c>
      <c r="R164" s="14" t="s">
        <v>50</v>
      </c>
    </row>
    <row r="165" spans="13:18">
      <c r="M165" s="12">
        <v>36782</v>
      </c>
      <c r="N165" s="13">
        <v>9095</v>
      </c>
      <c r="O165" s="14" t="s">
        <v>57</v>
      </c>
      <c r="P165" s="14" t="s">
        <v>52</v>
      </c>
      <c r="Q165" s="14" t="s">
        <v>49</v>
      </c>
      <c r="R165" s="14" t="s">
        <v>50</v>
      </c>
    </row>
    <row r="166" spans="13:18">
      <c r="M166" s="12">
        <v>36782</v>
      </c>
      <c r="N166" s="13">
        <v>12000</v>
      </c>
      <c r="O166" s="14" t="s">
        <v>51</v>
      </c>
      <c r="P166" s="14" t="s">
        <v>48</v>
      </c>
      <c r="Q166" s="14" t="s">
        <v>53</v>
      </c>
      <c r="R166" s="14" t="s">
        <v>50</v>
      </c>
    </row>
    <row r="167" spans="13:18">
      <c r="M167" s="12">
        <v>36782</v>
      </c>
      <c r="N167" s="13">
        <v>8000</v>
      </c>
      <c r="O167" s="14" t="s">
        <v>55</v>
      </c>
      <c r="P167" s="14" t="s">
        <v>48</v>
      </c>
      <c r="Q167" s="14" t="s">
        <v>49</v>
      </c>
      <c r="R167" s="14" t="s">
        <v>50</v>
      </c>
    </row>
    <row r="168" spans="13:18">
      <c r="M168" s="12">
        <v>36782</v>
      </c>
      <c r="N168" s="13">
        <v>12000</v>
      </c>
      <c r="O168" s="14" t="s">
        <v>51</v>
      </c>
      <c r="P168" s="14" t="s">
        <v>48</v>
      </c>
      <c r="Q168" s="14" t="s">
        <v>54</v>
      </c>
      <c r="R168" s="14" t="s">
        <v>50</v>
      </c>
    </row>
    <row r="169" spans="13:18">
      <c r="M169" s="12">
        <v>36782</v>
      </c>
      <c r="N169" s="13">
        <v>500</v>
      </c>
      <c r="O169" s="14" t="s">
        <v>47</v>
      </c>
      <c r="P169" s="14" t="s">
        <v>48</v>
      </c>
      <c r="Q169" s="14" t="s">
        <v>53</v>
      </c>
      <c r="R169" s="14" t="s">
        <v>50</v>
      </c>
    </row>
    <row r="170" spans="13:18">
      <c r="M170" s="12">
        <v>36782</v>
      </c>
      <c r="N170" s="13">
        <v>19000</v>
      </c>
      <c r="O170" s="14" t="s">
        <v>55</v>
      </c>
      <c r="P170" s="14" t="s">
        <v>48</v>
      </c>
      <c r="Q170" s="14" t="s">
        <v>49</v>
      </c>
      <c r="R170" s="14" t="s">
        <v>56</v>
      </c>
    </row>
    <row r="171" spans="13:18">
      <c r="M171" s="12">
        <v>36782</v>
      </c>
      <c r="N171" s="13">
        <v>16000</v>
      </c>
      <c r="O171" s="14" t="s">
        <v>51</v>
      </c>
      <c r="P171" s="14" t="s">
        <v>48</v>
      </c>
      <c r="Q171" s="14" t="s">
        <v>49</v>
      </c>
      <c r="R171" s="14" t="s">
        <v>50</v>
      </c>
    </row>
    <row r="172" spans="13:18">
      <c r="M172" s="12">
        <v>36782</v>
      </c>
      <c r="N172" s="13">
        <v>6000</v>
      </c>
      <c r="O172" s="14" t="s">
        <v>55</v>
      </c>
      <c r="P172" s="14" t="s">
        <v>48</v>
      </c>
      <c r="Q172" s="14" t="s">
        <v>49</v>
      </c>
      <c r="R172" s="14" t="s">
        <v>50</v>
      </c>
    </row>
    <row r="173" spans="13:18">
      <c r="M173" s="12">
        <v>36782</v>
      </c>
      <c r="N173" s="13">
        <v>13636</v>
      </c>
      <c r="O173" s="14" t="s">
        <v>51</v>
      </c>
      <c r="P173" s="14" t="s">
        <v>48</v>
      </c>
      <c r="Q173" s="14" t="s">
        <v>54</v>
      </c>
      <c r="R173" s="14" t="s">
        <v>50</v>
      </c>
    </row>
    <row r="174" spans="13:18">
      <c r="M174" s="12">
        <v>36782</v>
      </c>
      <c r="N174" s="13">
        <v>5000</v>
      </c>
      <c r="O174" s="14" t="s">
        <v>47</v>
      </c>
      <c r="P174" s="14" t="s">
        <v>48</v>
      </c>
      <c r="Q174" s="14" t="s">
        <v>54</v>
      </c>
      <c r="R174" s="14" t="s">
        <v>50</v>
      </c>
    </row>
    <row r="175" spans="13:18">
      <c r="M175" s="12">
        <v>36782</v>
      </c>
      <c r="N175" s="13">
        <v>7000</v>
      </c>
      <c r="O175" s="14" t="s">
        <v>57</v>
      </c>
      <c r="P175" s="14" t="s">
        <v>48</v>
      </c>
      <c r="Q175" s="14" t="s">
        <v>54</v>
      </c>
      <c r="R175" s="14" t="s">
        <v>50</v>
      </c>
    </row>
    <row r="176" spans="13:18">
      <c r="M176" s="12">
        <v>36782</v>
      </c>
      <c r="N176" s="13">
        <v>12000</v>
      </c>
      <c r="O176" s="14" t="s">
        <v>47</v>
      </c>
      <c r="P176" s="14" t="s">
        <v>48</v>
      </c>
      <c r="Q176" s="14" t="s">
        <v>49</v>
      </c>
      <c r="R176" s="14" t="s">
        <v>50</v>
      </c>
    </row>
    <row r="177" spans="13:18">
      <c r="M177" s="12">
        <v>36782</v>
      </c>
      <c r="N177" s="13">
        <v>13500</v>
      </c>
      <c r="O177" s="14" t="s">
        <v>51</v>
      </c>
      <c r="P177" s="14" t="s">
        <v>48</v>
      </c>
      <c r="Q177" s="14" t="s">
        <v>54</v>
      </c>
      <c r="R177" s="14" t="s">
        <v>50</v>
      </c>
    </row>
    <row r="178" spans="13:18">
      <c r="M178" s="12">
        <v>36782</v>
      </c>
      <c r="N178" s="13">
        <v>500</v>
      </c>
      <c r="O178" s="14" t="s">
        <v>55</v>
      </c>
      <c r="P178" s="14" t="s">
        <v>48</v>
      </c>
      <c r="Q178" s="14" t="s">
        <v>53</v>
      </c>
      <c r="R178" s="14" t="s">
        <v>50</v>
      </c>
    </row>
    <row r="179" spans="13:18">
      <c r="M179" s="12">
        <v>36782</v>
      </c>
      <c r="N179" s="13">
        <v>5000</v>
      </c>
      <c r="O179" s="14" t="s">
        <v>55</v>
      </c>
      <c r="P179" s="14" t="s">
        <v>52</v>
      </c>
      <c r="Q179" s="14" t="s">
        <v>54</v>
      </c>
      <c r="R179" s="14" t="s">
        <v>50</v>
      </c>
    </row>
    <row r="180" spans="13:18">
      <c r="M180" s="12">
        <v>36782</v>
      </c>
      <c r="N180" s="13">
        <v>2749</v>
      </c>
      <c r="O180" s="14" t="s">
        <v>47</v>
      </c>
      <c r="P180" s="14" t="s">
        <v>48</v>
      </c>
      <c r="Q180" s="14" t="s">
        <v>49</v>
      </c>
      <c r="R180" s="14" t="s">
        <v>50</v>
      </c>
    </row>
    <row r="181" spans="13:18">
      <c r="M181" s="12">
        <v>36782</v>
      </c>
      <c r="N181" s="13">
        <v>75000</v>
      </c>
      <c r="O181" s="14" t="s">
        <v>51</v>
      </c>
      <c r="P181" s="14" t="s">
        <v>48</v>
      </c>
      <c r="Q181" s="14" t="s">
        <v>54</v>
      </c>
      <c r="R181" s="14" t="s">
        <v>50</v>
      </c>
    </row>
    <row r="182" spans="13:18">
      <c r="M182" s="12">
        <v>36783</v>
      </c>
      <c r="N182" s="13">
        <v>13000</v>
      </c>
      <c r="O182" s="14" t="s">
        <v>51</v>
      </c>
      <c r="P182" s="14" t="s">
        <v>52</v>
      </c>
      <c r="Q182" s="14" t="s">
        <v>53</v>
      </c>
      <c r="R182" s="14" t="s">
        <v>50</v>
      </c>
    </row>
    <row r="183" spans="13:18">
      <c r="M183" s="12">
        <v>36783</v>
      </c>
      <c r="N183" s="13">
        <v>3807</v>
      </c>
      <c r="O183" s="14" t="s">
        <v>47</v>
      </c>
      <c r="P183" s="14" t="s">
        <v>48</v>
      </c>
      <c r="Q183" s="14" t="s">
        <v>53</v>
      </c>
      <c r="R183" s="14" t="s">
        <v>50</v>
      </c>
    </row>
    <row r="184" spans="13:18">
      <c r="M184" s="12">
        <v>36783</v>
      </c>
      <c r="N184" s="13">
        <v>7342</v>
      </c>
      <c r="O184" s="14" t="s">
        <v>47</v>
      </c>
      <c r="P184" s="14" t="s">
        <v>48</v>
      </c>
      <c r="Q184" s="14" t="s">
        <v>49</v>
      </c>
      <c r="R184" s="14" t="s">
        <v>50</v>
      </c>
    </row>
    <row r="185" spans="13:18">
      <c r="M185" s="12">
        <v>36783</v>
      </c>
      <c r="N185" s="13">
        <v>133</v>
      </c>
      <c r="O185" s="14" t="s">
        <v>47</v>
      </c>
      <c r="P185" s="14" t="s">
        <v>48</v>
      </c>
      <c r="Q185" s="14" t="s">
        <v>53</v>
      </c>
      <c r="R185" s="14" t="s">
        <v>50</v>
      </c>
    </row>
    <row r="186" spans="13:18">
      <c r="M186" s="12">
        <v>36783</v>
      </c>
      <c r="N186" s="13">
        <v>15208</v>
      </c>
      <c r="O186" s="14" t="s">
        <v>51</v>
      </c>
      <c r="P186" s="14" t="s">
        <v>48</v>
      </c>
      <c r="Q186" s="14" t="s">
        <v>49</v>
      </c>
      <c r="R186" s="14" t="s">
        <v>56</v>
      </c>
    </row>
    <row r="187" spans="13:18">
      <c r="M187" s="12">
        <v>36783</v>
      </c>
      <c r="N187" s="13">
        <v>12455</v>
      </c>
      <c r="O187" s="14" t="s">
        <v>57</v>
      </c>
      <c r="P187" s="14" t="s">
        <v>52</v>
      </c>
      <c r="Q187" s="14" t="s">
        <v>54</v>
      </c>
      <c r="R187" s="14" t="s">
        <v>50</v>
      </c>
    </row>
    <row r="188" spans="13:18">
      <c r="M188" s="12">
        <v>36783</v>
      </c>
      <c r="N188" s="13">
        <v>200</v>
      </c>
      <c r="O188" s="14" t="s">
        <v>55</v>
      </c>
      <c r="P188" s="14" t="s">
        <v>48</v>
      </c>
      <c r="Q188" s="14" t="s">
        <v>49</v>
      </c>
      <c r="R188" s="14" t="s">
        <v>50</v>
      </c>
    </row>
    <row r="189" spans="13:18">
      <c r="M189" s="12">
        <v>36783</v>
      </c>
      <c r="N189" s="13">
        <v>6762</v>
      </c>
      <c r="O189" s="14" t="s">
        <v>55</v>
      </c>
      <c r="P189" s="14" t="s">
        <v>48</v>
      </c>
      <c r="Q189" s="14" t="s">
        <v>49</v>
      </c>
      <c r="R189" s="14" t="s">
        <v>50</v>
      </c>
    </row>
    <row r="190" spans="13:18">
      <c r="M190" s="12">
        <v>36783</v>
      </c>
      <c r="N190" s="13">
        <v>10000</v>
      </c>
      <c r="O190" s="14" t="s">
        <v>57</v>
      </c>
      <c r="P190" s="14" t="s">
        <v>52</v>
      </c>
      <c r="Q190" s="14" t="s">
        <v>54</v>
      </c>
      <c r="R190" s="14" t="s">
        <v>50</v>
      </c>
    </row>
    <row r="191" spans="13:18">
      <c r="M191" s="12">
        <v>36783</v>
      </c>
      <c r="N191" s="13">
        <v>600</v>
      </c>
      <c r="O191" s="14" t="s">
        <v>55</v>
      </c>
      <c r="P191" s="14" t="s">
        <v>48</v>
      </c>
      <c r="Q191" s="14" t="s">
        <v>49</v>
      </c>
      <c r="R191" s="14" t="s">
        <v>50</v>
      </c>
    </row>
    <row r="192" spans="13:18">
      <c r="M192" s="12">
        <v>36783</v>
      </c>
      <c r="N192" s="13">
        <v>50000</v>
      </c>
      <c r="O192" s="14" t="s">
        <v>51</v>
      </c>
      <c r="P192" s="14" t="s">
        <v>48</v>
      </c>
      <c r="Q192" s="14" t="s">
        <v>54</v>
      </c>
      <c r="R192" s="14" t="s">
        <v>50</v>
      </c>
    </row>
    <row r="193" spans="13:18">
      <c r="M193" s="12">
        <v>36784</v>
      </c>
      <c r="N193" s="13">
        <v>100</v>
      </c>
      <c r="O193" s="14" t="s">
        <v>47</v>
      </c>
      <c r="P193" s="14" t="s">
        <v>48</v>
      </c>
      <c r="Q193" s="14" t="s">
        <v>49</v>
      </c>
      <c r="R193" s="14" t="s">
        <v>50</v>
      </c>
    </row>
    <row r="194" spans="13:18">
      <c r="M194" s="12">
        <v>36784</v>
      </c>
      <c r="N194" s="13">
        <v>1000</v>
      </c>
      <c r="O194" s="14" t="s">
        <v>47</v>
      </c>
      <c r="P194" s="14" t="s">
        <v>48</v>
      </c>
      <c r="Q194" s="14" t="s">
        <v>49</v>
      </c>
      <c r="R194" s="14" t="s">
        <v>50</v>
      </c>
    </row>
    <row r="195" spans="13:18">
      <c r="M195" s="12">
        <v>36784</v>
      </c>
      <c r="N195" s="13">
        <v>6000</v>
      </c>
      <c r="O195" s="14" t="s">
        <v>47</v>
      </c>
      <c r="P195" s="14" t="s">
        <v>52</v>
      </c>
      <c r="Q195" s="14" t="s">
        <v>53</v>
      </c>
      <c r="R195" s="14" t="s">
        <v>50</v>
      </c>
    </row>
    <row r="196" spans="13:18">
      <c r="M196" s="12">
        <v>36784</v>
      </c>
      <c r="N196" s="13">
        <v>12505</v>
      </c>
      <c r="O196" s="14" t="s">
        <v>51</v>
      </c>
      <c r="P196" s="14" t="s">
        <v>48</v>
      </c>
      <c r="Q196" s="14" t="s">
        <v>53</v>
      </c>
      <c r="R196" s="14" t="s">
        <v>50</v>
      </c>
    </row>
    <row r="197" spans="13:18">
      <c r="M197" s="12">
        <v>36784</v>
      </c>
      <c r="N197" s="13">
        <v>3434</v>
      </c>
      <c r="O197" s="14" t="s">
        <v>47</v>
      </c>
      <c r="P197" s="14" t="s">
        <v>48</v>
      </c>
      <c r="Q197" s="14" t="s">
        <v>49</v>
      </c>
      <c r="R197" s="14" t="s">
        <v>50</v>
      </c>
    </row>
    <row r="198" spans="13:18">
      <c r="M198" s="12">
        <v>36784</v>
      </c>
      <c r="N198" s="13">
        <v>5000</v>
      </c>
      <c r="O198" s="14" t="s">
        <v>55</v>
      </c>
      <c r="P198" s="14" t="s">
        <v>48</v>
      </c>
      <c r="Q198" s="14" t="s">
        <v>53</v>
      </c>
      <c r="R198" s="14" t="s">
        <v>50</v>
      </c>
    </row>
    <row r="199" spans="13:18">
      <c r="M199" s="12">
        <v>36784</v>
      </c>
      <c r="N199" s="13">
        <v>4623</v>
      </c>
      <c r="O199" s="14" t="s">
        <v>55</v>
      </c>
      <c r="P199" s="14" t="s">
        <v>48</v>
      </c>
      <c r="Q199" s="14" t="s">
        <v>54</v>
      </c>
      <c r="R199" s="14" t="s">
        <v>56</v>
      </c>
    </row>
    <row r="200" spans="13:18">
      <c r="M200" s="12">
        <v>36784</v>
      </c>
      <c r="N200" s="13">
        <v>5879</v>
      </c>
      <c r="O200" s="14" t="s">
        <v>47</v>
      </c>
      <c r="P200" s="14" t="s">
        <v>48</v>
      </c>
      <c r="Q200" s="14" t="s">
        <v>49</v>
      </c>
      <c r="R200" s="14" t="s">
        <v>50</v>
      </c>
    </row>
    <row r="201" spans="13:18">
      <c r="M201" s="12">
        <v>36784</v>
      </c>
      <c r="N201" s="13">
        <v>3171</v>
      </c>
      <c r="O201" s="14" t="s">
        <v>47</v>
      </c>
      <c r="P201" s="14" t="s">
        <v>48</v>
      </c>
      <c r="Q201" s="14" t="s">
        <v>53</v>
      </c>
      <c r="R201" s="14" t="s">
        <v>50</v>
      </c>
    </row>
    <row r="202" spans="13:18">
      <c r="M202" s="12">
        <v>36784</v>
      </c>
      <c r="N202" s="13">
        <v>4000</v>
      </c>
      <c r="O202" s="14" t="s">
        <v>55</v>
      </c>
      <c r="P202" s="14" t="s">
        <v>48</v>
      </c>
      <c r="Q202" s="14" t="s">
        <v>49</v>
      </c>
      <c r="R202" s="14" t="s">
        <v>50</v>
      </c>
    </row>
    <row r="203" spans="13:18">
      <c r="M203" s="12">
        <v>36784</v>
      </c>
      <c r="N203" s="13">
        <v>2000</v>
      </c>
      <c r="O203" s="14" t="s">
        <v>57</v>
      </c>
      <c r="P203" s="14" t="s">
        <v>48</v>
      </c>
      <c r="Q203" s="14" t="s">
        <v>53</v>
      </c>
      <c r="R203" s="14" t="s">
        <v>50</v>
      </c>
    </row>
    <row r="204" spans="13:18">
      <c r="M204" s="12">
        <v>36787</v>
      </c>
      <c r="N204" s="13">
        <v>10373</v>
      </c>
      <c r="O204" s="14" t="s">
        <v>51</v>
      </c>
      <c r="P204" s="14" t="s">
        <v>48</v>
      </c>
      <c r="Q204" s="14" t="s">
        <v>53</v>
      </c>
      <c r="R204" s="14" t="s">
        <v>50</v>
      </c>
    </row>
    <row r="205" spans="13:18">
      <c r="M205" s="12">
        <v>36787</v>
      </c>
      <c r="N205" s="13">
        <v>5000</v>
      </c>
      <c r="O205" s="14" t="s">
        <v>51</v>
      </c>
      <c r="P205" s="14" t="s">
        <v>52</v>
      </c>
      <c r="Q205" s="14" t="s">
        <v>54</v>
      </c>
      <c r="R205" s="14" t="s">
        <v>50</v>
      </c>
    </row>
    <row r="206" spans="13:18">
      <c r="M206" s="12">
        <v>36787</v>
      </c>
      <c r="N206" s="13">
        <v>4000</v>
      </c>
      <c r="O206" s="14" t="s">
        <v>47</v>
      </c>
      <c r="P206" s="14" t="s">
        <v>52</v>
      </c>
      <c r="Q206" s="14" t="s">
        <v>54</v>
      </c>
      <c r="R206" s="14" t="s">
        <v>50</v>
      </c>
    </row>
    <row r="207" spans="13:18">
      <c r="M207" s="12">
        <v>36787</v>
      </c>
      <c r="N207" s="13">
        <v>13000</v>
      </c>
      <c r="O207" s="14" t="s">
        <v>51</v>
      </c>
      <c r="P207" s="14" t="s">
        <v>48</v>
      </c>
      <c r="Q207" s="14" t="s">
        <v>49</v>
      </c>
      <c r="R207" s="14" t="s">
        <v>50</v>
      </c>
    </row>
    <row r="208" spans="13:18">
      <c r="M208" s="12">
        <v>36787</v>
      </c>
      <c r="N208" s="13">
        <v>200</v>
      </c>
      <c r="O208" s="14" t="s">
        <v>47</v>
      </c>
      <c r="P208" s="14" t="s">
        <v>48</v>
      </c>
      <c r="Q208" s="14" t="s">
        <v>49</v>
      </c>
      <c r="R208" s="14" t="s">
        <v>50</v>
      </c>
    </row>
    <row r="209" spans="13:18">
      <c r="M209" s="12">
        <v>36787</v>
      </c>
      <c r="N209" s="13">
        <v>21000</v>
      </c>
      <c r="O209" s="14" t="s">
        <v>55</v>
      </c>
      <c r="P209" s="14" t="s">
        <v>48</v>
      </c>
      <c r="Q209" s="14" t="s">
        <v>54</v>
      </c>
      <c r="R209" s="14" t="s">
        <v>50</v>
      </c>
    </row>
    <row r="210" spans="13:18">
      <c r="M210" s="12">
        <v>36787</v>
      </c>
      <c r="N210" s="13">
        <v>13519</v>
      </c>
      <c r="O210" s="14" t="s">
        <v>51</v>
      </c>
      <c r="P210" s="14" t="s">
        <v>48</v>
      </c>
      <c r="Q210" s="14" t="s">
        <v>49</v>
      </c>
      <c r="R210" s="14" t="s">
        <v>50</v>
      </c>
    </row>
    <row r="211" spans="13:18">
      <c r="M211" s="12">
        <v>36787</v>
      </c>
      <c r="N211" s="13">
        <v>4000</v>
      </c>
      <c r="O211" s="14" t="s">
        <v>47</v>
      </c>
      <c r="P211" s="14" t="s">
        <v>48</v>
      </c>
      <c r="Q211" s="14" t="s">
        <v>49</v>
      </c>
      <c r="R211" s="14" t="s">
        <v>50</v>
      </c>
    </row>
    <row r="212" spans="13:18">
      <c r="M212" s="12">
        <v>36787</v>
      </c>
      <c r="N212" s="13">
        <v>100</v>
      </c>
      <c r="O212" s="14" t="s">
        <v>47</v>
      </c>
      <c r="P212" s="14" t="s">
        <v>48</v>
      </c>
      <c r="Q212" s="14" t="s">
        <v>53</v>
      </c>
      <c r="R212" s="14" t="s">
        <v>50</v>
      </c>
    </row>
    <row r="213" spans="13:18">
      <c r="M213" s="12">
        <v>36787</v>
      </c>
      <c r="N213" s="13">
        <v>4000</v>
      </c>
      <c r="O213" s="14" t="s">
        <v>47</v>
      </c>
      <c r="P213" s="14" t="s">
        <v>48</v>
      </c>
      <c r="Q213" s="14" t="s">
        <v>54</v>
      </c>
      <c r="R213" s="14" t="s">
        <v>50</v>
      </c>
    </row>
    <row r="214" spans="13:18">
      <c r="M214" s="12">
        <v>36788</v>
      </c>
      <c r="N214" s="13">
        <v>8000</v>
      </c>
      <c r="O214" s="14" t="s">
        <v>55</v>
      </c>
      <c r="P214" s="14" t="s">
        <v>52</v>
      </c>
      <c r="Q214" s="14" t="s">
        <v>49</v>
      </c>
      <c r="R214" s="14" t="s">
        <v>50</v>
      </c>
    </row>
    <row r="215" spans="13:18">
      <c r="M215" s="12">
        <v>36788</v>
      </c>
      <c r="N215" s="13">
        <v>12000</v>
      </c>
      <c r="O215" s="14" t="s">
        <v>51</v>
      </c>
      <c r="P215" s="14" t="s">
        <v>48</v>
      </c>
      <c r="Q215" s="14" t="s">
        <v>54</v>
      </c>
      <c r="R215" s="14" t="s">
        <v>50</v>
      </c>
    </row>
    <row r="216" spans="13:18">
      <c r="M216" s="12">
        <v>36788</v>
      </c>
      <c r="N216" s="13">
        <v>6000</v>
      </c>
      <c r="O216" s="14" t="s">
        <v>55</v>
      </c>
      <c r="P216" s="14" t="s">
        <v>48</v>
      </c>
      <c r="Q216" s="14" t="s">
        <v>49</v>
      </c>
      <c r="R216" s="14" t="s">
        <v>50</v>
      </c>
    </row>
    <row r="217" spans="13:18">
      <c r="M217" s="12">
        <v>36788</v>
      </c>
      <c r="N217" s="13">
        <v>500</v>
      </c>
      <c r="O217" s="14" t="s">
        <v>55</v>
      </c>
      <c r="P217" s="14" t="s">
        <v>48</v>
      </c>
      <c r="Q217" s="14" t="s">
        <v>53</v>
      </c>
      <c r="R217" s="14" t="s">
        <v>50</v>
      </c>
    </row>
    <row r="218" spans="13:18">
      <c r="M218" s="12">
        <v>36788</v>
      </c>
      <c r="N218" s="13">
        <v>240</v>
      </c>
      <c r="O218" s="14" t="s">
        <v>47</v>
      </c>
      <c r="P218" s="14" t="s">
        <v>48</v>
      </c>
      <c r="Q218" s="14" t="s">
        <v>49</v>
      </c>
      <c r="R218" s="14" t="s">
        <v>50</v>
      </c>
    </row>
    <row r="219" spans="13:18">
      <c r="M219" s="12">
        <v>36788</v>
      </c>
      <c r="N219" s="13">
        <v>6000</v>
      </c>
      <c r="O219" s="14" t="s">
        <v>55</v>
      </c>
      <c r="P219" s="14" t="s">
        <v>48</v>
      </c>
      <c r="Q219" s="14" t="s">
        <v>49</v>
      </c>
      <c r="R219" s="14" t="s">
        <v>50</v>
      </c>
    </row>
    <row r="220" spans="13:18">
      <c r="M220" s="12">
        <v>36788</v>
      </c>
      <c r="N220" s="13">
        <v>13636</v>
      </c>
      <c r="O220" s="14" t="s">
        <v>51</v>
      </c>
      <c r="P220" s="14" t="s">
        <v>48</v>
      </c>
      <c r="Q220" s="14" t="s">
        <v>54</v>
      </c>
      <c r="R220" s="14" t="s">
        <v>50</v>
      </c>
    </row>
    <row r="221" spans="13:18">
      <c r="M221" s="12">
        <v>36788</v>
      </c>
      <c r="N221" s="13">
        <v>5000</v>
      </c>
      <c r="O221" s="14" t="s">
        <v>47</v>
      </c>
      <c r="P221" s="14" t="s">
        <v>48</v>
      </c>
      <c r="Q221" s="14" t="s">
        <v>54</v>
      </c>
      <c r="R221" s="14" t="s">
        <v>50</v>
      </c>
    </row>
    <row r="222" spans="13:18">
      <c r="M222" s="12">
        <v>36788</v>
      </c>
      <c r="N222" s="13">
        <v>7000</v>
      </c>
      <c r="O222" s="14" t="s">
        <v>57</v>
      </c>
      <c r="P222" s="14" t="s">
        <v>48</v>
      </c>
      <c r="Q222" s="14" t="s">
        <v>54</v>
      </c>
      <c r="R222" s="14" t="s">
        <v>56</v>
      </c>
    </row>
    <row r="223" spans="13:18">
      <c r="M223" s="12">
        <v>36788</v>
      </c>
      <c r="N223" s="13">
        <v>100</v>
      </c>
      <c r="O223" s="14" t="s">
        <v>47</v>
      </c>
      <c r="P223" s="14" t="s">
        <v>48</v>
      </c>
      <c r="Q223" s="14" t="s">
        <v>49</v>
      </c>
      <c r="R223" s="14" t="s">
        <v>50</v>
      </c>
    </row>
    <row r="224" spans="13:18">
      <c r="M224" s="12">
        <v>36788</v>
      </c>
      <c r="N224" s="13">
        <v>13500</v>
      </c>
      <c r="O224" s="14" t="s">
        <v>51</v>
      </c>
      <c r="P224" s="14" t="s">
        <v>48</v>
      </c>
      <c r="Q224" s="14" t="s">
        <v>54</v>
      </c>
      <c r="R224" s="14" t="s">
        <v>50</v>
      </c>
    </row>
    <row r="225" spans="13:18">
      <c r="M225" s="12">
        <v>36788</v>
      </c>
      <c r="N225" s="13">
        <v>500</v>
      </c>
      <c r="O225" s="14" t="s">
        <v>55</v>
      </c>
      <c r="P225" s="14" t="s">
        <v>48</v>
      </c>
      <c r="Q225" s="14" t="s">
        <v>53</v>
      </c>
      <c r="R225" s="14" t="s">
        <v>56</v>
      </c>
    </row>
    <row r="226" spans="13:18">
      <c r="M226" s="12">
        <v>36788</v>
      </c>
      <c r="N226" s="13">
        <v>5000</v>
      </c>
      <c r="O226" s="14" t="s">
        <v>55</v>
      </c>
      <c r="P226" s="14" t="s">
        <v>48</v>
      </c>
      <c r="Q226" s="14" t="s">
        <v>54</v>
      </c>
      <c r="R226" s="14" t="s">
        <v>56</v>
      </c>
    </row>
    <row r="227" spans="13:18">
      <c r="M227" s="12">
        <v>36788</v>
      </c>
      <c r="N227" s="13">
        <v>2749</v>
      </c>
      <c r="O227" s="14" t="s">
        <v>47</v>
      </c>
      <c r="P227" s="14" t="s">
        <v>48</v>
      </c>
      <c r="Q227" s="14" t="s">
        <v>49</v>
      </c>
      <c r="R227" s="14" t="s">
        <v>50</v>
      </c>
    </row>
    <row r="228" spans="13:18">
      <c r="M228" s="12">
        <v>36788</v>
      </c>
      <c r="N228" s="13">
        <v>75000</v>
      </c>
      <c r="O228" s="14" t="s">
        <v>51</v>
      </c>
      <c r="P228" s="14" t="s">
        <v>48</v>
      </c>
      <c r="Q228" s="14" t="s">
        <v>54</v>
      </c>
      <c r="R228" s="14" t="s">
        <v>50</v>
      </c>
    </row>
    <row r="229" spans="13:18">
      <c r="M229" s="12">
        <v>36788</v>
      </c>
      <c r="N229" s="13">
        <v>13903</v>
      </c>
      <c r="O229" s="14" t="s">
        <v>51</v>
      </c>
      <c r="P229" s="14" t="s">
        <v>48</v>
      </c>
      <c r="Q229" s="14" t="s">
        <v>49</v>
      </c>
      <c r="R229" s="14" t="s">
        <v>56</v>
      </c>
    </row>
    <row r="230" spans="13:18">
      <c r="M230" s="12">
        <v>36788</v>
      </c>
      <c r="N230" s="13">
        <v>4000</v>
      </c>
      <c r="O230" s="14" t="s">
        <v>47</v>
      </c>
      <c r="P230" s="14" t="s">
        <v>48</v>
      </c>
      <c r="Q230" s="14" t="s">
        <v>54</v>
      </c>
      <c r="R230" s="14" t="s">
        <v>50</v>
      </c>
    </row>
    <row r="231" spans="13:18">
      <c r="M231" s="12">
        <v>36788</v>
      </c>
      <c r="N231" s="13">
        <v>15703</v>
      </c>
      <c r="O231" s="14" t="s">
        <v>51</v>
      </c>
      <c r="P231" s="14" t="s">
        <v>48</v>
      </c>
      <c r="Q231" s="14" t="s">
        <v>49</v>
      </c>
      <c r="R231" s="14" t="s">
        <v>50</v>
      </c>
    </row>
    <row r="232" spans="13:18">
      <c r="M232" s="12">
        <v>36788</v>
      </c>
      <c r="N232" s="13">
        <v>4000</v>
      </c>
      <c r="O232" s="14" t="s">
        <v>47</v>
      </c>
      <c r="P232" s="14" t="s">
        <v>48</v>
      </c>
      <c r="Q232" s="14" t="s">
        <v>53</v>
      </c>
      <c r="R232" s="14" t="s">
        <v>50</v>
      </c>
    </row>
    <row r="233" spans="13:18">
      <c r="M233" s="12">
        <v>36788</v>
      </c>
      <c r="N233" s="13">
        <v>5000</v>
      </c>
      <c r="O233" s="14" t="s">
        <v>55</v>
      </c>
      <c r="P233" s="14" t="s">
        <v>48</v>
      </c>
      <c r="Q233" s="14" t="s">
        <v>49</v>
      </c>
      <c r="R233" s="14" t="s">
        <v>50</v>
      </c>
    </row>
    <row r="234" spans="13:18">
      <c r="M234" s="12">
        <v>36788</v>
      </c>
      <c r="N234" s="13">
        <v>344</v>
      </c>
      <c r="O234" s="14" t="s">
        <v>47</v>
      </c>
      <c r="P234" s="14" t="s">
        <v>48</v>
      </c>
      <c r="Q234" s="14" t="s">
        <v>53</v>
      </c>
      <c r="R234" s="14" t="s">
        <v>50</v>
      </c>
    </row>
    <row r="235" spans="13:18">
      <c r="M235" s="12">
        <v>36788</v>
      </c>
      <c r="N235" s="13">
        <v>4635</v>
      </c>
      <c r="O235" s="14" t="s">
        <v>47</v>
      </c>
      <c r="P235" s="14" t="s">
        <v>48</v>
      </c>
      <c r="Q235" s="14" t="s">
        <v>49</v>
      </c>
      <c r="R235" s="14" t="s">
        <v>50</v>
      </c>
    </row>
    <row r="236" spans="13:18">
      <c r="M236" s="12">
        <v>36788</v>
      </c>
      <c r="N236" s="13">
        <v>9000</v>
      </c>
      <c r="O236" s="14" t="s">
        <v>57</v>
      </c>
      <c r="P236" s="14" t="s">
        <v>48</v>
      </c>
      <c r="Q236" s="14" t="s">
        <v>49</v>
      </c>
      <c r="R236" s="14" t="s">
        <v>50</v>
      </c>
    </row>
    <row r="237" spans="13:18">
      <c r="M237" s="12">
        <v>36788</v>
      </c>
      <c r="N237" s="13">
        <v>4000</v>
      </c>
      <c r="O237" s="14" t="s">
        <v>47</v>
      </c>
      <c r="P237" s="14" t="s">
        <v>48</v>
      </c>
      <c r="Q237" s="14" t="s">
        <v>49</v>
      </c>
      <c r="R237" s="14" t="s">
        <v>50</v>
      </c>
    </row>
    <row r="238" spans="13:18">
      <c r="M238" s="12">
        <v>36788</v>
      </c>
      <c r="N238" s="13">
        <v>4000</v>
      </c>
      <c r="O238" s="14" t="s">
        <v>55</v>
      </c>
      <c r="P238" s="14" t="s">
        <v>48</v>
      </c>
      <c r="Q238" s="14" t="s">
        <v>54</v>
      </c>
      <c r="R238" s="14" t="s">
        <v>50</v>
      </c>
    </row>
    <row r="239" spans="13:18">
      <c r="M239" s="12">
        <v>36788</v>
      </c>
      <c r="N239" s="13">
        <v>13000</v>
      </c>
      <c r="O239" s="14" t="s">
        <v>51</v>
      </c>
      <c r="P239" s="14" t="s">
        <v>48</v>
      </c>
      <c r="Q239" s="14" t="s">
        <v>49</v>
      </c>
      <c r="R239" s="14" t="s">
        <v>50</v>
      </c>
    </row>
    <row r="240" spans="13:18">
      <c r="M240" s="12">
        <v>36788</v>
      </c>
      <c r="N240" s="13">
        <v>3000</v>
      </c>
      <c r="O240" s="14" t="s">
        <v>47</v>
      </c>
      <c r="P240" s="14" t="s">
        <v>48</v>
      </c>
      <c r="Q240" s="14" t="s">
        <v>49</v>
      </c>
      <c r="R240" s="14" t="s">
        <v>50</v>
      </c>
    </row>
    <row r="241" spans="13:18">
      <c r="M241" s="12">
        <v>36788</v>
      </c>
      <c r="N241" s="13">
        <v>2878</v>
      </c>
      <c r="O241" s="14" t="s">
        <v>55</v>
      </c>
      <c r="P241" s="14" t="s">
        <v>48</v>
      </c>
      <c r="Q241" s="14" t="s">
        <v>54</v>
      </c>
      <c r="R241" s="14" t="s">
        <v>50</v>
      </c>
    </row>
    <row r="242" spans="13:18">
      <c r="M242" s="12">
        <v>36788</v>
      </c>
      <c r="N242" s="13">
        <v>13519</v>
      </c>
      <c r="O242" s="14" t="s">
        <v>51</v>
      </c>
      <c r="P242" s="14" t="s">
        <v>48</v>
      </c>
      <c r="Q242" s="14" t="s">
        <v>49</v>
      </c>
      <c r="R242" s="14" t="s">
        <v>50</v>
      </c>
    </row>
    <row r="243" spans="13:18">
      <c r="M243" s="12">
        <v>36788</v>
      </c>
      <c r="N243" s="13">
        <v>4000</v>
      </c>
      <c r="O243" s="14" t="s">
        <v>47</v>
      </c>
      <c r="P243" s="14" t="s">
        <v>48</v>
      </c>
      <c r="Q243" s="14" t="s">
        <v>49</v>
      </c>
      <c r="R243" s="14" t="s">
        <v>56</v>
      </c>
    </row>
    <row r="244" spans="13:18">
      <c r="M244" s="12">
        <v>36788</v>
      </c>
      <c r="N244" s="13">
        <v>3075</v>
      </c>
      <c r="O244" s="14" t="s">
        <v>47</v>
      </c>
      <c r="P244" s="14" t="s">
        <v>48</v>
      </c>
      <c r="Q244" s="14" t="s">
        <v>53</v>
      </c>
      <c r="R244" s="14" t="s">
        <v>56</v>
      </c>
    </row>
    <row r="245" spans="13:18">
      <c r="M245" s="12">
        <v>36788</v>
      </c>
      <c r="N245" s="13">
        <v>4000</v>
      </c>
      <c r="O245" s="14" t="s">
        <v>47</v>
      </c>
      <c r="P245" s="14" t="s">
        <v>48</v>
      </c>
      <c r="Q245" s="14" t="s">
        <v>54</v>
      </c>
      <c r="R245" s="14" t="s">
        <v>56</v>
      </c>
    </row>
    <row r="246" spans="13:18">
      <c r="M246" s="12">
        <v>36788</v>
      </c>
      <c r="N246" s="13">
        <v>40599</v>
      </c>
      <c r="O246" s="14" t="s">
        <v>55</v>
      </c>
      <c r="P246" s="14" t="s">
        <v>48</v>
      </c>
      <c r="Q246" s="14" t="s">
        <v>49</v>
      </c>
      <c r="R246" s="14" t="s">
        <v>50</v>
      </c>
    </row>
    <row r="247" spans="13:18">
      <c r="M247" s="12">
        <v>36788</v>
      </c>
      <c r="N247" s="13">
        <v>500</v>
      </c>
      <c r="O247" s="14" t="s">
        <v>55</v>
      </c>
      <c r="P247" s="14" t="s">
        <v>48</v>
      </c>
      <c r="Q247" s="14" t="s">
        <v>53</v>
      </c>
      <c r="R247" s="14" t="s">
        <v>50</v>
      </c>
    </row>
    <row r="248" spans="13:18">
      <c r="M248" s="12">
        <v>36788</v>
      </c>
      <c r="N248" s="13">
        <v>240</v>
      </c>
      <c r="O248" s="14" t="s">
        <v>47</v>
      </c>
      <c r="P248" s="14" t="s">
        <v>48</v>
      </c>
      <c r="Q248" s="14" t="s">
        <v>49</v>
      </c>
      <c r="R248" s="14" t="s">
        <v>50</v>
      </c>
    </row>
    <row r="249" spans="13:18">
      <c r="M249" s="12">
        <v>36788</v>
      </c>
      <c r="N249" s="13">
        <v>2000</v>
      </c>
      <c r="O249" s="14" t="s">
        <v>51</v>
      </c>
      <c r="P249" s="14" t="s">
        <v>52</v>
      </c>
      <c r="Q249" s="14" t="s">
        <v>49</v>
      </c>
      <c r="R249" s="14" t="s">
        <v>50</v>
      </c>
    </row>
    <row r="250" spans="13:18">
      <c r="M250" s="12">
        <v>36788</v>
      </c>
      <c r="N250" s="13">
        <v>3000</v>
      </c>
      <c r="O250" s="14" t="s">
        <v>47</v>
      </c>
      <c r="P250" s="14" t="s">
        <v>48</v>
      </c>
      <c r="Q250" s="14" t="s">
        <v>49</v>
      </c>
      <c r="R250" s="14" t="s">
        <v>50</v>
      </c>
    </row>
    <row r="251" spans="13:18">
      <c r="M251" s="12">
        <v>36789</v>
      </c>
      <c r="N251" s="13">
        <v>2749</v>
      </c>
      <c r="O251" s="14" t="s">
        <v>47</v>
      </c>
      <c r="P251" s="14" t="s">
        <v>48</v>
      </c>
      <c r="Q251" s="14" t="s">
        <v>49</v>
      </c>
      <c r="R251" s="14" t="s">
        <v>50</v>
      </c>
    </row>
    <row r="252" spans="13:18">
      <c r="M252" s="12">
        <v>36789</v>
      </c>
      <c r="N252" s="13">
        <v>75000</v>
      </c>
      <c r="O252" s="14" t="s">
        <v>51</v>
      </c>
      <c r="P252" s="14" t="s">
        <v>48</v>
      </c>
      <c r="Q252" s="14" t="s">
        <v>54</v>
      </c>
      <c r="R252" s="14" t="s">
        <v>50</v>
      </c>
    </row>
    <row r="253" spans="13:18">
      <c r="M253" s="12">
        <v>36789</v>
      </c>
      <c r="N253" s="13">
        <v>13000</v>
      </c>
      <c r="O253" s="14" t="s">
        <v>51</v>
      </c>
      <c r="P253" s="14" t="s">
        <v>52</v>
      </c>
      <c r="Q253" s="14" t="s">
        <v>53</v>
      </c>
      <c r="R253" s="14" t="s">
        <v>50</v>
      </c>
    </row>
    <row r="254" spans="13:18">
      <c r="M254" s="12">
        <v>36789</v>
      </c>
      <c r="N254" s="13">
        <v>3807</v>
      </c>
      <c r="O254" s="14" t="s">
        <v>47</v>
      </c>
      <c r="P254" s="14" t="s">
        <v>48</v>
      </c>
      <c r="Q254" s="14" t="s">
        <v>53</v>
      </c>
      <c r="R254" s="14" t="s">
        <v>50</v>
      </c>
    </row>
    <row r="255" spans="13:18">
      <c r="M255" s="12">
        <v>36789</v>
      </c>
      <c r="N255" s="13">
        <v>7342</v>
      </c>
      <c r="O255" s="14" t="s">
        <v>47</v>
      </c>
      <c r="P255" s="14" t="s">
        <v>48</v>
      </c>
      <c r="Q255" s="14" t="s">
        <v>49</v>
      </c>
      <c r="R255" s="14" t="s">
        <v>50</v>
      </c>
    </row>
    <row r="256" spans="13:18">
      <c r="M256" s="12">
        <v>36789</v>
      </c>
      <c r="N256" s="13">
        <v>133</v>
      </c>
      <c r="O256" s="14" t="s">
        <v>47</v>
      </c>
      <c r="P256" s="14" t="s">
        <v>48</v>
      </c>
      <c r="Q256" s="14" t="s">
        <v>53</v>
      </c>
      <c r="R256" s="14" t="s">
        <v>50</v>
      </c>
    </row>
    <row r="257" spans="13:18">
      <c r="M257" s="12">
        <v>36789</v>
      </c>
      <c r="N257" s="13">
        <v>15208</v>
      </c>
      <c r="O257" s="14" t="s">
        <v>51</v>
      </c>
      <c r="P257" s="14" t="s">
        <v>48</v>
      </c>
      <c r="Q257" s="14" t="s">
        <v>49</v>
      </c>
      <c r="R257" s="14" t="s">
        <v>50</v>
      </c>
    </row>
    <row r="258" spans="13:18">
      <c r="M258" s="12">
        <v>36789</v>
      </c>
      <c r="N258" s="13">
        <v>12455</v>
      </c>
      <c r="O258" s="14" t="s">
        <v>57</v>
      </c>
      <c r="P258" s="14" t="s">
        <v>52</v>
      </c>
      <c r="Q258" s="14" t="s">
        <v>54</v>
      </c>
      <c r="R258" s="14" t="s">
        <v>50</v>
      </c>
    </row>
    <row r="259" spans="13:18">
      <c r="M259" s="12">
        <v>36789</v>
      </c>
      <c r="N259" s="13">
        <v>13900</v>
      </c>
      <c r="O259" s="14" t="s">
        <v>55</v>
      </c>
      <c r="P259" s="14" t="s">
        <v>48</v>
      </c>
      <c r="Q259" s="14" t="s">
        <v>49</v>
      </c>
      <c r="R259" s="14" t="s">
        <v>50</v>
      </c>
    </row>
    <row r="260" spans="13:18">
      <c r="M260" s="12">
        <v>36789</v>
      </c>
      <c r="N260" s="13">
        <v>6762</v>
      </c>
      <c r="O260" s="14" t="s">
        <v>55</v>
      </c>
      <c r="P260" s="14" t="s">
        <v>48</v>
      </c>
      <c r="Q260" s="14" t="s">
        <v>49</v>
      </c>
      <c r="R260" s="14" t="s">
        <v>50</v>
      </c>
    </row>
    <row r="261" spans="13:18">
      <c r="M261" s="12">
        <v>36789</v>
      </c>
      <c r="N261" s="13">
        <v>10000</v>
      </c>
      <c r="O261" s="14" t="s">
        <v>57</v>
      </c>
      <c r="P261" s="14" t="s">
        <v>52</v>
      </c>
      <c r="Q261" s="14" t="s">
        <v>54</v>
      </c>
      <c r="R261" s="14" t="s">
        <v>50</v>
      </c>
    </row>
    <row r="262" spans="13:18">
      <c r="M262" s="12">
        <v>36789</v>
      </c>
      <c r="N262" s="13">
        <v>600</v>
      </c>
      <c r="O262" s="14" t="s">
        <v>55</v>
      </c>
      <c r="P262" s="14" t="s">
        <v>48</v>
      </c>
      <c r="Q262" s="14" t="s">
        <v>49</v>
      </c>
      <c r="R262" s="14" t="s">
        <v>50</v>
      </c>
    </row>
    <row r="263" spans="13:18">
      <c r="M263" s="12">
        <v>36790</v>
      </c>
      <c r="N263" s="13">
        <v>344</v>
      </c>
      <c r="O263" s="14" t="s">
        <v>47</v>
      </c>
      <c r="P263" s="14" t="s">
        <v>48</v>
      </c>
      <c r="Q263" s="14" t="s">
        <v>53</v>
      </c>
      <c r="R263" s="14" t="s">
        <v>56</v>
      </c>
    </row>
    <row r="264" spans="13:18">
      <c r="M264" s="12">
        <v>36790</v>
      </c>
      <c r="N264" s="13">
        <v>4635</v>
      </c>
      <c r="O264" s="14" t="s">
        <v>47</v>
      </c>
      <c r="P264" s="14" t="s">
        <v>48</v>
      </c>
      <c r="Q264" s="14" t="s">
        <v>49</v>
      </c>
      <c r="R264" s="14" t="s">
        <v>50</v>
      </c>
    </row>
    <row r="265" spans="13:18">
      <c r="M265" s="12">
        <v>36790</v>
      </c>
      <c r="N265" s="13">
        <v>9000</v>
      </c>
      <c r="O265" s="14" t="s">
        <v>57</v>
      </c>
      <c r="P265" s="14" t="s">
        <v>48</v>
      </c>
      <c r="Q265" s="14" t="s">
        <v>49</v>
      </c>
      <c r="R265" s="14" t="s">
        <v>50</v>
      </c>
    </row>
    <row r="266" spans="13:18">
      <c r="M266" s="12">
        <v>36790</v>
      </c>
      <c r="N266" s="13">
        <v>4000</v>
      </c>
      <c r="O266" s="14" t="s">
        <v>47</v>
      </c>
      <c r="P266" s="14" t="s">
        <v>48</v>
      </c>
      <c r="Q266" s="14" t="s">
        <v>49</v>
      </c>
      <c r="R266" s="14" t="s">
        <v>50</v>
      </c>
    </row>
    <row r="267" spans="13:18">
      <c r="M267" s="12">
        <v>36790</v>
      </c>
      <c r="N267" s="13">
        <v>4000</v>
      </c>
      <c r="O267" s="14" t="s">
        <v>55</v>
      </c>
      <c r="P267" s="14" t="s">
        <v>48</v>
      </c>
      <c r="Q267" s="14" t="s">
        <v>54</v>
      </c>
      <c r="R267" s="14" t="s">
        <v>50</v>
      </c>
    </row>
    <row r="268" spans="13:18">
      <c r="M268" s="12">
        <v>36790</v>
      </c>
      <c r="N268" s="13">
        <v>13000</v>
      </c>
      <c r="O268" s="14" t="s">
        <v>51</v>
      </c>
      <c r="P268" s="14" t="s">
        <v>48</v>
      </c>
      <c r="Q268" s="14" t="s">
        <v>49</v>
      </c>
      <c r="R268" s="14" t="s">
        <v>50</v>
      </c>
    </row>
    <row r="269" spans="13:18">
      <c r="M269" s="12">
        <v>36790</v>
      </c>
      <c r="N269" s="13">
        <v>3000</v>
      </c>
      <c r="O269" s="14" t="s">
        <v>47</v>
      </c>
      <c r="P269" s="14" t="s">
        <v>48</v>
      </c>
      <c r="Q269" s="14" t="s">
        <v>49</v>
      </c>
      <c r="R269" s="14" t="s">
        <v>50</v>
      </c>
    </row>
    <row r="270" spans="13:18">
      <c r="M270" s="12">
        <v>36790</v>
      </c>
      <c r="N270" s="13">
        <v>2878</v>
      </c>
      <c r="O270" s="14" t="s">
        <v>55</v>
      </c>
      <c r="P270" s="14" t="s">
        <v>48</v>
      </c>
      <c r="Q270" s="14" t="s">
        <v>54</v>
      </c>
      <c r="R270" s="14" t="s">
        <v>50</v>
      </c>
    </row>
    <row r="271" spans="13:18">
      <c r="M271" s="12">
        <v>36790</v>
      </c>
      <c r="N271" s="13">
        <v>13519</v>
      </c>
      <c r="O271" s="14" t="s">
        <v>51</v>
      </c>
      <c r="P271" s="14" t="s">
        <v>48</v>
      </c>
      <c r="Q271" s="14" t="s">
        <v>49</v>
      </c>
      <c r="R271" s="14" t="s">
        <v>50</v>
      </c>
    </row>
    <row r="272" spans="13:18">
      <c r="M272" s="12">
        <v>36790</v>
      </c>
      <c r="N272" s="13">
        <v>4000</v>
      </c>
      <c r="O272" s="14" t="s">
        <v>47</v>
      </c>
      <c r="P272" s="14" t="s">
        <v>48</v>
      </c>
      <c r="Q272" s="14" t="s">
        <v>49</v>
      </c>
      <c r="R272" s="14" t="s">
        <v>56</v>
      </c>
    </row>
    <row r="273" spans="13:18">
      <c r="M273" s="12">
        <v>36790</v>
      </c>
      <c r="N273" s="13">
        <v>3075</v>
      </c>
      <c r="O273" s="14" t="s">
        <v>47</v>
      </c>
      <c r="P273" s="14" t="s">
        <v>48</v>
      </c>
      <c r="Q273" s="14" t="s">
        <v>53</v>
      </c>
      <c r="R273" s="14" t="s">
        <v>50</v>
      </c>
    </row>
    <row r="274" spans="13:18">
      <c r="M274" s="12">
        <v>36790</v>
      </c>
      <c r="N274" s="13">
        <v>4000</v>
      </c>
      <c r="O274" s="14" t="s">
        <v>47</v>
      </c>
      <c r="P274" s="14" t="s">
        <v>48</v>
      </c>
      <c r="Q274" s="14" t="s">
        <v>54</v>
      </c>
      <c r="R274" s="14" t="s">
        <v>50</v>
      </c>
    </row>
    <row r="275" spans="13:18">
      <c r="M275" s="12">
        <v>36791</v>
      </c>
      <c r="N275" s="13">
        <v>2749</v>
      </c>
      <c r="O275" s="14" t="s">
        <v>47</v>
      </c>
      <c r="P275" s="14" t="s">
        <v>48</v>
      </c>
      <c r="Q275" s="14" t="s">
        <v>49</v>
      </c>
      <c r="R275" s="14" t="s">
        <v>56</v>
      </c>
    </row>
    <row r="276" spans="13:18">
      <c r="M276" s="12">
        <v>36791</v>
      </c>
      <c r="N276" s="13">
        <v>75000</v>
      </c>
      <c r="O276" s="14" t="s">
        <v>51</v>
      </c>
      <c r="P276" s="14" t="s">
        <v>48</v>
      </c>
      <c r="Q276" s="14" t="s">
        <v>54</v>
      </c>
      <c r="R276" s="14" t="s">
        <v>50</v>
      </c>
    </row>
    <row r="277" spans="13:18">
      <c r="M277" s="12">
        <v>36791</v>
      </c>
      <c r="N277" s="13">
        <v>13000</v>
      </c>
      <c r="O277" s="14" t="s">
        <v>51</v>
      </c>
      <c r="P277" s="14" t="s">
        <v>52</v>
      </c>
      <c r="Q277" s="14" t="s">
        <v>53</v>
      </c>
      <c r="R277" s="14" t="s">
        <v>50</v>
      </c>
    </row>
    <row r="278" spans="13:18">
      <c r="M278" s="12">
        <v>36791</v>
      </c>
      <c r="N278" s="13">
        <v>3807</v>
      </c>
      <c r="O278" s="14" t="s">
        <v>47</v>
      </c>
      <c r="P278" s="14" t="s">
        <v>48</v>
      </c>
      <c r="Q278" s="14" t="s">
        <v>53</v>
      </c>
      <c r="R278" s="14" t="s">
        <v>50</v>
      </c>
    </row>
    <row r="279" spans="13:18">
      <c r="M279" s="12">
        <v>36791</v>
      </c>
      <c r="N279" s="13">
        <v>7342</v>
      </c>
      <c r="O279" s="14" t="s">
        <v>47</v>
      </c>
      <c r="P279" s="14" t="s">
        <v>48</v>
      </c>
      <c r="Q279" s="14" t="s">
        <v>49</v>
      </c>
      <c r="R279" s="14" t="s">
        <v>56</v>
      </c>
    </row>
    <row r="280" spans="13:18">
      <c r="M280" s="12">
        <v>36791</v>
      </c>
      <c r="N280" s="13">
        <v>133</v>
      </c>
      <c r="O280" s="14" t="s">
        <v>47</v>
      </c>
      <c r="P280" s="14" t="s">
        <v>48</v>
      </c>
      <c r="Q280" s="14" t="s">
        <v>53</v>
      </c>
      <c r="R280" s="14" t="s">
        <v>50</v>
      </c>
    </row>
    <row r="281" spans="13:18">
      <c r="M281" s="12">
        <v>36791</v>
      </c>
      <c r="N281" s="13">
        <v>15208</v>
      </c>
      <c r="O281" s="14" t="s">
        <v>51</v>
      </c>
      <c r="P281" s="14" t="s">
        <v>48</v>
      </c>
      <c r="Q281" s="14" t="s">
        <v>49</v>
      </c>
      <c r="R281" s="14" t="s">
        <v>50</v>
      </c>
    </row>
    <row r="282" spans="13:18">
      <c r="M282" s="12">
        <v>36791</v>
      </c>
      <c r="N282" s="13">
        <v>12455</v>
      </c>
      <c r="O282" s="14" t="s">
        <v>51</v>
      </c>
      <c r="P282" s="14" t="s">
        <v>52</v>
      </c>
      <c r="Q282" s="14" t="s">
        <v>54</v>
      </c>
      <c r="R282" s="14" t="s">
        <v>50</v>
      </c>
    </row>
    <row r="283" spans="13:18">
      <c r="M283" s="12">
        <v>36791</v>
      </c>
      <c r="N283" s="13">
        <v>200</v>
      </c>
      <c r="O283" s="14" t="s">
        <v>55</v>
      </c>
      <c r="P283" s="14" t="s">
        <v>48</v>
      </c>
      <c r="Q283" s="14" t="s">
        <v>49</v>
      </c>
      <c r="R283" s="14" t="s">
        <v>50</v>
      </c>
    </row>
    <row r="284" spans="13:18">
      <c r="M284" s="12">
        <v>36791</v>
      </c>
      <c r="N284" s="13">
        <v>30000</v>
      </c>
      <c r="O284" s="14" t="s">
        <v>55</v>
      </c>
      <c r="P284" s="14" t="s">
        <v>48</v>
      </c>
      <c r="Q284" s="14" t="s">
        <v>49</v>
      </c>
      <c r="R284" s="14" t="s">
        <v>50</v>
      </c>
    </row>
    <row r="285" spans="13:18">
      <c r="M285" s="12">
        <v>36791</v>
      </c>
      <c r="N285" s="13">
        <v>2000</v>
      </c>
      <c r="O285" s="14" t="s">
        <v>57</v>
      </c>
      <c r="P285" s="14" t="s">
        <v>52</v>
      </c>
      <c r="Q285" s="14" t="s">
        <v>54</v>
      </c>
      <c r="R285" s="14" t="s">
        <v>56</v>
      </c>
    </row>
    <row r="286" spans="13:18">
      <c r="M286" s="12">
        <v>36791</v>
      </c>
      <c r="N286" s="13">
        <v>600</v>
      </c>
      <c r="O286" s="14" t="s">
        <v>55</v>
      </c>
      <c r="P286" s="14" t="s">
        <v>48</v>
      </c>
      <c r="Q286" s="14" t="s">
        <v>49</v>
      </c>
      <c r="R286" s="14" t="s">
        <v>50</v>
      </c>
    </row>
    <row r="287" spans="13:18">
      <c r="M287" s="12">
        <v>36794</v>
      </c>
      <c r="N287" s="13">
        <v>12500</v>
      </c>
      <c r="O287" s="14" t="s">
        <v>51</v>
      </c>
      <c r="P287" s="14" t="s">
        <v>48</v>
      </c>
      <c r="Q287" s="14" t="s">
        <v>54</v>
      </c>
      <c r="R287" s="14" t="s">
        <v>56</v>
      </c>
    </row>
    <row r="288" spans="13:18">
      <c r="M288" s="12">
        <v>36794</v>
      </c>
      <c r="N288" s="13">
        <v>100</v>
      </c>
      <c r="O288" s="14" t="s">
        <v>47</v>
      </c>
      <c r="P288" s="14" t="s">
        <v>48</v>
      </c>
      <c r="Q288" s="14" t="s">
        <v>49</v>
      </c>
      <c r="R288" s="14" t="s">
        <v>50</v>
      </c>
    </row>
    <row r="289" spans="13:18">
      <c r="M289" s="12">
        <v>36794</v>
      </c>
      <c r="N289" s="13">
        <v>1000</v>
      </c>
      <c r="O289" s="14" t="s">
        <v>47</v>
      </c>
      <c r="P289" s="14" t="s">
        <v>48</v>
      </c>
      <c r="Q289" s="14" t="s">
        <v>49</v>
      </c>
      <c r="R289" s="14" t="s">
        <v>50</v>
      </c>
    </row>
    <row r="290" spans="13:18">
      <c r="M290" s="12">
        <v>36794</v>
      </c>
      <c r="N290" s="13">
        <v>6000</v>
      </c>
      <c r="O290" s="14" t="s">
        <v>47</v>
      </c>
      <c r="P290" s="14" t="s">
        <v>52</v>
      </c>
      <c r="Q290" s="14" t="s">
        <v>53</v>
      </c>
      <c r="R290" s="14" t="s">
        <v>50</v>
      </c>
    </row>
    <row r="291" spans="13:18">
      <c r="M291" s="12">
        <v>36794</v>
      </c>
      <c r="N291" s="13">
        <v>12505</v>
      </c>
      <c r="O291" s="14" t="s">
        <v>51</v>
      </c>
      <c r="P291" s="14" t="s">
        <v>48</v>
      </c>
      <c r="Q291" s="14" t="s">
        <v>53</v>
      </c>
      <c r="R291" s="14" t="s">
        <v>50</v>
      </c>
    </row>
    <row r="292" spans="13:18">
      <c r="M292" s="12">
        <v>36794</v>
      </c>
      <c r="N292" s="13">
        <v>15208</v>
      </c>
      <c r="O292" s="14" t="s">
        <v>51</v>
      </c>
      <c r="P292" s="14" t="s">
        <v>48</v>
      </c>
      <c r="Q292" s="14" t="s">
        <v>49</v>
      </c>
      <c r="R292" s="14" t="s">
        <v>50</v>
      </c>
    </row>
    <row r="293" spans="13:18">
      <c r="M293" s="12">
        <v>36794</v>
      </c>
      <c r="N293" s="13">
        <v>12455</v>
      </c>
      <c r="O293" s="14" t="s">
        <v>57</v>
      </c>
      <c r="P293" s="14" t="s">
        <v>52</v>
      </c>
      <c r="Q293" s="14" t="s">
        <v>54</v>
      </c>
      <c r="R293" s="14" t="s">
        <v>50</v>
      </c>
    </row>
    <row r="294" spans="13:18">
      <c r="M294" s="12">
        <v>36794</v>
      </c>
      <c r="N294" s="13">
        <v>32000</v>
      </c>
      <c r="O294" s="14" t="s">
        <v>55</v>
      </c>
      <c r="P294" s="14" t="s">
        <v>48</v>
      </c>
      <c r="Q294" s="14" t="s">
        <v>49</v>
      </c>
      <c r="R294" s="14" t="s">
        <v>56</v>
      </c>
    </row>
    <row r="295" spans="13:18">
      <c r="M295" s="12">
        <v>36794</v>
      </c>
      <c r="N295" s="13">
        <v>6762</v>
      </c>
      <c r="O295" s="14" t="s">
        <v>55</v>
      </c>
      <c r="P295" s="14" t="s">
        <v>48</v>
      </c>
      <c r="Q295" s="14" t="s">
        <v>49</v>
      </c>
      <c r="R295" s="14" t="s">
        <v>50</v>
      </c>
    </row>
    <row r="296" spans="13:18">
      <c r="M296" s="12">
        <v>36794</v>
      </c>
      <c r="N296" s="13">
        <v>10000</v>
      </c>
      <c r="O296" s="14" t="s">
        <v>57</v>
      </c>
      <c r="P296" s="14" t="s">
        <v>52</v>
      </c>
      <c r="Q296" s="14" t="s">
        <v>54</v>
      </c>
      <c r="R296" s="14" t="s">
        <v>50</v>
      </c>
    </row>
    <row r="297" spans="13:18">
      <c r="M297" s="12">
        <v>36794</v>
      </c>
      <c r="N297" s="13">
        <v>600</v>
      </c>
      <c r="O297" s="14" t="s">
        <v>55</v>
      </c>
      <c r="P297" s="14" t="s">
        <v>48</v>
      </c>
      <c r="Q297" s="14" t="s">
        <v>49</v>
      </c>
      <c r="R297" s="14" t="s">
        <v>56</v>
      </c>
    </row>
    <row r="298" spans="13:18">
      <c r="M298" s="12">
        <v>36794</v>
      </c>
      <c r="N298" s="13">
        <v>50000</v>
      </c>
      <c r="O298" s="14" t="s">
        <v>51</v>
      </c>
      <c r="P298" s="14" t="s">
        <v>48</v>
      </c>
      <c r="Q298" s="14" t="s">
        <v>54</v>
      </c>
      <c r="R298" s="14" t="s">
        <v>50</v>
      </c>
    </row>
    <row r="299" spans="13:18">
      <c r="M299" s="12">
        <v>36794</v>
      </c>
      <c r="N299" s="13">
        <v>100</v>
      </c>
      <c r="O299" s="14" t="s">
        <v>47</v>
      </c>
      <c r="P299" s="14" t="s">
        <v>48</v>
      </c>
      <c r="Q299" s="14" t="s">
        <v>49</v>
      </c>
      <c r="R299" s="14" t="s">
        <v>56</v>
      </c>
    </row>
    <row r="300" spans="13:18">
      <c r="M300" s="12">
        <v>36794</v>
      </c>
      <c r="N300" s="13">
        <v>1000</v>
      </c>
      <c r="O300" s="14" t="s">
        <v>47</v>
      </c>
      <c r="P300" s="14" t="s">
        <v>48</v>
      </c>
      <c r="Q300" s="14" t="s">
        <v>49</v>
      </c>
      <c r="R300" s="14" t="s">
        <v>50</v>
      </c>
    </row>
    <row r="301" spans="13:18">
      <c r="M301" s="12">
        <v>36794</v>
      </c>
      <c r="N301" s="13">
        <v>6000</v>
      </c>
      <c r="O301" s="14" t="s">
        <v>47</v>
      </c>
      <c r="P301" s="14" t="s">
        <v>52</v>
      </c>
      <c r="Q301" s="14" t="s">
        <v>53</v>
      </c>
      <c r="R301" s="14" t="s">
        <v>50</v>
      </c>
    </row>
    <row r="302" spans="13:18">
      <c r="M302" s="12">
        <v>36794</v>
      </c>
      <c r="N302" s="13">
        <v>12505</v>
      </c>
      <c r="O302" s="14" t="s">
        <v>51</v>
      </c>
      <c r="P302" s="14" t="s">
        <v>48</v>
      </c>
      <c r="Q302" s="14" t="s">
        <v>53</v>
      </c>
      <c r="R302" s="14" t="s">
        <v>50</v>
      </c>
    </row>
    <row r="303" spans="13:18">
      <c r="M303" s="12">
        <v>36794</v>
      </c>
      <c r="N303" s="13">
        <v>3434</v>
      </c>
      <c r="O303" s="14" t="s">
        <v>47</v>
      </c>
      <c r="P303" s="14" t="s">
        <v>48</v>
      </c>
      <c r="Q303" s="14" t="s">
        <v>49</v>
      </c>
      <c r="R303" s="14" t="s">
        <v>56</v>
      </c>
    </row>
    <row r="304" spans="13:18">
      <c r="M304" s="12">
        <v>36795</v>
      </c>
      <c r="N304" s="13">
        <v>5000</v>
      </c>
      <c r="O304" s="14" t="s">
        <v>55</v>
      </c>
      <c r="P304" s="14" t="s">
        <v>48</v>
      </c>
      <c r="Q304" s="14" t="s">
        <v>53</v>
      </c>
      <c r="R304" s="14" t="s">
        <v>50</v>
      </c>
    </row>
    <row r="305" spans="13:18">
      <c r="M305" s="12">
        <v>36795</v>
      </c>
      <c r="N305" s="13">
        <v>4623</v>
      </c>
      <c r="O305" s="14" t="s">
        <v>55</v>
      </c>
      <c r="P305" s="14" t="s">
        <v>48</v>
      </c>
      <c r="Q305" s="14" t="s">
        <v>54</v>
      </c>
      <c r="R305" s="14" t="s">
        <v>50</v>
      </c>
    </row>
    <row r="306" spans="13:18">
      <c r="M306" s="12">
        <v>36795</v>
      </c>
      <c r="N306" s="13">
        <v>5879</v>
      </c>
      <c r="O306" s="14" t="s">
        <v>47</v>
      </c>
      <c r="P306" s="14" t="s">
        <v>48</v>
      </c>
      <c r="Q306" s="14" t="s">
        <v>49</v>
      </c>
      <c r="R306" s="14" t="s">
        <v>56</v>
      </c>
    </row>
    <row r="307" spans="13:18">
      <c r="M307" s="12">
        <v>36795</v>
      </c>
      <c r="N307" s="13">
        <v>3171</v>
      </c>
      <c r="O307" s="14" t="s">
        <v>47</v>
      </c>
      <c r="P307" s="14" t="s">
        <v>48</v>
      </c>
      <c r="Q307" s="14" t="s">
        <v>53</v>
      </c>
      <c r="R307" s="14" t="s">
        <v>50</v>
      </c>
    </row>
    <row r="308" spans="13:18">
      <c r="M308" s="12">
        <v>36795</v>
      </c>
      <c r="N308" s="13">
        <v>4000</v>
      </c>
      <c r="O308" s="14" t="s">
        <v>55</v>
      </c>
      <c r="P308" s="14" t="s">
        <v>48</v>
      </c>
      <c r="Q308" s="14" t="s">
        <v>49</v>
      </c>
      <c r="R308" s="14" t="s">
        <v>56</v>
      </c>
    </row>
    <row r="309" spans="13:18">
      <c r="M309" s="12">
        <v>36795</v>
      </c>
      <c r="N309" s="13">
        <v>2000</v>
      </c>
      <c r="O309" s="14" t="s">
        <v>57</v>
      </c>
      <c r="P309" s="14" t="s">
        <v>48</v>
      </c>
      <c r="Q309" s="14" t="s">
        <v>53</v>
      </c>
      <c r="R309" s="14" t="s">
        <v>50</v>
      </c>
    </row>
    <row r="310" spans="13:18">
      <c r="M310" s="12">
        <v>36795</v>
      </c>
      <c r="N310" s="13">
        <v>90000</v>
      </c>
      <c r="O310" s="14" t="s">
        <v>51</v>
      </c>
      <c r="P310" s="14" t="s">
        <v>48</v>
      </c>
      <c r="Q310" s="14" t="s">
        <v>49</v>
      </c>
      <c r="R310" s="14" t="s">
        <v>50</v>
      </c>
    </row>
    <row r="311" spans="13:18">
      <c r="M311" s="12">
        <v>36795</v>
      </c>
      <c r="N311" s="13">
        <v>124</v>
      </c>
      <c r="O311" s="14" t="s">
        <v>47</v>
      </c>
      <c r="P311" s="14" t="s">
        <v>52</v>
      </c>
      <c r="Q311" s="14" t="s">
        <v>49</v>
      </c>
      <c r="R311" s="14" t="s">
        <v>50</v>
      </c>
    </row>
    <row r="312" spans="13:18">
      <c r="M312" s="12">
        <v>36795</v>
      </c>
      <c r="N312" s="13">
        <v>400</v>
      </c>
      <c r="O312" s="14" t="s">
        <v>47</v>
      </c>
      <c r="P312" s="14" t="s">
        <v>52</v>
      </c>
      <c r="Q312" s="14" t="s">
        <v>49</v>
      </c>
      <c r="R312" s="14" t="s">
        <v>50</v>
      </c>
    </row>
    <row r="313" spans="13:18">
      <c r="M313" s="12">
        <v>36795</v>
      </c>
      <c r="N313" s="13">
        <v>100</v>
      </c>
      <c r="O313" s="14" t="s">
        <v>47</v>
      </c>
      <c r="P313" s="14" t="s">
        <v>48</v>
      </c>
      <c r="Q313" s="14" t="s">
        <v>49</v>
      </c>
      <c r="R313" s="14" t="s">
        <v>50</v>
      </c>
    </row>
    <row r="314" spans="13:18">
      <c r="M314" s="12">
        <v>36795</v>
      </c>
      <c r="N314" s="13">
        <v>25000</v>
      </c>
      <c r="O314" s="14" t="s">
        <v>51</v>
      </c>
      <c r="P314" s="14" t="s">
        <v>48</v>
      </c>
      <c r="Q314" s="14" t="s">
        <v>53</v>
      </c>
      <c r="R314" s="14" t="s">
        <v>50</v>
      </c>
    </row>
    <row r="315" spans="13:18">
      <c r="M315" s="12">
        <v>36795</v>
      </c>
      <c r="N315" s="13">
        <v>17000</v>
      </c>
      <c r="O315" s="14" t="s">
        <v>51</v>
      </c>
      <c r="P315" s="14" t="s">
        <v>52</v>
      </c>
      <c r="Q315" s="14" t="s">
        <v>49</v>
      </c>
      <c r="R315" s="14" t="s">
        <v>50</v>
      </c>
    </row>
    <row r="316" spans="13:18">
      <c r="M316" s="12">
        <v>36795</v>
      </c>
      <c r="N316" s="13">
        <v>400</v>
      </c>
      <c r="O316" s="14" t="s">
        <v>47</v>
      </c>
      <c r="P316" s="14" t="s">
        <v>48</v>
      </c>
      <c r="Q316" s="14" t="s">
        <v>49</v>
      </c>
      <c r="R316" s="14" t="s">
        <v>50</v>
      </c>
    </row>
    <row r="317" spans="13:18">
      <c r="M317" s="12">
        <v>36795</v>
      </c>
      <c r="N317" s="13">
        <v>1325</v>
      </c>
      <c r="O317" s="14" t="s">
        <v>47</v>
      </c>
      <c r="P317" s="14" t="s">
        <v>48</v>
      </c>
      <c r="Q317" s="14" t="s">
        <v>49</v>
      </c>
      <c r="R317" s="14" t="s">
        <v>56</v>
      </c>
    </row>
    <row r="318" spans="13:18">
      <c r="M318" s="12">
        <v>36795</v>
      </c>
      <c r="N318" s="13">
        <v>100</v>
      </c>
      <c r="O318" s="14" t="s">
        <v>47</v>
      </c>
      <c r="P318" s="14" t="s">
        <v>48</v>
      </c>
      <c r="Q318" s="14" t="s">
        <v>49</v>
      </c>
      <c r="R318" s="14" t="s">
        <v>50</v>
      </c>
    </row>
    <row r="319" spans="13:18">
      <c r="M319" s="12">
        <v>36795</v>
      </c>
      <c r="N319" s="13">
        <v>250</v>
      </c>
      <c r="O319" s="14" t="s">
        <v>55</v>
      </c>
      <c r="P319" s="14" t="s">
        <v>48</v>
      </c>
      <c r="Q319" s="14" t="s">
        <v>54</v>
      </c>
      <c r="R319" s="14" t="s">
        <v>50</v>
      </c>
    </row>
    <row r="320" spans="13:18">
      <c r="M320" s="12">
        <v>36796</v>
      </c>
      <c r="N320" s="13">
        <v>15000</v>
      </c>
      <c r="O320" s="14" t="s">
        <v>51</v>
      </c>
      <c r="P320" s="14" t="s">
        <v>48</v>
      </c>
      <c r="Q320" s="14" t="s">
        <v>49</v>
      </c>
      <c r="R320" s="14" t="s">
        <v>50</v>
      </c>
    </row>
    <row r="321" spans="13:18">
      <c r="M321" s="12">
        <v>36796</v>
      </c>
      <c r="N321" s="13">
        <v>7277</v>
      </c>
      <c r="O321" s="14" t="s">
        <v>57</v>
      </c>
      <c r="P321" s="14" t="s">
        <v>48</v>
      </c>
      <c r="Q321" s="14" t="s">
        <v>54</v>
      </c>
      <c r="R321" s="14" t="s">
        <v>50</v>
      </c>
    </row>
    <row r="322" spans="13:18">
      <c r="M322" s="12">
        <v>36796</v>
      </c>
      <c r="N322" s="13">
        <v>100</v>
      </c>
      <c r="O322" s="14" t="s">
        <v>47</v>
      </c>
      <c r="P322" s="14" t="s">
        <v>48</v>
      </c>
      <c r="Q322" s="14" t="s">
        <v>49</v>
      </c>
      <c r="R322" s="14" t="s">
        <v>50</v>
      </c>
    </row>
    <row r="323" spans="13:18">
      <c r="M323" s="12">
        <v>36796</v>
      </c>
      <c r="N323" s="13">
        <v>1000</v>
      </c>
      <c r="O323" s="14" t="s">
        <v>47</v>
      </c>
      <c r="P323" s="14" t="s">
        <v>48</v>
      </c>
      <c r="Q323" s="14" t="s">
        <v>49</v>
      </c>
      <c r="R323" s="14" t="s">
        <v>50</v>
      </c>
    </row>
    <row r="324" spans="13:18">
      <c r="M324" s="12">
        <v>36796</v>
      </c>
      <c r="N324" s="13">
        <v>6000</v>
      </c>
      <c r="O324" s="14" t="s">
        <v>47</v>
      </c>
      <c r="P324" s="14" t="s">
        <v>52</v>
      </c>
      <c r="Q324" s="14" t="s">
        <v>53</v>
      </c>
      <c r="R324" s="14" t="s">
        <v>50</v>
      </c>
    </row>
    <row r="325" spans="13:18">
      <c r="M325" s="12">
        <v>36796</v>
      </c>
      <c r="N325" s="13">
        <v>12505</v>
      </c>
      <c r="O325" s="14" t="s">
        <v>51</v>
      </c>
      <c r="P325" s="14" t="s">
        <v>48</v>
      </c>
      <c r="Q325" s="14" t="s">
        <v>53</v>
      </c>
      <c r="R325" s="14" t="s">
        <v>50</v>
      </c>
    </row>
    <row r="326" spans="13:18">
      <c r="M326" s="12">
        <v>36796</v>
      </c>
      <c r="N326" s="13">
        <v>3434</v>
      </c>
      <c r="O326" s="14" t="s">
        <v>47</v>
      </c>
      <c r="P326" s="14" t="s">
        <v>48</v>
      </c>
      <c r="Q326" s="14" t="s">
        <v>49</v>
      </c>
      <c r="R326" s="14" t="s">
        <v>50</v>
      </c>
    </row>
    <row r="327" spans="13:18">
      <c r="M327" s="12">
        <v>36796</v>
      </c>
      <c r="N327" s="13">
        <v>5000</v>
      </c>
      <c r="O327" s="14" t="s">
        <v>55</v>
      </c>
      <c r="P327" s="14" t="s">
        <v>48</v>
      </c>
      <c r="Q327" s="14" t="s">
        <v>53</v>
      </c>
      <c r="R327" s="14" t="s">
        <v>50</v>
      </c>
    </row>
    <row r="328" spans="13:18">
      <c r="M328" s="12">
        <v>36796</v>
      </c>
      <c r="N328" s="13">
        <v>15984</v>
      </c>
      <c r="O328" s="14" t="s">
        <v>55</v>
      </c>
      <c r="P328" s="14" t="s">
        <v>48</v>
      </c>
      <c r="Q328" s="14" t="s">
        <v>54</v>
      </c>
      <c r="R328" s="14" t="s">
        <v>56</v>
      </c>
    </row>
    <row r="329" spans="13:18">
      <c r="M329" s="12">
        <v>36797</v>
      </c>
      <c r="N329" s="13">
        <v>5879</v>
      </c>
      <c r="O329" s="14" t="s">
        <v>47</v>
      </c>
      <c r="P329" s="14" t="s">
        <v>48</v>
      </c>
      <c r="Q329" s="14" t="s">
        <v>49</v>
      </c>
      <c r="R329" s="14" t="s">
        <v>56</v>
      </c>
    </row>
    <row r="330" spans="13:18">
      <c r="M330" s="12">
        <v>36797</v>
      </c>
      <c r="N330" s="13">
        <v>3171</v>
      </c>
      <c r="O330" s="14" t="s">
        <v>47</v>
      </c>
      <c r="P330" s="14" t="s">
        <v>48</v>
      </c>
      <c r="Q330" s="14" t="s">
        <v>53</v>
      </c>
      <c r="R330" s="14" t="s">
        <v>50</v>
      </c>
    </row>
    <row r="331" spans="13:18">
      <c r="M331" s="12">
        <v>36797</v>
      </c>
      <c r="N331" s="13">
        <v>4000</v>
      </c>
      <c r="O331" s="14" t="s">
        <v>55</v>
      </c>
      <c r="P331" s="14" t="s">
        <v>48</v>
      </c>
      <c r="Q331" s="14" t="s">
        <v>49</v>
      </c>
      <c r="R331" s="14" t="s">
        <v>56</v>
      </c>
    </row>
    <row r="332" spans="13:18">
      <c r="M332" s="12">
        <v>36797</v>
      </c>
      <c r="N332" s="13">
        <v>2000</v>
      </c>
      <c r="O332" s="14" t="s">
        <v>57</v>
      </c>
      <c r="P332" s="14" t="s">
        <v>48</v>
      </c>
      <c r="Q332" s="14" t="s">
        <v>53</v>
      </c>
      <c r="R332" s="14" t="s">
        <v>50</v>
      </c>
    </row>
    <row r="333" spans="13:18">
      <c r="M333" s="12">
        <v>36797</v>
      </c>
      <c r="N333" s="13">
        <v>14548</v>
      </c>
      <c r="O333" s="14" t="s">
        <v>51</v>
      </c>
      <c r="P333" s="14" t="s">
        <v>48</v>
      </c>
      <c r="Q333" s="14" t="s">
        <v>49</v>
      </c>
      <c r="R333" s="14" t="s">
        <v>50</v>
      </c>
    </row>
    <row r="334" spans="13:18">
      <c r="M334" s="12">
        <v>36797</v>
      </c>
      <c r="N334" s="13">
        <v>240</v>
      </c>
      <c r="O334" s="14" t="s">
        <v>47</v>
      </c>
      <c r="P334" s="14" t="s">
        <v>48</v>
      </c>
      <c r="Q334" s="14" t="s">
        <v>49</v>
      </c>
      <c r="R334" s="14" t="s">
        <v>50</v>
      </c>
    </row>
    <row r="335" spans="13:18">
      <c r="M335" s="12">
        <v>36797</v>
      </c>
      <c r="N335" s="13">
        <v>25000</v>
      </c>
      <c r="O335" s="14" t="s">
        <v>55</v>
      </c>
      <c r="P335" s="14" t="s">
        <v>48</v>
      </c>
      <c r="Q335" s="14" t="s">
        <v>54</v>
      </c>
      <c r="R335" s="14" t="s">
        <v>50</v>
      </c>
    </row>
    <row r="336" spans="13:18">
      <c r="M336" s="12">
        <v>36798</v>
      </c>
      <c r="N336" s="13">
        <v>90000</v>
      </c>
      <c r="O336" s="14" t="s">
        <v>51</v>
      </c>
      <c r="P336" s="14" t="s">
        <v>48</v>
      </c>
      <c r="Q336" s="14" t="s">
        <v>49</v>
      </c>
      <c r="R336" s="14" t="s">
        <v>50</v>
      </c>
    </row>
    <row r="337" spans="13:18">
      <c r="M337" s="12">
        <v>36798</v>
      </c>
      <c r="N337" s="13">
        <v>124</v>
      </c>
      <c r="O337" s="14" t="s">
        <v>47</v>
      </c>
      <c r="P337" s="14" t="s">
        <v>52</v>
      </c>
      <c r="Q337" s="14" t="s">
        <v>49</v>
      </c>
      <c r="R337" s="14" t="s">
        <v>50</v>
      </c>
    </row>
    <row r="338" spans="13:18">
      <c r="M338" s="12">
        <v>36798</v>
      </c>
      <c r="N338" s="13">
        <v>400</v>
      </c>
      <c r="O338" s="14" t="s">
        <v>47</v>
      </c>
      <c r="P338" s="14" t="s">
        <v>52</v>
      </c>
      <c r="Q338" s="14" t="s">
        <v>49</v>
      </c>
      <c r="R338" s="14" t="s">
        <v>50</v>
      </c>
    </row>
    <row r="339" spans="13:18">
      <c r="M339" s="12">
        <v>36798</v>
      </c>
      <c r="N339" s="13">
        <v>100</v>
      </c>
      <c r="O339" s="14" t="s">
        <v>47</v>
      </c>
      <c r="P339" s="14" t="s">
        <v>48</v>
      </c>
      <c r="Q339" s="14" t="s">
        <v>49</v>
      </c>
      <c r="R339" s="14" t="s">
        <v>50</v>
      </c>
    </row>
    <row r="340" spans="13:18">
      <c r="M340" s="12">
        <v>36798</v>
      </c>
      <c r="N340" s="13">
        <v>14644</v>
      </c>
      <c r="O340" s="14" t="s">
        <v>51</v>
      </c>
      <c r="P340" s="14" t="s">
        <v>48</v>
      </c>
      <c r="Q340" s="14" t="s">
        <v>53</v>
      </c>
      <c r="R340" s="14" t="s">
        <v>56</v>
      </c>
    </row>
    <row r="341" spans="13:18">
      <c r="M341" s="12">
        <v>36798</v>
      </c>
      <c r="N341" s="13">
        <v>11000</v>
      </c>
      <c r="O341" s="14" t="s">
        <v>51</v>
      </c>
      <c r="P341" s="14" t="s">
        <v>48</v>
      </c>
      <c r="Q341" s="14" t="s">
        <v>49</v>
      </c>
      <c r="R341" s="14" t="s">
        <v>56</v>
      </c>
    </row>
    <row r="342" spans="13:18">
      <c r="M342" s="12">
        <v>36798</v>
      </c>
      <c r="N342" s="13">
        <v>2000</v>
      </c>
      <c r="O342" s="14" t="s">
        <v>51</v>
      </c>
      <c r="P342" s="14" t="s">
        <v>48</v>
      </c>
      <c r="Q342" s="14" t="s">
        <v>49</v>
      </c>
      <c r="R342" s="14" t="s">
        <v>56</v>
      </c>
    </row>
    <row r="343" spans="13:18">
      <c r="M343" s="12">
        <v>36798</v>
      </c>
      <c r="N343" s="13">
        <v>4535</v>
      </c>
      <c r="O343" s="14" t="s">
        <v>47</v>
      </c>
      <c r="P343" s="14" t="s">
        <v>48</v>
      </c>
      <c r="Q343" s="14" t="s">
        <v>54</v>
      </c>
      <c r="R343" s="14" t="s">
        <v>50</v>
      </c>
    </row>
    <row r="344" spans="13:18">
      <c r="M344" s="12">
        <v>36798</v>
      </c>
      <c r="N344" s="13">
        <v>7000</v>
      </c>
      <c r="O344" s="14" t="s">
        <v>57</v>
      </c>
      <c r="P344" s="14" t="s">
        <v>48</v>
      </c>
      <c r="Q344" s="14" t="s">
        <v>54</v>
      </c>
      <c r="R344" s="14" t="s">
        <v>50</v>
      </c>
    </row>
    <row r="345" spans="13:18">
      <c r="M345" s="12">
        <v>36798</v>
      </c>
      <c r="N345" s="13">
        <v>12000</v>
      </c>
      <c r="O345" s="14" t="s">
        <v>47</v>
      </c>
      <c r="P345" s="14" t="s">
        <v>48</v>
      </c>
      <c r="Q345" s="14" t="s">
        <v>49</v>
      </c>
      <c r="R345" s="14" t="s">
        <v>50</v>
      </c>
    </row>
    <row r="346" spans="13:18">
      <c r="M346" s="12">
        <v>36798</v>
      </c>
      <c r="N346" s="13">
        <v>13500</v>
      </c>
      <c r="O346" s="14" t="s">
        <v>51</v>
      </c>
      <c r="P346" s="14" t="s">
        <v>48</v>
      </c>
      <c r="Q346" s="14" t="s">
        <v>54</v>
      </c>
      <c r="R346" s="14" t="s">
        <v>50</v>
      </c>
    </row>
    <row r="347" spans="13:18">
      <c r="M347" s="12">
        <v>36798</v>
      </c>
      <c r="N347" s="13">
        <v>4535</v>
      </c>
      <c r="O347" s="14" t="s">
        <v>47</v>
      </c>
      <c r="P347" s="14" t="s">
        <v>48</v>
      </c>
      <c r="Q347" s="14" t="s">
        <v>54</v>
      </c>
      <c r="R347" s="14" t="s">
        <v>56</v>
      </c>
    </row>
    <row r="348" spans="13:18">
      <c r="M348" s="12">
        <v>36798</v>
      </c>
      <c r="N348" s="13">
        <v>1946</v>
      </c>
      <c r="O348" s="14" t="s">
        <v>47</v>
      </c>
      <c r="P348" s="14" t="s">
        <v>48</v>
      </c>
      <c r="Q348" s="14" t="s">
        <v>49</v>
      </c>
      <c r="R348" s="14" t="s">
        <v>56</v>
      </c>
    </row>
    <row r="349" spans="13:18">
      <c r="M349" s="12">
        <v>36798</v>
      </c>
      <c r="N349" s="13">
        <v>1946</v>
      </c>
      <c r="O349" s="14" t="s">
        <v>47</v>
      </c>
      <c r="P349" s="14" t="s">
        <v>48</v>
      </c>
      <c r="Q349" s="14" t="s">
        <v>49</v>
      </c>
      <c r="R349" s="14" t="s">
        <v>50</v>
      </c>
    </row>
    <row r="350" spans="13:18">
      <c r="M350" s="12">
        <v>36798</v>
      </c>
      <c r="N350" s="13">
        <v>1000</v>
      </c>
      <c r="O350" s="14" t="s">
        <v>47</v>
      </c>
      <c r="P350" s="14" t="s">
        <v>48</v>
      </c>
      <c r="Q350" s="14" t="s">
        <v>49</v>
      </c>
      <c r="R350" s="14" t="s">
        <v>50</v>
      </c>
    </row>
    <row r="351" spans="13:18">
      <c r="M351" s="12">
        <v>36798</v>
      </c>
      <c r="N351" s="13">
        <v>4000</v>
      </c>
      <c r="O351" s="14" t="s">
        <v>47</v>
      </c>
      <c r="P351" s="14" t="s">
        <v>52</v>
      </c>
      <c r="Q351" s="14" t="s">
        <v>54</v>
      </c>
      <c r="R351" s="14" t="s">
        <v>50</v>
      </c>
    </row>
  </sheetData>
  <mergeCells count="3">
    <mergeCell ref="H3:K8"/>
    <mergeCell ref="H22:K23"/>
    <mergeCell ref="H31:K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opLeftCell="A4" workbookViewId="0">
      <selection activeCell="J18" sqref="J18"/>
    </sheetView>
  </sheetViews>
  <sheetFormatPr defaultRowHeight="15"/>
  <cols>
    <col min="1" max="1" width="27.5703125" customWidth="1"/>
    <col min="2" max="2" width="15.5703125" customWidth="1"/>
    <col min="3" max="3" width="13.7109375" customWidth="1"/>
    <col min="4" max="10" width="9.7109375" bestFit="1" customWidth="1"/>
  </cols>
  <sheetData>
    <row r="1" spans="1:16">
      <c r="A1" s="8" t="s">
        <v>39</v>
      </c>
    </row>
    <row r="3" spans="1:16" ht="15.75">
      <c r="A3" s="120" t="s">
        <v>178</v>
      </c>
      <c r="B3" s="121"/>
    </row>
    <row r="4" spans="1:16">
      <c r="A4" s="25"/>
      <c r="B4" s="25"/>
    </row>
    <row r="5" spans="1:16">
      <c r="A5" s="122" t="s">
        <v>179</v>
      </c>
      <c r="B5" s="118"/>
    </row>
    <row r="6" spans="1:16">
      <c r="A6" s="79" t="s">
        <v>180</v>
      </c>
      <c r="B6" s="80">
        <v>100000</v>
      </c>
    </row>
    <row r="7" spans="1:16">
      <c r="A7" s="79" t="s">
        <v>181</v>
      </c>
      <c r="B7" s="81">
        <v>1.4999999999999999E-2</v>
      </c>
      <c r="F7" s="111" t="s">
        <v>189</v>
      </c>
      <c r="G7" s="111"/>
      <c r="H7" s="111"/>
      <c r="I7" s="111"/>
      <c r="J7" s="111"/>
    </row>
    <row r="8" spans="1:16">
      <c r="A8" s="1"/>
      <c r="B8" s="82"/>
      <c r="F8" s="111"/>
      <c r="G8" s="111"/>
      <c r="H8" s="111"/>
      <c r="I8" s="111"/>
      <c r="J8" s="111"/>
    </row>
    <row r="9" spans="1:16">
      <c r="A9" s="25"/>
      <c r="B9" s="25"/>
      <c r="F9" s="111"/>
      <c r="G9" s="111"/>
      <c r="H9" s="111"/>
      <c r="I9" s="111"/>
      <c r="J9" s="111"/>
      <c r="M9" s="106"/>
      <c r="N9" s="106"/>
      <c r="O9" s="106"/>
      <c r="P9" s="106"/>
    </row>
    <row r="10" spans="1:16">
      <c r="A10" s="79" t="s">
        <v>182</v>
      </c>
      <c r="B10" s="83">
        <f>IF(Number_mailed&lt;200000,0.2,IF(AND(Number_mailed&gt;=200000, Number_mailed&lt;=300000),0.15,0.1))</f>
        <v>0.2</v>
      </c>
      <c r="F10" s="111"/>
      <c r="G10" s="111"/>
      <c r="H10" s="111"/>
      <c r="I10" s="111"/>
      <c r="J10" s="111"/>
      <c r="M10" s="106"/>
      <c r="N10" s="106"/>
      <c r="O10" s="106"/>
      <c r="P10" s="106"/>
    </row>
    <row r="11" spans="1:16">
      <c r="A11" s="79" t="s">
        <v>183</v>
      </c>
      <c r="B11" s="84">
        <v>0.28000000000000003</v>
      </c>
      <c r="M11" s="106"/>
      <c r="N11" s="106"/>
      <c r="O11" s="106"/>
      <c r="P11" s="106"/>
    </row>
    <row r="12" spans="1:16">
      <c r="A12" s="79" t="s">
        <v>184</v>
      </c>
      <c r="B12" s="85">
        <f>Number_mailed*B7</f>
        <v>1500</v>
      </c>
      <c r="M12" s="106"/>
      <c r="N12" s="106"/>
      <c r="O12" s="106"/>
      <c r="P12" s="106"/>
    </row>
    <row r="13" spans="1:16">
      <c r="A13" s="79" t="s">
        <v>185</v>
      </c>
      <c r="B13" s="84">
        <v>19</v>
      </c>
      <c r="M13" s="106"/>
      <c r="N13" s="106"/>
      <c r="O13" s="106"/>
      <c r="P13" s="106"/>
    </row>
    <row r="14" spans="1:16">
      <c r="A14" s="79" t="s">
        <v>186</v>
      </c>
      <c r="B14" s="86">
        <f>B13*B12</f>
        <v>28500</v>
      </c>
    </row>
    <row r="15" spans="1:16">
      <c r="A15" s="79" t="s">
        <v>187</v>
      </c>
      <c r="B15" s="86">
        <f>Number_mailed*(B10+B11)</f>
        <v>48000.000000000007</v>
      </c>
    </row>
    <row r="16" spans="1:16">
      <c r="A16" s="25"/>
      <c r="B16" s="25"/>
    </row>
    <row r="17" spans="1:16" ht="15.75">
      <c r="A17" s="87" t="s">
        <v>188</v>
      </c>
      <c r="B17" s="88">
        <f>B14-B15</f>
        <v>-19500.000000000007</v>
      </c>
    </row>
    <row r="19" spans="1:16">
      <c r="A19" s="8" t="s">
        <v>190</v>
      </c>
    </row>
    <row r="20" spans="1:16">
      <c r="B20" s="25"/>
    </row>
    <row r="21" spans="1:16">
      <c r="A21" s="89" t="s">
        <v>188</v>
      </c>
      <c r="B21" s="89"/>
      <c r="C21" s="14" t="s">
        <v>191</v>
      </c>
      <c r="D21" s="25"/>
      <c r="E21" s="25"/>
      <c r="F21" s="25"/>
      <c r="G21" s="25"/>
      <c r="H21" s="25"/>
      <c r="I21" s="25"/>
      <c r="J21" s="25"/>
    </row>
    <row r="22" spans="1:16">
      <c r="A22" s="25"/>
      <c r="B22" s="89">
        <f>B17</f>
        <v>-19500.000000000007</v>
      </c>
      <c r="C22" s="90">
        <v>1.4999999999999999E-2</v>
      </c>
      <c r="D22" s="90">
        <f t="shared" ref="D22:J22" si="0">C22+0.25%</f>
        <v>1.7499999999999998E-2</v>
      </c>
      <c r="E22" s="90">
        <f t="shared" si="0"/>
        <v>1.9999999999999997E-2</v>
      </c>
      <c r="F22" s="90">
        <f t="shared" si="0"/>
        <v>2.2499999999999996E-2</v>
      </c>
      <c r="G22" s="90">
        <f t="shared" si="0"/>
        <v>2.4999999999999994E-2</v>
      </c>
      <c r="H22" s="90">
        <f t="shared" si="0"/>
        <v>2.7499999999999993E-2</v>
      </c>
      <c r="I22" s="90">
        <f t="shared" si="0"/>
        <v>2.9999999999999992E-2</v>
      </c>
      <c r="J22" s="90">
        <f t="shared" si="0"/>
        <v>3.2499999999999994E-2</v>
      </c>
      <c r="M22" s="111" t="s">
        <v>269</v>
      </c>
      <c r="N22" s="111"/>
      <c r="O22" s="111"/>
      <c r="P22" s="111"/>
    </row>
    <row r="23" spans="1:16">
      <c r="A23" s="14" t="s">
        <v>192</v>
      </c>
      <c r="B23" s="91">
        <v>100000</v>
      </c>
      <c r="C23" s="92">
        <f t="dataTable" ref="C23:J32" dt2D="1" dtr="1" r1="B7" r2="B6"/>
        <v>-19500.000000000007</v>
      </c>
      <c r="D23" s="92">
        <v>-14750.000000000015</v>
      </c>
      <c r="E23" s="92">
        <v>-10000.000000000015</v>
      </c>
      <c r="F23" s="92">
        <v>-5250.0000000000146</v>
      </c>
      <c r="G23" s="92">
        <v>-500.00000000001455</v>
      </c>
      <c r="H23" s="92">
        <v>4249.9999999999854</v>
      </c>
      <c r="I23" s="92">
        <v>8999.9999999999782</v>
      </c>
      <c r="J23" s="92">
        <v>13749.999999999985</v>
      </c>
      <c r="M23" s="111"/>
      <c r="N23" s="111"/>
      <c r="O23" s="111"/>
      <c r="P23" s="111"/>
    </row>
    <row r="24" spans="1:16">
      <c r="A24" s="25"/>
      <c r="B24" s="91">
        <f t="shared" ref="B24:B32" si="1">B23+25000</f>
        <v>125000</v>
      </c>
      <c r="C24" s="92">
        <v>-24375.000000000007</v>
      </c>
      <c r="D24" s="92">
        <v>-18437.500000000007</v>
      </c>
      <c r="E24" s="92">
        <v>-12500.000000000015</v>
      </c>
      <c r="F24" s="92">
        <v>-6562.5000000000146</v>
      </c>
      <c r="G24" s="92">
        <v>-625.00000000002183</v>
      </c>
      <c r="H24" s="92">
        <v>5312.4999999999782</v>
      </c>
      <c r="I24" s="92">
        <v>11249.999999999978</v>
      </c>
      <c r="J24" s="92">
        <v>17187.499999999978</v>
      </c>
      <c r="M24" s="111"/>
      <c r="N24" s="111"/>
      <c r="O24" s="111"/>
      <c r="P24" s="111"/>
    </row>
    <row r="25" spans="1:16">
      <c r="A25" s="25"/>
      <c r="B25" s="91">
        <f t="shared" si="1"/>
        <v>150000</v>
      </c>
      <c r="C25" s="92">
        <v>-29250</v>
      </c>
      <c r="D25" s="92">
        <v>-22125.000000000007</v>
      </c>
      <c r="E25" s="92">
        <v>-15000.000000000007</v>
      </c>
      <c r="F25" s="92">
        <v>-7875.0000000000073</v>
      </c>
      <c r="G25" s="92">
        <v>-750.00000000001455</v>
      </c>
      <c r="H25" s="92">
        <v>6374.9999999999854</v>
      </c>
      <c r="I25" s="92">
        <v>13499.999999999985</v>
      </c>
      <c r="J25" s="92">
        <v>20624.999999999985</v>
      </c>
      <c r="M25" s="111"/>
      <c r="N25" s="111"/>
      <c r="O25" s="111"/>
      <c r="P25" s="111"/>
    </row>
    <row r="26" spans="1:16">
      <c r="A26" s="25"/>
      <c r="B26" s="91">
        <f>B25+25000</f>
        <v>175000</v>
      </c>
      <c r="C26" s="92">
        <v>-34125</v>
      </c>
      <c r="D26" s="92">
        <v>-25812.500000000007</v>
      </c>
      <c r="E26" s="92">
        <v>-17500.000000000015</v>
      </c>
      <c r="F26" s="92">
        <v>-9187.5000000000146</v>
      </c>
      <c r="G26" s="92">
        <v>-875.00000000001455</v>
      </c>
      <c r="H26" s="92">
        <v>7437.4999999999854</v>
      </c>
      <c r="I26" s="92">
        <v>15749.999999999971</v>
      </c>
      <c r="J26" s="92">
        <v>24062.499999999985</v>
      </c>
      <c r="M26" s="111"/>
      <c r="N26" s="111"/>
      <c r="O26" s="111"/>
      <c r="P26" s="111"/>
    </row>
    <row r="27" spans="1:16">
      <c r="A27" s="25"/>
      <c r="B27" s="91">
        <f t="shared" si="1"/>
        <v>200000</v>
      </c>
      <c r="C27" s="92">
        <v>-29000.000000000015</v>
      </c>
      <c r="D27" s="92">
        <v>-19500.000000000029</v>
      </c>
      <c r="E27" s="92">
        <v>-10000.000000000029</v>
      </c>
      <c r="F27" s="92">
        <v>-500.0000000000291</v>
      </c>
      <c r="G27" s="92">
        <v>8999.9999999999709</v>
      </c>
      <c r="H27" s="92">
        <v>18499.999999999971</v>
      </c>
      <c r="I27" s="92">
        <v>27999.999999999956</v>
      </c>
      <c r="J27" s="92">
        <v>37499.999999999971</v>
      </c>
      <c r="M27" s="111"/>
      <c r="N27" s="111"/>
      <c r="O27" s="111"/>
      <c r="P27" s="111"/>
    </row>
    <row r="28" spans="1:16">
      <c r="A28" s="25"/>
      <c r="B28" s="91">
        <f t="shared" si="1"/>
        <v>225000</v>
      </c>
      <c r="C28" s="92">
        <v>-32625.000000000015</v>
      </c>
      <c r="D28" s="92">
        <v>-21937.500000000029</v>
      </c>
      <c r="E28" s="92">
        <v>-11250.000000000029</v>
      </c>
      <c r="F28" s="92">
        <v>-562.5000000000291</v>
      </c>
      <c r="G28" s="92">
        <v>10124.999999999971</v>
      </c>
      <c r="H28" s="92">
        <v>20812.499999999956</v>
      </c>
      <c r="I28" s="92">
        <v>31499.999999999956</v>
      </c>
      <c r="J28" s="92">
        <v>42187.499999999956</v>
      </c>
    </row>
    <row r="29" spans="1:16">
      <c r="A29" s="25"/>
      <c r="B29" s="91">
        <f t="shared" si="1"/>
        <v>250000</v>
      </c>
      <c r="C29" s="92">
        <v>-36250.000000000015</v>
      </c>
      <c r="D29" s="92">
        <v>-24375.000000000015</v>
      </c>
      <c r="E29" s="92">
        <v>-12500.000000000029</v>
      </c>
      <c r="F29" s="92">
        <v>-625.0000000000291</v>
      </c>
      <c r="G29" s="92">
        <v>11249.999999999956</v>
      </c>
      <c r="H29" s="92">
        <v>23124.999999999956</v>
      </c>
      <c r="I29" s="92">
        <v>34999.999999999956</v>
      </c>
      <c r="J29" s="92">
        <v>46874.999999999956</v>
      </c>
    </row>
    <row r="30" spans="1:16">
      <c r="A30" s="25"/>
      <c r="B30" s="91">
        <f t="shared" si="1"/>
        <v>275000</v>
      </c>
      <c r="C30" s="92">
        <v>-39875.000000000015</v>
      </c>
      <c r="D30" s="92">
        <v>-26812.500000000029</v>
      </c>
      <c r="E30" s="92">
        <v>-13750.000000000029</v>
      </c>
      <c r="F30" s="92">
        <v>-687.5000000000291</v>
      </c>
      <c r="G30" s="92">
        <v>12374.999999999956</v>
      </c>
      <c r="H30" s="92">
        <v>25437.499999999956</v>
      </c>
      <c r="I30" s="92">
        <v>38499.999999999956</v>
      </c>
      <c r="J30" s="92">
        <v>51562.499999999956</v>
      </c>
    </row>
    <row r="31" spans="1:16">
      <c r="A31" s="25"/>
      <c r="B31" s="91">
        <f t="shared" si="1"/>
        <v>300000</v>
      </c>
      <c r="C31" s="92">
        <v>-43500.000000000015</v>
      </c>
      <c r="D31" s="92">
        <v>-29250.000000000029</v>
      </c>
      <c r="E31" s="92">
        <v>-15000.000000000029</v>
      </c>
      <c r="F31" s="92">
        <v>-750.0000000000291</v>
      </c>
      <c r="G31" s="92">
        <v>13499.999999999956</v>
      </c>
      <c r="H31" s="92">
        <v>27749.999999999956</v>
      </c>
      <c r="I31" s="92">
        <v>41999.999999999956</v>
      </c>
      <c r="J31" s="92">
        <v>56249.999999999956</v>
      </c>
    </row>
    <row r="32" spans="1:16">
      <c r="A32" s="25"/>
      <c r="B32" s="91">
        <f t="shared" si="1"/>
        <v>325000</v>
      </c>
      <c r="C32" s="92">
        <v>-30875</v>
      </c>
      <c r="D32" s="92">
        <v>-15437.500000000015</v>
      </c>
      <c r="E32" s="92">
        <v>0</v>
      </c>
      <c r="F32" s="92">
        <v>15437.499999999971</v>
      </c>
      <c r="G32" s="92">
        <v>30874.999999999971</v>
      </c>
      <c r="H32" s="92">
        <v>46312.499999999971</v>
      </c>
      <c r="I32" s="92">
        <v>61749.999999999971</v>
      </c>
      <c r="J32" s="92">
        <v>77187.499999999971</v>
      </c>
    </row>
  </sheetData>
  <mergeCells count="4">
    <mergeCell ref="A3:B3"/>
    <mergeCell ref="A5:B5"/>
    <mergeCell ref="F7:J10"/>
    <mergeCell ref="M22:P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topLeftCell="A22" workbookViewId="0">
      <selection activeCell="L28" sqref="L28"/>
    </sheetView>
  </sheetViews>
  <sheetFormatPr defaultRowHeight="15"/>
  <cols>
    <col min="1" max="1" width="12.28515625" customWidth="1"/>
    <col min="2" max="2" width="17.140625" customWidth="1"/>
    <col min="3" max="3" width="10.5703125" customWidth="1"/>
    <col min="12" max="14" width="12.5703125" bestFit="1" customWidth="1"/>
  </cols>
  <sheetData>
    <row r="1" spans="1:20">
      <c r="A1" s="94" t="s">
        <v>195</v>
      </c>
      <c r="B1" s="9"/>
      <c r="C1" s="9"/>
      <c r="D1" s="9"/>
      <c r="E1" s="9"/>
      <c r="F1" s="9"/>
    </row>
    <row r="2" spans="1:20">
      <c r="A2" s="94" t="s">
        <v>196</v>
      </c>
    </row>
    <row r="3" spans="1:20">
      <c r="A3" s="94" t="s">
        <v>197</v>
      </c>
    </row>
    <row r="4" spans="1:20">
      <c r="A4" s="94"/>
    </row>
    <row r="5" spans="1:20">
      <c r="A5" s="95" t="s">
        <v>198</v>
      </c>
      <c r="B5" s="95" t="s">
        <v>199</v>
      </c>
      <c r="C5" s="95" t="s">
        <v>200</v>
      </c>
      <c r="D5" s="95" t="s">
        <v>201</v>
      </c>
      <c r="E5" s="95" t="s">
        <v>202</v>
      </c>
      <c r="F5" s="95" t="s">
        <v>203</v>
      </c>
      <c r="G5" s="95" t="s">
        <v>204</v>
      </c>
      <c r="H5" s="95" t="s">
        <v>205</v>
      </c>
      <c r="I5" s="95" t="s">
        <v>206</v>
      </c>
      <c r="J5" s="95" t="s">
        <v>207</v>
      </c>
      <c r="K5" s="95" t="s">
        <v>208</v>
      </c>
      <c r="L5" s="95" t="s">
        <v>209</v>
      </c>
      <c r="M5" s="95" t="s">
        <v>210</v>
      </c>
      <c r="N5" s="95" t="s">
        <v>211</v>
      </c>
      <c r="Q5" s="14"/>
      <c r="R5" s="25"/>
      <c r="S5" s="25"/>
      <c r="T5" s="25"/>
    </row>
    <row r="6" spans="1:20">
      <c r="A6" s="96">
        <v>13</v>
      </c>
      <c r="B6" s="96" t="s">
        <v>212</v>
      </c>
      <c r="C6" s="96">
        <v>45</v>
      </c>
      <c r="D6" s="96" t="s">
        <v>213</v>
      </c>
      <c r="E6" s="96" t="s">
        <v>214</v>
      </c>
      <c r="F6" s="96">
        <v>3000</v>
      </c>
      <c r="G6" s="79"/>
      <c r="H6" s="79">
        <v>230</v>
      </c>
      <c r="I6" s="79">
        <f t="array" ref="I6:I22">F6:F22+G6:G22+H6:H22</f>
        <v>3230</v>
      </c>
      <c r="J6" s="96">
        <v>10</v>
      </c>
      <c r="K6" s="96" t="s">
        <v>215</v>
      </c>
      <c r="L6" s="97">
        <f>IF(J6&gt;=10,1000,IF(J6&lt;10,500))</f>
        <v>1000</v>
      </c>
      <c r="M6" s="99">
        <f t="shared" ref="M6:M22" si="0">IF(J6&lt;=5,"none",IF(AND(J6&gt;5,J6&lt;=10),300,IF(AND(J6&gt;10,J6&lt;=15),500,15)))</f>
        <v>300</v>
      </c>
      <c r="N6" s="100" t="str">
        <f>IF(AND(J6&gt;=6,K6="good"),"y","n")</f>
        <v>n</v>
      </c>
      <c r="Q6" s="14"/>
      <c r="R6" s="14"/>
      <c r="S6" s="14"/>
    </row>
    <row r="7" spans="1:20">
      <c r="A7" s="96">
        <v>16</v>
      </c>
      <c r="B7" s="96" t="s">
        <v>216</v>
      </c>
      <c r="C7" s="96">
        <v>45</v>
      </c>
      <c r="D7" s="96" t="s">
        <v>213</v>
      </c>
      <c r="E7" s="96" t="s">
        <v>217</v>
      </c>
      <c r="F7" s="96">
        <v>4000</v>
      </c>
      <c r="G7" s="79">
        <v>1120</v>
      </c>
      <c r="H7" s="79">
        <v>400</v>
      </c>
      <c r="I7" s="79">
        <v>5520</v>
      </c>
      <c r="J7" s="96">
        <v>14</v>
      </c>
      <c r="K7" s="96" t="s">
        <v>218</v>
      </c>
      <c r="L7" s="97">
        <f t="shared" ref="L7:L22" si="1">IF(J7&gt;=10,1000,IF(J7&lt;10,500))</f>
        <v>1000</v>
      </c>
      <c r="M7" s="99">
        <f t="shared" si="0"/>
        <v>500</v>
      </c>
      <c r="N7" s="100" t="str">
        <f t="shared" ref="N7:N22" si="2">IF(AND(J7&gt;=6,K7="good"),"y","n")</f>
        <v>n</v>
      </c>
      <c r="Q7" s="25"/>
      <c r="R7" s="14"/>
      <c r="S7" s="14"/>
      <c r="T7" s="14"/>
    </row>
    <row r="8" spans="1:20">
      <c r="A8" s="96">
        <v>11</v>
      </c>
      <c r="B8" s="96" t="s">
        <v>219</v>
      </c>
      <c r="C8" s="96">
        <v>40</v>
      </c>
      <c r="D8" s="96" t="s">
        <v>213</v>
      </c>
      <c r="E8" s="96" t="s">
        <v>214</v>
      </c>
      <c r="F8" s="96">
        <v>3000</v>
      </c>
      <c r="G8" s="79"/>
      <c r="H8" s="79"/>
      <c r="I8" s="79">
        <v>3000</v>
      </c>
      <c r="J8" s="96">
        <v>6</v>
      </c>
      <c r="K8" s="96" t="s">
        <v>220</v>
      </c>
      <c r="L8" s="97">
        <f t="shared" si="1"/>
        <v>500</v>
      </c>
      <c r="M8" s="99">
        <f t="shared" si="0"/>
        <v>300</v>
      </c>
      <c r="N8" s="100" t="str">
        <f t="shared" si="2"/>
        <v>y</v>
      </c>
      <c r="Q8" s="25"/>
      <c r="R8" s="98"/>
      <c r="S8" s="14"/>
      <c r="T8" s="14"/>
    </row>
    <row r="9" spans="1:20">
      <c r="A9" s="96">
        <v>10</v>
      </c>
      <c r="B9" s="96" t="s">
        <v>221</v>
      </c>
      <c r="C9" s="96">
        <v>30</v>
      </c>
      <c r="D9" s="96" t="s">
        <v>222</v>
      </c>
      <c r="E9" s="96" t="s">
        <v>214</v>
      </c>
      <c r="F9" s="96">
        <v>3000</v>
      </c>
      <c r="G9" s="79">
        <v>800</v>
      </c>
      <c r="H9" s="79">
        <v>200</v>
      </c>
      <c r="I9" s="79">
        <v>4000</v>
      </c>
      <c r="J9" s="96">
        <v>7</v>
      </c>
      <c r="K9" s="96" t="s">
        <v>218</v>
      </c>
      <c r="L9" s="97">
        <f t="shared" si="1"/>
        <v>500</v>
      </c>
      <c r="M9" s="99">
        <f t="shared" si="0"/>
        <v>300</v>
      </c>
      <c r="N9" s="100" t="str">
        <f t="shared" si="2"/>
        <v>n</v>
      </c>
      <c r="Q9" s="25"/>
      <c r="R9" s="14"/>
      <c r="S9" s="14"/>
    </row>
    <row r="10" spans="1:20" ht="15" customHeight="1">
      <c r="A10" s="96">
        <v>12</v>
      </c>
      <c r="B10" s="96" t="s">
        <v>223</v>
      </c>
      <c r="C10" s="96">
        <v>30</v>
      </c>
      <c r="D10" s="96" t="s">
        <v>213</v>
      </c>
      <c r="E10" s="96" t="s">
        <v>224</v>
      </c>
      <c r="F10" s="96">
        <v>2000</v>
      </c>
      <c r="G10" s="79"/>
      <c r="H10" s="79">
        <v>100</v>
      </c>
      <c r="I10" s="79">
        <v>2100</v>
      </c>
      <c r="J10" s="96">
        <v>12</v>
      </c>
      <c r="K10" s="96" t="s">
        <v>218</v>
      </c>
      <c r="L10" s="97">
        <f t="shared" si="1"/>
        <v>1000</v>
      </c>
      <c r="M10" s="99">
        <f t="shared" si="0"/>
        <v>500</v>
      </c>
      <c r="N10" s="100" t="str">
        <f t="shared" si="2"/>
        <v>n</v>
      </c>
      <c r="P10" s="111" t="s">
        <v>274</v>
      </c>
      <c r="Q10" s="111"/>
      <c r="R10" s="111"/>
      <c r="S10" s="111"/>
    </row>
    <row r="11" spans="1:20">
      <c r="A11" s="96">
        <v>17</v>
      </c>
      <c r="B11" s="96" t="s">
        <v>225</v>
      </c>
      <c r="C11" s="96">
        <v>30</v>
      </c>
      <c r="D11" s="96" t="s">
        <v>213</v>
      </c>
      <c r="E11" s="96" t="s">
        <v>224</v>
      </c>
      <c r="F11" s="96">
        <v>2000</v>
      </c>
      <c r="G11" s="79"/>
      <c r="H11" s="79">
        <v>120</v>
      </c>
      <c r="I11" s="79">
        <v>2120</v>
      </c>
      <c r="J11" s="96">
        <v>11</v>
      </c>
      <c r="K11" s="96" t="s">
        <v>220</v>
      </c>
      <c r="L11" s="97">
        <f t="shared" si="1"/>
        <v>1000</v>
      </c>
      <c r="M11" s="99">
        <f t="shared" si="0"/>
        <v>500</v>
      </c>
      <c r="N11" s="100" t="str">
        <f t="shared" si="2"/>
        <v>y</v>
      </c>
      <c r="P11" s="111"/>
      <c r="Q11" s="111"/>
      <c r="R11" s="111"/>
      <c r="S11" s="111"/>
    </row>
    <row r="12" spans="1:20">
      <c r="A12" s="96">
        <v>6</v>
      </c>
      <c r="B12" s="96" t="s">
        <v>226</v>
      </c>
      <c r="C12" s="96">
        <v>29</v>
      </c>
      <c r="D12" s="96" t="s">
        <v>227</v>
      </c>
      <c r="E12" s="96" t="s">
        <v>217</v>
      </c>
      <c r="F12" s="96">
        <v>4000</v>
      </c>
      <c r="G12" s="79">
        <v>1120</v>
      </c>
      <c r="H12" s="79"/>
      <c r="I12" s="79">
        <v>5120</v>
      </c>
      <c r="J12" s="96">
        <v>5</v>
      </c>
      <c r="K12" s="96" t="s">
        <v>215</v>
      </c>
      <c r="L12" s="97">
        <f t="shared" si="1"/>
        <v>500</v>
      </c>
      <c r="M12" s="99" t="str">
        <f>IF(J12&lt;=5,"none",IF(AND(J12&gt;5,J12&lt;=10),300,IF(AND(J12&gt;10,J12&lt;=15),500,15)))</f>
        <v>none</v>
      </c>
      <c r="N12" s="100" t="str">
        <f t="shared" si="2"/>
        <v>n</v>
      </c>
      <c r="P12" s="111"/>
      <c r="Q12" s="111"/>
      <c r="R12" s="111"/>
      <c r="S12" s="111"/>
    </row>
    <row r="13" spans="1:20">
      <c r="A13" s="96">
        <v>3</v>
      </c>
      <c r="B13" s="96" t="s">
        <v>228</v>
      </c>
      <c r="C13" s="96">
        <v>28</v>
      </c>
      <c r="D13" s="96" t="s">
        <v>227</v>
      </c>
      <c r="E13" s="96" t="s">
        <v>217</v>
      </c>
      <c r="F13" s="96">
        <v>4000</v>
      </c>
      <c r="G13" s="79">
        <v>1000</v>
      </c>
      <c r="H13" s="79"/>
      <c r="I13" s="79">
        <v>5000</v>
      </c>
      <c r="J13" s="96">
        <v>15</v>
      </c>
      <c r="K13" s="96" t="s">
        <v>220</v>
      </c>
      <c r="L13" s="97">
        <f t="shared" si="1"/>
        <v>1000</v>
      </c>
      <c r="M13" s="99">
        <f t="shared" si="0"/>
        <v>500</v>
      </c>
      <c r="N13" s="100" t="str">
        <f t="shared" si="2"/>
        <v>y</v>
      </c>
      <c r="P13" s="111"/>
      <c r="Q13" s="111"/>
      <c r="R13" s="111"/>
      <c r="S13" s="111"/>
    </row>
    <row r="14" spans="1:20">
      <c r="A14" s="96">
        <v>9</v>
      </c>
      <c r="B14" s="96" t="s">
        <v>229</v>
      </c>
      <c r="C14" s="96">
        <v>28</v>
      </c>
      <c r="D14" s="96" t="s">
        <v>222</v>
      </c>
      <c r="E14" s="96" t="s">
        <v>217</v>
      </c>
      <c r="F14" s="96">
        <v>4000</v>
      </c>
      <c r="G14" s="79"/>
      <c r="H14" s="79">
        <v>350</v>
      </c>
      <c r="I14" s="79">
        <v>4350</v>
      </c>
      <c r="J14" s="96">
        <v>4</v>
      </c>
      <c r="K14" s="96" t="s">
        <v>220</v>
      </c>
      <c r="L14" s="97">
        <f t="shared" si="1"/>
        <v>500</v>
      </c>
      <c r="M14" s="99" t="str">
        <f t="shared" si="0"/>
        <v>none</v>
      </c>
      <c r="N14" s="100" t="str">
        <f t="shared" si="2"/>
        <v>n</v>
      </c>
      <c r="P14" s="111"/>
      <c r="Q14" s="111"/>
      <c r="R14" s="111"/>
      <c r="S14" s="111"/>
    </row>
    <row r="15" spans="1:20">
      <c r="A15" s="96">
        <v>2</v>
      </c>
      <c r="B15" s="96" t="s">
        <v>230</v>
      </c>
      <c r="C15" s="96">
        <v>26</v>
      </c>
      <c r="D15" s="96" t="s">
        <v>231</v>
      </c>
      <c r="E15" s="96" t="s">
        <v>217</v>
      </c>
      <c r="F15" s="96">
        <v>4000</v>
      </c>
      <c r="G15" s="79"/>
      <c r="H15" s="79"/>
      <c r="I15" s="79">
        <v>4000</v>
      </c>
      <c r="J15" s="96">
        <v>11</v>
      </c>
      <c r="K15" s="96" t="s">
        <v>215</v>
      </c>
      <c r="L15" s="97">
        <f t="shared" si="1"/>
        <v>1000</v>
      </c>
      <c r="M15" s="99">
        <f t="shared" si="0"/>
        <v>500</v>
      </c>
      <c r="N15" s="100" t="str">
        <f t="shared" si="2"/>
        <v>n</v>
      </c>
      <c r="P15" s="76"/>
      <c r="Q15" s="76"/>
      <c r="R15" s="76"/>
      <c r="S15" s="76"/>
    </row>
    <row r="16" spans="1:20">
      <c r="A16" s="96">
        <v>4</v>
      </c>
      <c r="B16" s="96" t="s">
        <v>232</v>
      </c>
      <c r="C16" s="96">
        <v>26</v>
      </c>
      <c r="D16" s="96" t="s">
        <v>222</v>
      </c>
      <c r="E16" s="96" t="s">
        <v>217</v>
      </c>
      <c r="F16" s="96">
        <v>4000</v>
      </c>
      <c r="G16" s="79">
        <v>1300</v>
      </c>
      <c r="H16" s="79"/>
      <c r="I16" s="79">
        <v>5300</v>
      </c>
      <c r="J16" s="96">
        <v>16</v>
      </c>
      <c r="K16" s="96" t="s">
        <v>218</v>
      </c>
      <c r="L16" s="97">
        <f t="shared" si="1"/>
        <v>1000</v>
      </c>
      <c r="M16" s="99">
        <f t="shared" si="0"/>
        <v>15</v>
      </c>
      <c r="N16" s="100" t="str">
        <f t="shared" si="2"/>
        <v>n</v>
      </c>
    </row>
    <row r="17" spans="1:15">
      <c r="A17" s="96">
        <v>7</v>
      </c>
      <c r="B17" s="96" t="s">
        <v>233</v>
      </c>
      <c r="C17" s="96">
        <v>26</v>
      </c>
      <c r="D17" s="96" t="s">
        <v>222</v>
      </c>
      <c r="E17" s="96" t="s">
        <v>214</v>
      </c>
      <c r="F17" s="96">
        <v>3000</v>
      </c>
      <c r="G17" s="79">
        <v>700</v>
      </c>
      <c r="H17" s="79">
        <v>220</v>
      </c>
      <c r="I17" s="79">
        <v>3920</v>
      </c>
      <c r="J17" s="96">
        <v>6</v>
      </c>
      <c r="K17" s="96" t="s">
        <v>218</v>
      </c>
      <c r="L17" s="97">
        <f t="shared" si="1"/>
        <v>500</v>
      </c>
      <c r="M17" s="99">
        <f t="shared" si="0"/>
        <v>300</v>
      </c>
      <c r="N17" s="100" t="str">
        <f t="shared" si="2"/>
        <v>n</v>
      </c>
    </row>
    <row r="18" spans="1:15">
      <c r="A18" s="96">
        <v>1</v>
      </c>
      <c r="B18" s="96" t="s">
        <v>234</v>
      </c>
      <c r="C18" s="96">
        <v>25</v>
      </c>
      <c r="D18" s="96" t="s">
        <v>231</v>
      </c>
      <c r="E18" s="96" t="s">
        <v>214</v>
      </c>
      <c r="F18" s="96">
        <v>3000</v>
      </c>
      <c r="G18" s="79"/>
      <c r="H18" s="79">
        <v>250</v>
      </c>
      <c r="I18" s="79">
        <v>3250</v>
      </c>
      <c r="J18" s="96">
        <v>20</v>
      </c>
      <c r="K18" s="96" t="s">
        <v>220</v>
      </c>
      <c r="L18" s="97">
        <f t="shared" si="1"/>
        <v>1000</v>
      </c>
      <c r="M18" s="99">
        <f t="shared" si="0"/>
        <v>15</v>
      </c>
      <c r="N18" s="100" t="str">
        <f t="shared" si="2"/>
        <v>y</v>
      </c>
    </row>
    <row r="19" spans="1:15">
      <c r="A19" s="96">
        <v>8</v>
      </c>
      <c r="B19" s="96" t="s">
        <v>235</v>
      </c>
      <c r="C19" s="96">
        <v>25</v>
      </c>
      <c r="D19" s="96" t="s">
        <v>231</v>
      </c>
      <c r="E19" s="96" t="s">
        <v>217</v>
      </c>
      <c r="F19" s="96">
        <v>4000</v>
      </c>
      <c r="G19" s="79">
        <v>1080</v>
      </c>
      <c r="H19" s="79"/>
      <c r="I19" s="79">
        <v>5080</v>
      </c>
      <c r="J19" s="96">
        <v>8</v>
      </c>
      <c r="K19" s="96" t="s">
        <v>215</v>
      </c>
      <c r="L19" s="97">
        <f t="shared" si="1"/>
        <v>500</v>
      </c>
      <c r="M19" s="99">
        <f t="shared" si="0"/>
        <v>300</v>
      </c>
      <c r="N19" s="100" t="str">
        <f t="shared" si="2"/>
        <v>n</v>
      </c>
    </row>
    <row r="20" spans="1:15">
      <c r="A20" s="96">
        <v>5</v>
      </c>
      <c r="B20" s="96" t="s">
        <v>236</v>
      </c>
      <c r="C20" s="96">
        <v>24</v>
      </c>
      <c r="D20" s="96" t="s">
        <v>231</v>
      </c>
      <c r="E20" s="96" t="s">
        <v>214</v>
      </c>
      <c r="F20" s="96">
        <v>3000</v>
      </c>
      <c r="G20" s="79"/>
      <c r="H20" s="79">
        <v>250</v>
      </c>
      <c r="I20" s="79">
        <v>3250</v>
      </c>
      <c r="J20" s="96">
        <v>13</v>
      </c>
      <c r="K20" s="96" t="s">
        <v>220</v>
      </c>
      <c r="L20" s="97">
        <f t="shared" si="1"/>
        <v>1000</v>
      </c>
      <c r="M20" s="99">
        <f t="shared" si="0"/>
        <v>500</v>
      </c>
      <c r="N20" s="100" t="str">
        <f t="shared" si="2"/>
        <v>y</v>
      </c>
    </row>
    <row r="21" spans="1:15">
      <c r="A21" s="96">
        <v>14</v>
      </c>
      <c r="B21" s="96" t="s">
        <v>237</v>
      </c>
      <c r="C21" s="96">
        <v>24</v>
      </c>
      <c r="D21" s="96" t="s">
        <v>238</v>
      </c>
      <c r="E21" s="96" t="s">
        <v>214</v>
      </c>
      <c r="F21" s="96">
        <v>3000</v>
      </c>
      <c r="G21" s="79"/>
      <c r="H21" s="79"/>
      <c r="I21" s="79">
        <v>3000</v>
      </c>
      <c r="J21" s="96">
        <v>17</v>
      </c>
      <c r="K21" s="96" t="s">
        <v>220</v>
      </c>
      <c r="L21" s="97">
        <f t="shared" si="1"/>
        <v>1000</v>
      </c>
      <c r="M21" s="99">
        <f t="shared" si="0"/>
        <v>15</v>
      </c>
      <c r="N21" s="100" t="str">
        <f t="shared" si="2"/>
        <v>y</v>
      </c>
    </row>
    <row r="22" spans="1:15">
      <c r="A22" s="96">
        <v>15</v>
      </c>
      <c r="B22" s="96" t="s">
        <v>239</v>
      </c>
      <c r="C22" s="96">
        <v>20</v>
      </c>
      <c r="D22" s="96" t="s">
        <v>238</v>
      </c>
      <c r="E22" s="96" t="s">
        <v>224</v>
      </c>
      <c r="F22" s="96">
        <v>2000</v>
      </c>
      <c r="G22" s="79">
        <v>600</v>
      </c>
      <c r="H22" s="79">
        <v>100</v>
      </c>
      <c r="I22" s="79">
        <v>2700</v>
      </c>
      <c r="J22" s="96">
        <v>18</v>
      </c>
      <c r="K22" s="96" t="s">
        <v>220</v>
      </c>
      <c r="L22" s="97">
        <f t="shared" si="1"/>
        <v>1000</v>
      </c>
      <c r="M22" s="99">
        <f t="shared" si="0"/>
        <v>15</v>
      </c>
      <c r="N22" s="100" t="str">
        <f t="shared" si="2"/>
        <v>y</v>
      </c>
    </row>
    <row r="24" spans="1:15">
      <c r="A24" s="94" t="s">
        <v>240</v>
      </c>
    </row>
    <row r="25" spans="1:15">
      <c r="H25" s="106"/>
      <c r="I25" s="106"/>
      <c r="J25" s="106"/>
      <c r="K25" s="106"/>
      <c r="L25" s="106"/>
      <c r="M25" s="106"/>
      <c r="N25" s="106"/>
      <c r="O25" s="106"/>
    </row>
    <row r="26" spans="1:15">
      <c r="A26" s="25"/>
      <c r="B26" s="26" t="s">
        <v>272</v>
      </c>
      <c r="H26" s="106"/>
      <c r="I26" s="106"/>
      <c r="J26" s="106"/>
      <c r="K26" s="106"/>
      <c r="L26" s="106"/>
      <c r="M26" s="106"/>
      <c r="N26" s="106"/>
      <c r="O26" s="106"/>
    </row>
    <row r="27" spans="1:15">
      <c r="A27" s="26" t="s">
        <v>216</v>
      </c>
      <c r="B27" s="105">
        <f>INDEX(J6:J22, MATCH(A27,B6:B22, 0),1)</f>
        <v>14</v>
      </c>
      <c r="H27" s="106"/>
      <c r="I27" s="106"/>
      <c r="J27" s="106"/>
      <c r="K27" s="106"/>
      <c r="L27" s="106"/>
      <c r="M27" s="106"/>
      <c r="N27" s="106"/>
      <c r="O27" s="106"/>
    </row>
    <row r="28" spans="1:15" ht="15" customHeight="1">
      <c r="A28" s="26" t="s">
        <v>226</v>
      </c>
      <c r="B28" s="105">
        <f t="shared" ref="B28:B33" si="3">INDEX(J7:J23, MATCH(A28,B7:B23, 0),1)</f>
        <v>5</v>
      </c>
      <c r="D28" s="111" t="s">
        <v>273</v>
      </c>
      <c r="E28" s="111"/>
      <c r="F28" s="111"/>
      <c r="G28" s="111"/>
      <c r="H28" s="106"/>
      <c r="I28" s="106"/>
      <c r="J28" s="106"/>
      <c r="K28" s="106"/>
      <c r="L28" s="106"/>
      <c r="M28" s="106"/>
      <c r="N28" s="106"/>
      <c r="O28" s="106"/>
    </row>
    <row r="29" spans="1:15">
      <c r="A29" s="26" t="s">
        <v>228</v>
      </c>
      <c r="B29" s="105">
        <f t="shared" si="3"/>
        <v>15</v>
      </c>
      <c r="D29" s="111"/>
      <c r="E29" s="111"/>
      <c r="F29" s="111"/>
      <c r="G29" s="111"/>
      <c r="H29" s="106"/>
      <c r="I29" s="106"/>
      <c r="J29" s="106"/>
      <c r="K29" s="106"/>
      <c r="L29" s="106"/>
      <c r="M29" s="106"/>
      <c r="N29" s="106"/>
      <c r="O29" s="106"/>
    </row>
    <row r="30" spans="1:15">
      <c r="A30" s="26" t="s">
        <v>229</v>
      </c>
      <c r="B30" s="105">
        <f t="shared" si="3"/>
        <v>4</v>
      </c>
      <c r="D30" s="111"/>
      <c r="E30" s="111"/>
      <c r="F30" s="111"/>
      <c r="G30" s="111"/>
      <c r="H30" s="106"/>
      <c r="I30" s="106"/>
      <c r="J30" s="106"/>
      <c r="K30" s="106"/>
      <c r="L30" s="106"/>
      <c r="M30" s="106"/>
      <c r="N30" s="106"/>
      <c r="O30" s="106"/>
    </row>
    <row r="31" spans="1:15">
      <c r="A31" s="26" t="s">
        <v>230</v>
      </c>
      <c r="B31" s="105">
        <f t="shared" si="3"/>
        <v>11</v>
      </c>
      <c r="D31" s="111"/>
      <c r="E31" s="111"/>
      <c r="F31" s="111"/>
      <c r="G31" s="111"/>
      <c r="H31" s="106"/>
      <c r="I31" s="106"/>
      <c r="J31" s="106"/>
      <c r="K31" s="106"/>
      <c r="L31" s="106"/>
      <c r="M31" s="106"/>
      <c r="N31" s="106"/>
      <c r="O31" s="106"/>
    </row>
    <row r="32" spans="1:15">
      <c r="A32" s="26" t="s">
        <v>232</v>
      </c>
      <c r="B32" s="105">
        <f t="shared" si="3"/>
        <v>16</v>
      </c>
      <c r="H32" s="106"/>
      <c r="I32" s="106"/>
      <c r="J32" s="106"/>
      <c r="K32" s="106"/>
      <c r="L32" s="106"/>
      <c r="M32" s="106"/>
      <c r="N32" s="106"/>
      <c r="O32" s="106"/>
    </row>
    <row r="33" spans="1:12">
      <c r="A33" s="26" t="s">
        <v>235</v>
      </c>
      <c r="B33" s="105">
        <f t="shared" si="3"/>
        <v>8</v>
      </c>
    </row>
    <row r="36" spans="1:12">
      <c r="A36" t="s">
        <v>241</v>
      </c>
    </row>
    <row r="38" spans="1:12">
      <c r="B38" s="103" t="s">
        <v>242</v>
      </c>
      <c r="C38" s="104" t="s">
        <v>206</v>
      </c>
      <c r="G38" s="111" t="s">
        <v>271</v>
      </c>
      <c r="H38" s="111"/>
      <c r="I38" s="111"/>
      <c r="J38" s="111"/>
      <c r="K38" s="111"/>
      <c r="L38" s="111"/>
    </row>
    <row r="39" spans="1:12">
      <c r="B39" s="104" t="s">
        <v>221</v>
      </c>
      <c r="C39" s="103">
        <f>_xlfn.IFNA(VLOOKUP(B39,B5:N22,MATCH(C38,B5:N5,0),0),"NA")</f>
        <v>4000</v>
      </c>
      <c r="G39" s="111"/>
      <c r="H39" s="111"/>
      <c r="I39" s="111"/>
      <c r="J39" s="111"/>
      <c r="K39" s="111"/>
      <c r="L39" s="111"/>
    </row>
    <row r="40" spans="1:12">
      <c r="G40" s="111"/>
      <c r="H40" s="111"/>
      <c r="I40" s="111"/>
      <c r="J40" s="111"/>
      <c r="K40" s="111"/>
      <c r="L40" s="111"/>
    </row>
    <row r="41" spans="1:12">
      <c r="G41" s="111"/>
      <c r="H41" s="111"/>
      <c r="I41" s="111"/>
      <c r="J41" s="111"/>
      <c r="K41" s="111"/>
      <c r="L41" s="111"/>
    </row>
  </sheetData>
  <autoFilter ref="A5:N22"/>
  <mergeCells count="3">
    <mergeCell ref="G38:L41"/>
    <mergeCell ref="P10:S14"/>
    <mergeCell ref="D28:G31"/>
  </mergeCells>
  <dataValidations count="2">
    <dataValidation type="list" allowBlank="1" showInputMessage="1" showErrorMessage="1" sqref="B39">
      <formula1>$B$6:$B$22</formula1>
    </dataValidation>
    <dataValidation type="list" allowBlank="1" showInputMessage="1" showErrorMessage="1" sqref="C38">
      <formula1>$C$5:$N$5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
  <cols>
    <col min="1" max="1" width="118.42578125" bestFit="1" customWidth="1"/>
  </cols>
  <sheetData>
    <row r="1" spans="1:1">
      <c r="A1" s="7" t="s">
        <v>36</v>
      </c>
    </row>
    <row r="3" spans="1:1">
      <c r="A3" t="s">
        <v>37</v>
      </c>
    </row>
    <row r="5" spans="1:1">
      <c r="A5"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17" sqref="F17"/>
    </sheetView>
  </sheetViews>
  <sheetFormatPr defaultRowHeight="15"/>
  <cols>
    <col min="2" max="2" width="89.7109375" customWidth="1"/>
  </cols>
  <sheetData>
    <row r="1" spans="1:3">
      <c r="A1" s="2" t="s">
        <v>26</v>
      </c>
      <c r="B1" s="2" t="s">
        <v>27</v>
      </c>
    </row>
    <row r="2" spans="1:3">
      <c r="A2" s="3" t="s">
        <v>28</v>
      </c>
      <c r="B2" s="3"/>
      <c r="C2" t="s">
        <v>32</v>
      </c>
    </row>
    <row r="3" spans="1:3">
      <c r="A3" s="3"/>
      <c r="B3" s="3" t="s">
        <v>29</v>
      </c>
      <c r="C3">
        <v>9</v>
      </c>
    </row>
    <row r="4" spans="1:3">
      <c r="A4" s="3"/>
      <c r="B4" s="3" t="s">
        <v>30</v>
      </c>
      <c r="C4">
        <v>13</v>
      </c>
    </row>
    <row r="5" spans="1:3">
      <c r="A5" s="3"/>
      <c r="B5" s="3" t="s">
        <v>31</v>
      </c>
      <c r="C5">
        <v>9</v>
      </c>
    </row>
    <row r="8" spans="1:3" ht="33">
      <c r="A8" s="5" t="s">
        <v>29</v>
      </c>
      <c r="B8" s="4" t="s">
        <v>33</v>
      </c>
    </row>
    <row r="9" spans="1:3" ht="49.5">
      <c r="A9" s="6" t="s">
        <v>30</v>
      </c>
      <c r="B9" s="4" t="s">
        <v>34</v>
      </c>
    </row>
    <row r="10" spans="1:3" ht="49.5">
      <c r="A10" s="6" t="s">
        <v>31</v>
      </c>
      <c r="B10" s="4"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Solution Q1</vt:lpstr>
      <vt:lpstr>Solution Q2</vt:lpstr>
      <vt:lpstr>Solution Q3</vt:lpstr>
      <vt:lpstr>Solution Q4</vt:lpstr>
      <vt:lpstr>Solution Q5</vt:lpstr>
      <vt:lpstr>Solution Q6</vt:lpstr>
      <vt:lpstr>Solution Q7</vt:lpstr>
      <vt:lpstr>Solution Q8</vt:lpstr>
      <vt:lpstr>Solution Q9</vt:lpstr>
      <vt:lpstr>'Solution Q6'!Number_mailed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manjeet Singh</dc:creator>
  <cp:lastModifiedBy>Aman Kushwah</cp:lastModifiedBy>
  <dcterms:created xsi:type="dcterms:W3CDTF">2021-01-24T00:16:42Z</dcterms:created>
  <dcterms:modified xsi:type="dcterms:W3CDTF">2021-01-24T06:28:44Z</dcterms:modified>
</cp:coreProperties>
</file>