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 code(PYTHON)\PORTFOLIO SERIES\11_BackOffice\"/>
    </mc:Choice>
  </mc:AlternateContent>
  <xr:revisionPtr revIDLastSave="0" documentId="13_ncr:1_{1B400CEA-D5D3-47E7-B188-743F6C7F488A}" xr6:coauthVersionLast="47" xr6:coauthVersionMax="47" xr10:uidLastSave="{00000000-0000-0000-0000-000000000000}"/>
  <bookViews>
    <workbookView xWindow="-120" yWindow="-120" windowWidth="19800" windowHeight="11760" activeTab="3" xr2:uid="{3FA7994A-1DE9-4FF7-835B-B6E9E5096AA4}"/>
  </bookViews>
  <sheets>
    <sheet name="Attendance" sheetId="3" r:id="rId1"/>
    <sheet name="Fee" sheetId="2" r:id="rId2"/>
    <sheet name="Performance" sheetId="1" r:id="rId3"/>
    <sheet name="SelectionShee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" i="4" l="1"/>
  <c r="J72" i="4"/>
  <c r="I61" i="4"/>
  <c r="I58" i="4"/>
  <c r="F46" i="4"/>
  <c r="F47" i="4"/>
  <c r="F48" i="4"/>
  <c r="F49" i="4"/>
  <c r="F50" i="4"/>
  <c r="F51" i="4"/>
  <c r="F52" i="4"/>
  <c r="F45" i="4"/>
  <c r="F32" i="4"/>
  <c r="F33" i="4"/>
  <c r="F34" i="4"/>
  <c r="F35" i="4"/>
  <c r="F36" i="4"/>
  <c r="F37" i="4"/>
  <c r="F38" i="4"/>
  <c r="F31" i="4"/>
  <c r="J24" i="4"/>
  <c r="J23" i="4"/>
  <c r="J22" i="4"/>
  <c r="J21" i="4"/>
  <c r="G22" i="4"/>
  <c r="F22" i="4"/>
  <c r="E22" i="4"/>
  <c r="J25" i="4" s="1"/>
  <c r="D22" i="4"/>
  <c r="J18" i="4" s="1"/>
  <c r="M10" i="4"/>
  <c r="L10" i="4"/>
  <c r="K10" i="4"/>
  <c r="J10" i="4"/>
  <c r="J7" i="4"/>
  <c r="J4" i="4"/>
  <c r="AL7" i="3"/>
  <c r="AL8" i="3"/>
  <c r="AL9" i="3"/>
  <c r="AL10" i="3"/>
  <c r="AL11" i="3"/>
  <c r="AL12" i="3"/>
  <c r="AL13" i="3"/>
  <c r="AL14" i="3"/>
  <c r="AL15" i="3"/>
  <c r="AK7" i="3"/>
  <c r="AK8" i="3"/>
  <c r="AK9" i="3"/>
  <c r="AK10" i="3"/>
  <c r="AK11" i="3"/>
  <c r="AK12" i="3"/>
  <c r="AK13" i="3"/>
  <c r="AK14" i="3"/>
  <c r="AK15" i="3"/>
  <c r="AL6" i="3"/>
  <c r="AK6" i="3"/>
  <c r="S3" i="3"/>
  <c r="Z3" i="3" s="1"/>
  <c r="AJ6" i="3" s="1"/>
  <c r="W5" i="2"/>
  <c r="W9" i="2"/>
  <c r="V5" i="2"/>
  <c r="U5" i="2"/>
  <c r="U6" i="2"/>
  <c r="W6" i="2" s="1"/>
  <c r="U7" i="2"/>
  <c r="W7" i="2" s="1"/>
  <c r="U8" i="2"/>
  <c r="W8" i="2" s="1"/>
  <c r="U9" i="2"/>
  <c r="T5" i="2"/>
  <c r="T6" i="2"/>
  <c r="V6" i="2" s="1"/>
  <c r="T7" i="2"/>
  <c r="V7" i="2" s="1"/>
  <c r="T8" i="2"/>
  <c r="V8" i="2" s="1"/>
  <c r="T9" i="2"/>
  <c r="V9" i="2" s="1"/>
  <c r="W4" i="2"/>
  <c r="U4" i="2"/>
  <c r="T4" i="2"/>
  <c r="V4" i="2" s="1"/>
  <c r="L10" i="1"/>
  <c r="L11" i="1"/>
  <c r="L12" i="1"/>
  <c r="L14" i="1"/>
  <c r="L15" i="1"/>
  <c r="L16" i="1"/>
  <c r="L17" i="1"/>
  <c r="L18" i="1"/>
  <c r="L19" i="1"/>
  <c r="L20" i="1"/>
  <c r="K9" i="1"/>
  <c r="L9" i="1" s="1"/>
  <c r="K10" i="1"/>
  <c r="K11" i="1"/>
  <c r="K12" i="1"/>
  <c r="K13" i="1"/>
  <c r="L13" i="1" s="1"/>
  <c r="K14" i="1"/>
  <c r="K15" i="1"/>
  <c r="K16" i="1"/>
  <c r="K17" i="1"/>
  <c r="K18" i="1"/>
  <c r="K19" i="1"/>
  <c r="K20" i="1"/>
  <c r="J9" i="1"/>
  <c r="J10" i="1"/>
  <c r="J11" i="1"/>
  <c r="J12" i="1"/>
  <c r="J13" i="1"/>
  <c r="J14" i="1"/>
  <c r="J15" i="1"/>
  <c r="J16" i="1"/>
  <c r="J17" i="1"/>
  <c r="J18" i="1"/>
  <c r="J19" i="1"/>
  <c r="J20" i="1"/>
  <c r="I9" i="1"/>
  <c r="I10" i="1"/>
  <c r="I11" i="1"/>
  <c r="I12" i="1"/>
  <c r="I13" i="1"/>
  <c r="I14" i="1"/>
  <c r="I15" i="1"/>
  <c r="I16" i="1"/>
  <c r="I17" i="1"/>
  <c r="I18" i="1"/>
  <c r="I19" i="1"/>
  <c r="I20" i="1"/>
  <c r="J6" i="1"/>
  <c r="J7" i="1"/>
  <c r="J8" i="1"/>
  <c r="J5" i="1"/>
  <c r="L6" i="1"/>
  <c r="I5" i="1"/>
  <c r="K6" i="1"/>
  <c r="K7" i="1"/>
  <c r="L7" i="1" s="1"/>
  <c r="K8" i="1"/>
  <c r="L8" i="1" s="1"/>
  <c r="K5" i="1"/>
  <c r="L5" i="1" s="1"/>
  <c r="I6" i="1"/>
  <c r="I7" i="1"/>
  <c r="I8" i="1"/>
  <c r="AJ12" i="3" l="1"/>
  <c r="AJ15" i="3"/>
  <c r="AJ7" i="3"/>
  <c r="AJ11" i="3"/>
  <c r="AJ10" i="3"/>
  <c r="AJ8" i="3"/>
  <c r="AJ14" i="3"/>
  <c r="AJ9" i="3"/>
  <c r="AJ13" i="3"/>
  <c r="E5" i="3"/>
  <c r="E4" i="3" l="1"/>
  <c r="F5" i="3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F4" i="3" l="1"/>
  <c r="G4" i="3" l="1"/>
  <c r="H4" i="3" l="1"/>
  <c r="I4" i="3" l="1"/>
  <c r="J4" i="3" l="1"/>
  <c r="K4" i="3" l="1"/>
  <c r="L4" i="3" l="1"/>
  <c r="M4" i="3" l="1"/>
  <c r="N4" i="3" l="1"/>
  <c r="O4" i="3" l="1"/>
  <c r="P4" i="3" l="1"/>
  <c r="Q4" i="3" l="1"/>
  <c r="R4" i="3" l="1"/>
  <c r="S4" i="3" l="1"/>
  <c r="T4" i="3" l="1"/>
  <c r="U4" i="3" l="1"/>
  <c r="V4" i="3" l="1"/>
  <c r="W4" i="3" l="1"/>
  <c r="X4" i="3" l="1"/>
  <c r="Y4" i="3" l="1"/>
  <c r="Z4" i="3" l="1"/>
  <c r="AA4" i="3" l="1"/>
  <c r="AB4" i="3" l="1"/>
  <c r="AC4" i="3" l="1"/>
  <c r="AD4" i="3" l="1"/>
  <c r="AE4" i="3" l="1"/>
  <c r="AF4" i="3" l="1"/>
  <c r="AG4" i="3" l="1"/>
  <c r="AI4" i="3" l="1"/>
  <c r="AH4" i="3"/>
</calcChain>
</file>

<file path=xl/sharedStrings.xml><?xml version="1.0" encoding="utf-8"?>
<sst xmlns="http://schemas.openxmlformats.org/spreadsheetml/2006/main" count="480" uniqueCount="138">
  <si>
    <t>StudentID</t>
  </si>
  <si>
    <t>Name</t>
  </si>
  <si>
    <t>Class</t>
  </si>
  <si>
    <t>Physics</t>
  </si>
  <si>
    <t>Chemistry</t>
  </si>
  <si>
    <t>Computer</t>
  </si>
  <si>
    <t>Mathematics</t>
  </si>
  <si>
    <t>SUBJECTS</t>
  </si>
  <si>
    <t>Quarters</t>
  </si>
  <si>
    <t>Q1</t>
  </si>
  <si>
    <t>Q2</t>
  </si>
  <si>
    <t>Q3</t>
  </si>
  <si>
    <t>Q4</t>
  </si>
  <si>
    <t>Quarterly Performance Indicator</t>
  </si>
  <si>
    <t>Exam Month</t>
  </si>
  <si>
    <t>Quarterly Average</t>
  </si>
  <si>
    <t>Total Marks</t>
  </si>
  <si>
    <t>Performance</t>
  </si>
  <si>
    <t>Shubhamita Sarkar</t>
  </si>
  <si>
    <t>Father's Name</t>
  </si>
  <si>
    <t>Age</t>
  </si>
  <si>
    <t>Phone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</si>
  <si>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</si>
  <si>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</si>
  <si>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</si>
  <si>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</si>
  <si>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</si>
  <si>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</si>
  <si>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</si>
  <si>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</si>
  <si>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</si>
  <si>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</si>
  <si>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</si>
  <si>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</si>
  <si>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Paid Months</t>
  </si>
  <si>
    <t>Remaining Months</t>
  </si>
  <si>
    <t>Total</t>
  </si>
  <si>
    <t>Remaining</t>
  </si>
  <si>
    <t>Monthly Fee</t>
  </si>
  <si>
    <t>FEE MANAGEMENT SYSTEM</t>
  </si>
  <si>
    <t>P</t>
  </si>
  <si>
    <t>Arindam Sarkar</t>
  </si>
  <si>
    <t>sample</t>
  </si>
  <si>
    <t>Total Days</t>
  </si>
  <si>
    <t>Present</t>
  </si>
  <si>
    <t>Absent</t>
  </si>
  <si>
    <t>MONTHLY ATTENDANCE SHEET</t>
  </si>
  <si>
    <t>Select Month</t>
  </si>
  <si>
    <t>Select Year:</t>
  </si>
  <si>
    <t>Start Date</t>
  </si>
  <si>
    <t>End Date</t>
  </si>
  <si>
    <t>Ram</t>
  </si>
  <si>
    <t>Sham</t>
  </si>
  <si>
    <t>A</t>
  </si>
  <si>
    <t>Data Validation</t>
  </si>
  <si>
    <t>Product ID</t>
  </si>
  <si>
    <t>Product Name</t>
  </si>
  <si>
    <t>HSN Code</t>
  </si>
  <si>
    <t>Seller Name</t>
  </si>
  <si>
    <t>Qty Sold</t>
  </si>
  <si>
    <t>HardDisk</t>
  </si>
  <si>
    <t>AP0101</t>
  </si>
  <si>
    <t>Ram Traders</t>
  </si>
  <si>
    <t>Microphone</t>
  </si>
  <si>
    <t>AP0102</t>
  </si>
  <si>
    <t xml:space="preserve">Rajesh </t>
  </si>
  <si>
    <t>Mobile Stand</t>
  </si>
  <si>
    <t>AP0103</t>
  </si>
  <si>
    <t>Shivam</t>
  </si>
  <si>
    <t>Laptop Stand</t>
  </si>
  <si>
    <t>AP0104</t>
  </si>
  <si>
    <t>Sethi</t>
  </si>
  <si>
    <t>Mic Holder</t>
  </si>
  <si>
    <t>AP0105</t>
  </si>
  <si>
    <t>Rahul</t>
  </si>
  <si>
    <t>Printer</t>
  </si>
  <si>
    <t>AP0106</t>
  </si>
  <si>
    <t>Aman</t>
  </si>
  <si>
    <t>Scanner</t>
  </si>
  <si>
    <t>AP0107</t>
  </si>
  <si>
    <t>Sohan</t>
  </si>
  <si>
    <t>Monitor</t>
  </si>
  <si>
    <t>AP0108</t>
  </si>
  <si>
    <t>Chandu</t>
  </si>
  <si>
    <t>Mouse</t>
  </si>
  <si>
    <t>AP0109</t>
  </si>
  <si>
    <t>Rohan</t>
  </si>
  <si>
    <t>Keyboard</t>
  </si>
  <si>
    <t>AP0110</t>
  </si>
  <si>
    <t>Sonu</t>
  </si>
  <si>
    <t>Exception on TableArray</t>
  </si>
  <si>
    <t>VLOOKUP</t>
  </si>
  <si>
    <t>HLOOKUP</t>
  </si>
  <si>
    <t>Region</t>
  </si>
  <si>
    <t>East</t>
  </si>
  <si>
    <t>West</t>
  </si>
  <si>
    <t>North</t>
  </si>
  <si>
    <t>South</t>
  </si>
  <si>
    <t>Q1 Sales</t>
  </si>
  <si>
    <t>Q2 Sales</t>
  </si>
  <si>
    <t>Q3 Sales</t>
  </si>
  <si>
    <t>Q4 Sales</t>
  </si>
  <si>
    <t>east</t>
  </si>
  <si>
    <t>EAST</t>
  </si>
  <si>
    <t>WEST</t>
  </si>
  <si>
    <t>mouse</t>
  </si>
  <si>
    <t>scanner</t>
  </si>
  <si>
    <t>AND Formula</t>
  </si>
  <si>
    <t>First Name</t>
  </si>
  <si>
    <t>Last Name</t>
  </si>
  <si>
    <t>Gender</t>
  </si>
  <si>
    <t>Raj</t>
  </si>
  <si>
    <t>Singh</t>
  </si>
  <si>
    <t>Male</t>
  </si>
  <si>
    <t>Rohit</t>
  </si>
  <si>
    <t>Sharma</t>
  </si>
  <si>
    <t>Suresh</t>
  </si>
  <si>
    <t>Anil</t>
  </si>
  <si>
    <t>Kumar</t>
  </si>
  <si>
    <t>Reena</t>
  </si>
  <si>
    <t>Kumari</t>
  </si>
  <si>
    <t>Female</t>
  </si>
  <si>
    <t>Anjali</t>
  </si>
  <si>
    <t>Rajpoot</t>
  </si>
  <si>
    <t>Deepak</t>
  </si>
  <si>
    <t>Nehra</t>
  </si>
  <si>
    <t>Neha</t>
  </si>
  <si>
    <t>Middle name</t>
  </si>
  <si>
    <t>Tewatia</t>
  </si>
  <si>
    <t>Rathor</t>
  </si>
  <si>
    <t>SUM IF</t>
  </si>
  <si>
    <t>Total Qty Sold</t>
  </si>
  <si>
    <t>TEXTJOIN</t>
  </si>
  <si>
    <t>printer</t>
  </si>
  <si>
    <t>ABC Ltd</t>
  </si>
  <si>
    <t>SUM Ifs</t>
  </si>
  <si>
    <t>CountIFs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</si>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</sst>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6" x14ac:knownFonts="1">
    <font>
      <sz val="11"/>
      <color theme="1"/>
      <name val="Calibri"/>
      <family val="2"/>
      <scheme val="minor"/>
    </font>
    <font>
      <sz val="16"/>
      <color theme="0" tint="-4.9989318521683403E-2"/>
      <name val="Arial Rounded MT Bold"/>
      <family val="2"/>
    </font>
    <font>
      <sz val="8"/>
      <name val="Calibri"/>
      <family val="2"/>
      <scheme val="minor"/>
    </font>
    <font>
      <sz val="14"/>
      <color theme="2"/>
      <name val="Times New Roman"/>
      <family val="1"/>
    </font>
    <font>
      <b/>
      <sz val="20"/>
      <color theme="1"/>
      <name val="Arial Rounded MT Bold"/>
      <family val="2"/>
    </font>
    <font>
      <sz val="11"/>
      <color theme="1"/>
      <name val="Wingdings 2"/>
      <family val="1"/>
      <charset val="2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12"/>
      <color theme="1"/>
      <name val="Wingdings 2"/>
      <family val="1"/>
      <charset val="2"/>
    </font>
    <font>
      <sz val="16"/>
      <color theme="0"/>
      <name val="Arial Rounded MT Bold"/>
      <family val="2"/>
    </font>
    <font>
      <b/>
      <sz val="11"/>
      <color theme="0"/>
      <name val="Arial Black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Arial Rounded MT Bold"/>
      <family val="2"/>
    </font>
    <font>
      <sz val="20"/>
      <color theme="1"/>
      <name val="Arial Rounded MT Bold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4" borderId="1" xfId="0" applyFont="1" applyFill="1" applyBorder="1"/>
    <xf numFmtId="0" fontId="3" fillId="5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164" fontId="6" fillId="8" borderId="0" xfId="0" applyNumberFormat="1" applyFont="1" applyFill="1" applyAlignment="1">
      <alignment horizontal="center" vertical="center"/>
    </xf>
    <xf numFmtId="0" fontId="10" fillId="7" borderId="0" xfId="0" applyFont="1" applyFill="1"/>
    <xf numFmtId="0" fontId="10" fillId="7" borderId="0" xfId="0" applyFont="1" applyFill="1" applyAlignment="1">
      <alignment wrapText="1"/>
    </xf>
    <xf numFmtId="14" fontId="10" fillId="7" borderId="0" xfId="0" applyNumberFormat="1" applyFont="1" applyFill="1"/>
    <xf numFmtId="0" fontId="10" fillId="9" borderId="0" xfId="0" applyFont="1" applyFill="1"/>
    <xf numFmtId="0" fontId="0" fillId="10" borderId="0" xfId="0" applyFill="1"/>
    <xf numFmtId="0" fontId="0" fillId="10" borderId="0" xfId="0" applyFill="1" applyAlignment="1">
      <alignment wrapText="1"/>
    </xf>
    <xf numFmtId="0" fontId="0" fillId="11" borderId="0" xfId="0" applyFill="1"/>
    <xf numFmtId="0" fontId="0" fillId="12" borderId="0" xfId="0" applyFill="1"/>
    <xf numFmtId="0" fontId="10" fillId="7" borderId="0" xfId="0" applyFont="1" applyFill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3" fillId="8" borderId="1" xfId="0" applyFont="1" applyFill="1" applyBorder="1" applyAlignment="1">
      <alignment horizontal="left"/>
    </xf>
    <xf numFmtId="0" fontId="13" fillId="8" borderId="1" xfId="0" applyFont="1" applyFill="1" applyBorder="1"/>
    <xf numFmtId="0" fontId="11" fillId="13" borderId="7" xfId="0" applyFont="1" applyFill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14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3" fillId="14" borderId="1" xfId="0" applyFont="1" applyFill="1" applyBorder="1"/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4</xdr:row>
      <xdr:rowOff>171450</xdr:rowOff>
    </xdr:from>
    <xdr:to>
      <xdr:col>13</xdr:col>
      <xdr:colOff>476250</xdr:colOff>
      <xdr:row>6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754136-D4BE-FCC0-B1E4-FB032482390D}"/>
            </a:ext>
          </a:extLst>
        </xdr:cNvPr>
        <xdr:cNvSpPr txBox="1"/>
      </xdr:nvSpPr>
      <xdr:spPr>
        <a:xfrm>
          <a:off x="10563225" y="1219200"/>
          <a:ext cx="11811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/>
            <a:t>LOOKUP VALUE MUST BE IN 1st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5887-51CF-4547-B9FF-390519733321}">
  <dimension ref="A1:AM15"/>
  <sheetViews>
    <sheetView showGridLines="0" topLeftCell="B1" zoomScale="80" zoomScaleNormal="80" workbookViewId="0">
      <selection activeCell="S2" sqref="S2"/>
    </sheetView>
  </sheetViews>
  <sheetFormatPr defaultRowHeight="15" x14ac:dyDescent="0.25"/>
  <cols>
    <col min="1" max="1" width="9.85546875" bestFit="1" customWidth="1"/>
    <col min="2" max="2" width="6.28515625" bestFit="1" customWidth="1"/>
    <col min="3" max="3" width="5.7109375" bestFit="1" customWidth="1"/>
    <col min="4" max="4" width="13.85546875" style="3" bestFit="1" customWidth="1"/>
    <col min="5" max="5" width="5.28515625" bestFit="1" customWidth="1"/>
    <col min="6" max="6" width="4.28515625" bestFit="1" customWidth="1"/>
    <col min="7" max="7" width="3.42578125" bestFit="1" customWidth="1"/>
    <col min="8" max="8" width="3.85546875" bestFit="1" customWidth="1"/>
    <col min="9" max="9" width="4.28515625" bestFit="1" customWidth="1"/>
    <col min="10" max="10" width="5.140625" bestFit="1" customWidth="1"/>
    <col min="11" max="11" width="4.28515625" bestFit="1" customWidth="1"/>
    <col min="12" max="12" width="5.28515625" bestFit="1" customWidth="1"/>
    <col min="13" max="13" width="4.28515625" bestFit="1" customWidth="1"/>
    <col min="14" max="14" width="4.5703125" customWidth="1"/>
    <col min="15" max="15" width="3.85546875" bestFit="1" customWidth="1"/>
    <col min="16" max="16" width="4.28515625" bestFit="1" customWidth="1"/>
    <col min="17" max="17" width="5.140625" bestFit="1" customWidth="1"/>
    <col min="18" max="18" width="4.28515625" bestFit="1" customWidth="1"/>
    <col min="19" max="19" width="14.28515625" customWidth="1"/>
    <col min="20" max="20" width="4.28515625" bestFit="1" customWidth="1"/>
    <col min="21" max="21" width="3.42578125" bestFit="1" customWidth="1"/>
    <col min="22" max="22" width="12" bestFit="1" customWidth="1"/>
    <col min="23" max="23" width="4.28515625" bestFit="1" customWidth="1"/>
    <col min="24" max="24" width="5.140625" bestFit="1" customWidth="1"/>
    <col min="25" max="25" width="4.28515625" bestFit="1" customWidth="1"/>
    <col min="26" max="26" width="14.28515625" bestFit="1" customWidth="1"/>
    <col min="27" max="27" width="4.28515625" bestFit="1" customWidth="1"/>
    <col min="28" max="28" width="3.42578125" bestFit="1" customWidth="1"/>
    <col min="29" max="29" width="3.85546875" bestFit="1" customWidth="1"/>
    <col min="30" max="30" width="4.28515625" bestFit="1" customWidth="1"/>
    <col min="31" max="31" width="5.140625" bestFit="1" customWidth="1"/>
    <col min="32" max="32" width="4.28515625" bestFit="1" customWidth="1"/>
    <col min="33" max="33" width="5" bestFit="1" customWidth="1"/>
    <col min="34" max="34" width="4.28515625" bestFit="1" customWidth="1"/>
    <col min="35" max="35" width="5.140625" bestFit="1" customWidth="1"/>
    <col min="36" max="36" width="10.42578125" bestFit="1" customWidth="1"/>
    <col min="37" max="37" width="7.42578125" bestFit="1" customWidth="1"/>
    <col min="38" max="38" width="7.140625" bestFit="1" customWidth="1"/>
  </cols>
  <sheetData>
    <row r="1" spans="1:39" ht="43.5" customHeight="1" x14ac:dyDescent="0.25">
      <c r="A1" s="23" t="s">
        <v>46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spans="1:39" ht="18.75" x14ac:dyDescent="0.4">
      <c r="A2" s="14"/>
      <c r="B2" s="14"/>
      <c r="C2" s="14"/>
      <c r="D2" s="15"/>
      <c r="E2" s="14"/>
      <c r="F2" s="14"/>
      <c r="G2" s="14"/>
      <c r="H2" s="14"/>
      <c r="I2" s="14"/>
      <c r="J2" s="14"/>
      <c r="K2" s="14"/>
      <c r="L2" s="14"/>
      <c r="M2" s="14"/>
      <c r="N2" s="25" t="s">
        <v>47</v>
      </c>
      <c r="O2" s="25"/>
      <c r="P2" s="25"/>
      <c r="Q2" s="25"/>
      <c r="R2" s="25"/>
      <c r="S2" s="14" t="s">
        <v>27</v>
      </c>
      <c r="T2" s="14"/>
      <c r="U2" s="14"/>
      <c r="V2" s="22" t="s">
        <v>48</v>
      </c>
      <c r="W2" s="22"/>
      <c r="X2" s="22"/>
      <c r="Y2" s="22"/>
      <c r="Z2" s="14">
        <v>2024</v>
      </c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7"/>
    </row>
    <row r="3" spans="1:39" ht="18.75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 t="s">
        <v>49</v>
      </c>
      <c r="O3" s="14"/>
      <c r="P3" s="14"/>
      <c r="Q3" s="14"/>
      <c r="R3" s="14"/>
      <c r="S3" s="16">
        <f>DATEVALUE(1&amp;S2&amp;Z2)</f>
        <v>45444</v>
      </c>
      <c r="T3" s="16"/>
      <c r="U3" s="16"/>
      <c r="V3" s="14" t="s">
        <v>50</v>
      </c>
      <c r="W3" s="14"/>
      <c r="X3" s="14"/>
      <c r="Y3" s="14"/>
      <c r="Z3" s="16">
        <f>EOMONTH(S3,0)</f>
        <v>45473</v>
      </c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</row>
    <row r="4" spans="1:39" ht="15.75" x14ac:dyDescent="0.25">
      <c r="A4" s="24" t="s">
        <v>0</v>
      </c>
      <c r="B4" s="27" t="s">
        <v>1</v>
      </c>
      <c r="C4" s="27" t="s">
        <v>2</v>
      </c>
      <c r="D4" s="26" t="s">
        <v>19</v>
      </c>
      <c r="E4" s="12" t="str">
        <f>TEXT(E5,"ddd")</f>
        <v>Sat</v>
      </c>
      <c r="F4" s="12" t="str">
        <f t="shared" ref="F4:AI4" si="0">TEXT(F5,"ddd")</f>
        <v>Sun</v>
      </c>
      <c r="G4" s="12" t="str">
        <f t="shared" si="0"/>
        <v>Mon</v>
      </c>
      <c r="H4" s="12" t="str">
        <f t="shared" si="0"/>
        <v>Tue</v>
      </c>
      <c r="I4" s="12" t="str">
        <f t="shared" si="0"/>
        <v>Wed</v>
      </c>
      <c r="J4" s="12" t="str">
        <f t="shared" si="0"/>
        <v>Thu</v>
      </c>
      <c r="K4" s="12" t="str">
        <f t="shared" si="0"/>
        <v>Fri</v>
      </c>
      <c r="L4" s="12" t="str">
        <f t="shared" si="0"/>
        <v>Sat</v>
      </c>
      <c r="M4" s="12" t="str">
        <f t="shared" si="0"/>
        <v>Sun</v>
      </c>
      <c r="N4" s="12" t="str">
        <f t="shared" si="0"/>
        <v>Mon</v>
      </c>
      <c r="O4" s="12" t="str">
        <f t="shared" si="0"/>
        <v>Tue</v>
      </c>
      <c r="P4" s="12" t="str">
        <f t="shared" si="0"/>
        <v>Wed</v>
      </c>
      <c r="Q4" s="12" t="str">
        <f t="shared" si="0"/>
        <v>Thu</v>
      </c>
      <c r="R4" s="12" t="str">
        <f t="shared" si="0"/>
        <v>Fri</v>
      </c>
      <c r="S4" s="12" t="str">
        <f t="shared" si="0"/>
        <v>Sat</v>
      </c>
      <c r="T4" s="12" t="str">
        <f t="shared" si="0"/>
        <v>Sun</v>
      </c>
      <c r="U4" s="12" t="str">
        <f t="shared" si="0"/>
        <v>Mon</v>
      </c>
      <c r="V4" s="12" t="str">
        <f t="shared" si="0"/>
        <v>Tue</v>
      </c>
      <c r="W4" s="12" t="str">
        <f t="shared" si="0"/>
        <v>Wed</v>
      </c>
      <c r="X4" s="12" t="str">
        <f t="shared" si="0"/>
        <v>Thu</v>
      </c>
      <c r="Y4" s="12" t="str">
        <f t="shared" si="0"/>
        <v>Fri</v>
      </c>
      <c r="Z4" s="12" t="str">
        <f t="shared" si="0"/>
        <v>Sat</v>
      </c>
      <c r="AA4" s="12" t="str">
        <f t="shared" si="0"/>
        <v>Sun</v>
      </c>
      <c r="AB4" s="12" t="str">
        <f t="shared" si="0"/>
        <v>Mon</v>
      </c>
      <c r="AC4" s="12" t="str">
        <f t="shared" si="0"/>
        <v>Tue</v>
      </c>
      <c r="AD4" s="12" t="str">
        <f t="shared" si="0"/>
        <v>Wed</v>
      </c>
      <c r="AE4" s="12" t="str">
        <f t="shared" si="0"/>
        <v>Thu</v>
      </c>
      <c r="AF4" s="12" t="str">
        <f t="shared" si="0"/>
        <v>Fri</v>
      </c>
      <c r="AG4" s="12" t="str">
        <f t="shared" si="0"/>
        <v>Sat</v>
      </c>
      <c r="AH4" s="12" t="str">
        <f t="shared" si="0"/>
        <v>Sun</v>
      </c>
      <c r="AI4" s="12" t="str">
        <f t="shared" si="0"/>
        <v/>
      </c>
      <c r="AJ4" s="26" t="s">
        <v>43</v>
      </c>
      <c r="AK4" s="27" t="s">
        <v>44</v>
      </c>
      <c r="AL4" s="27" t="s">
        <v>45</v>
      </c>
    </row>
    <row r="5" spans="1:39" ht="15.75" x14ac:dyDescent="0.25">
      <c r="A5" s="24"/>
      <c r="B5" s="27"/>
      <c r="C5" s="27"/>
      <c r="D5" s="26"/>
      <c r="E5" s="13">
        <f>$S$3</f>
        <v>45444</v>
      </c>
      <c r="F5" s="13">
        <f>IF(E5&lt;$Z$3,E5+1,"")</f>
        <v>45445</v>
      </c>
      <c r="G5" s="13">
        <f t="shared" ref="G5:AI5" si="1">IF(F5&lt;$Z$3,F5+1,"")</f>
        <v>45446</v>
      </c>
      <c r="H5" s="13">
        <f t="shared" si="1"/>
        <v>45447</v>
      </c>
      <c r="I5" s="13">
        <f t="shared" si="1"/>
        <v>45448</v>
      </c>
      <c r="J5" s="13">
        <f t="shared" si="1"/>
        <v>45449</v>
      </c>
      <c r="K5" s="13">
        <f t="shared" si="1"/>
        <v>45450</v>
      </c>
      <c r="L5" s="13">
        <f t="shared" si="1"/>
        <v>45451</v>
      </c>
      <c r="M5" s="13">
        <f t="shared" si="1"/>
        <v>45452</v>
      </c>
      <c r="N5" s="13">
        <f t="shared" si="1"/>
        <v>45453</v>
      </c>
      <c r="O5" s="13">
        <f t="shared" si="1"/>
        <v>45454</v>
      </c>
      <c r="P5" s="13">
        <f t="shared" si="1"/>
        <v>45455</v>
      </c>
      <c r="Q5" s="13">
        <f t="shared" si="1"/>
        <v>45456</v>
      </c>
      <c r="R5" s="13">
        <f t="shared" si="1"/>
        <v>45457</v>
      </c>
      <c r="S5" s="13">
        <f t="shared" si="1"/>
        <v>45458</v>
      </c>
      <c r="T5" s="13">
        <f t="shared" si="1"/>
        <v>45459</v>
      </c>
      <c r="U5" s="13">
        <f t="shared" si="1"/>
        <v>45460</v>
      </c>
      <c r="V5" s="13">
        <f t="shared" si="1"/>
        <v>45461</v>
      </c>
      <c r="W5" s="13">
        <f t="shared" si="1"/>
        <v>45462</v>
      </c>
      <c r="X5" s="13">
        <f t="shared" si="1"/>
        <v>45463</v>
      </c>
      <c r="Y5" s="13">
        <f t="shared" si="1"/>
        <v>45464</v>
      </c>
      <c r="Z5" s="13">
        <f t="shared" si="1"/>
        <v>45465</v>
      </c>
      <c r="AA5" s="13">
        <f t="shared" si="1"/>
        <v>45466</v>
      </c>
      <c r="AB5" s="13">
        <f t="shared" si="1"/>
        <v>45467</v>
      </c>
      <c r="AC5" s="13">
        <f t="shared" si="1"/>
        <v>45468</v>
      </c>
      <c r="AD5" s="13">
        <f t="shared" si="1"/>
        <v>45469</v>
      </c>
      <c r="AE5" s="13">
        <f t="shared" si="1"/>
        <v>45470</v>
      </c>
      <c r="AF5" s="13">
        <f t="shared" si="1"/>
        <v>45471</v>
      </c>
      <c r="AG5" s="13">
        <f t="shared" si="1"/>
        <v>45472</v>
      </c>
      <c r="AH5" s="13">
        <f t="shared" si="1"/>
        <v>45473</v>
      </c>
      <c r="AI5" s="13" t="str">
        <f t="shared" si="1"/>
        <v/>
      </c>
      <c r="AJ5" s="26"/>
      <c r="AK5" s="27"/>
      <c r="AL5" s="27"/>
    </row>
    <row r="6" spans="1:39" x14ac:dyDescent="0.25">
      <c r="A6" s="18">
        <v>111</v>
      </c>
      <c r="B6" s="18" t="s">
        <v>51</v>
      </c>
      <c r="C6" s="18">
        <v>6</v>
      </c>
      <c r="D6" s="19" t="s">
        <v>52</v>
      </c>
      <c r="E6" s="20" t="s">
        <v>40</v>
      </c>
      <c r="F6" s="20" t="s">
        <v>40</v>
      </c>
      <c r="G6" s="20" t="s">
        <v>40</v>
      </c>
      <c r="H6" s="20" t="s">
        <v>40</v>
      </c>
      <c r="I6" s="20" t="s">
        <v>40</v>
      </c>
      <c r="J6" s="20" t="s">
        <v>53</v>
      </c>
      <c r="K6" s="20" t="s">
        <v>40</v>
      </c>
      <c r="L6" s="20" t="s">
        <v>40</v>
      </c>
      <c r="M6" s="20" t="s">
        <v>40</v>
      </c>
      <c r="N6" s="20" t="s">
        <v>40</v>
      </c>
      <c r="O6" s="20" t="s">
        <v>53</v>
      </c>
      <c r="P6" s="20" t="s">
        <v>40</v>
      </c>
      <c r="Q6" s="20" t="s">
        <v>40</v>
      </c>
      <c r="R6" s="20" t="s">
        <v>40</v>
      </c>
      <c r="S6" s="20" t="s">
        <v>40</v>
      </c>
      <c r="T6" s="20" t="s">
        <v>40</v>
      </c>
      <c r="U6" s="20" t="s">
        <v>40</v>
      </c>
      <c r="V6" s="20" t="s">
        <v>40</v>
      </c>
      <c r="W6" s="20" t="s">
        <v>40</v>
      </c>
      <c r="X6" s="20" t="s">
        <v>40</v>
      </c>
      <c r="Y6" s="20" t="s">
        <v>40</v>
      </c>
      <c r="Z6" s="20" t="s">
        <v>40</v>
      </c>
      <c r="AA6" s="20" t="s">
        <v>40</v>
      </c>
      <c r="AB6" s="20" t="s">
        <v>40</v>
      </c>
      <c r="AC6" s="20" t="s">
        <v>40</v>
      </c>
      <c r="AD6" s="20" t="s">
        <v>40</v>
      </c>
      <c r="AE6" s="20" t="s">
        <v>40</v>
      </c>
      <c r="AF6" s="20" t="s">
        <v>40</v>
      </c>
      <c r="AG6" s="20" t="s">
        <v>40</v>
      </c>
      <c r="AH6" s="20"/>
      <c r="AI6" s="20"/>
      <c r="AJ6" s="21">
        <f>DAY($Z$3)</f>
        <v>30</v>
      </c>
      <c r="AK6" s="21">
        <f>COUNTIF(E6:AI6,"P")</f>
        <v>27</v>
      </c>
      <c r="AL6" s="21">
        <f>COUNTIF(E6:AI6,"A")</f>
        <v>2</v>
      </c>
    </row>
    <row r="7" spans="1:39" x14ac:dyDescent="0.25">
      <c r="A7" s="18">
        <v>111</v>
      </c>
      <c r="B7" s="18" t="s">
        <v>51</v>
      </c>
      <c r="C7" s="18">
        <v>6</v>
      </c>
      <c r="D7" s="19" t="s">
        <v>52</v>
      </c>
      <c r="E7" s="20" t="s">
        <v>40</v>
      </c>
      <c r="F7" s="20" t="s">
        <v>40</v>
      </c>
      <c r="G7" s="20"/>
      <c r="H7" s="20"/>
      <c r="I7" s="20" t="s">
        <v>40</v>
      </c>
      <c r="J7" s="20" t="s">
        <v>53</v>
      </c>
      <c r="K7" s="20" t="s">
        <v>40</v>
      </c>
      <c r="L7" s="20" t="s">
        <v>40</v>
      </c>
      <c r="M7" s="20" t="s">
        <v>40</v>
      </c>
      <c r="N7" s="20" t="s">
        <v>40</v>
      </c>
      <c r="O7" s="20" t="s">
        <v>53</v>
      </c>
      <c r="P7" s="20" t="s">
        <v>40</v>
      </c>
      <c r="Q7" s="20" t="s">
        <v>40</v>
      </c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1">
        <f t="shared" ref="AJ7:AJ15" si="2">DAY($Z$3)</f>
        <v>30</v>
      </c>
      <c r="AK7" s="21">
        <f t="shared" ref="AK7:AK15" si="3">COUNTIF(E7:AI7,"P")</f>
        <v>9</v>
      </c>
      <c r="AL7" s="21">
        <f t="shared" ref="AL7:AL15" si="4">COUNTIF(E7:AI7,"A")</f>
        <v>2</v>
      </c>
    </row>
    <row r="8" spans="1:39" x14ac:dyDescent="0.25">
      <c r="A8" s="18">
        <v>111</v>
      </c>
      <c r="B8" s="18" t="s">
        <v>51</v>
      </c>
      <c r="C8" s="18">
        <v>6</v>
      </c>
      <c r="D8" s="19" t="s">
        <v>52</v>
      </c>
      <c r="E8" s="20" t="s">
        <v>40</v>
      </c>
      <c r="F8" s="20" t="s">
        <v>40</v>
      </c>
      <c r="G8" s="20"/>
      <c r="H8" s="20"/>
      <c r="I8" s="20" t="s">
        <v>40</v>
      </c>
      <c r="J8" s="20" t="s">
        <v>53</v>
      </c>
      <c r="K8" s="20" t="s">
        <v>40</v>
      </c>
      <c r="L8" s="20" t="s">
        <v>40</v>
      </c>
      <c r="M8" s="20" t="s">
        <v>40</v>
      </c>
      <c r="N8" s="20" t="s">
        <v>40</v>
      </c>
      <c r="O8" s="20" t="s">
        <v>53</v>
      </c>
      <c r="P8" s="20" t="s">
        <v>40</v>
      </c>
      <c r="Q8" s="20" t="s">
        <v>40</v>
      </c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1">
        <f t="shared" si="2"/>
        <v>30</v>
      </c>
      <c r="AK8" s="21">
        <f t="shared" si="3"/>
        <v>9</v>
      </c>
      <c r="AL8" s="21">
        <f t="shared" si="4"/>
        <v>2</v>
      </c>
    </row>
    <row r="9" spans="1:39" x14ac:dyDescent="0.25">
      <c r="A9" s="18">
        <v>111</v>
      </c>
      <c r="B9" s="18" t="s">
        <v>51</v>
      </c>
      <c r="C9" s="18">
        <v>6</v>
      </c>
      <c r="D9" s="19" t="s">
        <v>52</v>
      </c>
      <c r="E9" s="20" t="s">
        <v>40</v>
      </c>
      <c r="F9" s="20" t="s">
        <v>40</v>
      </c>
      <c r="G9" s="20"/>
      <c r="H9" s="20"/>
      <c r="I9" s="20" t="s">
        <v>40</v>
      </c>
      <c r="J9" s="20" t="s">
        <v>53</v>
      </c>
      <c r="K9" s="20" t="s">
        <v>40</v>
      </c>
      <c r="L9" s="20" t="s">
        <v>40</v>
      </c>
      <c r="M9" s="20" t="s">
        <v>40</v>
      </c>
      <c r="N9" s="20" t="s">
        <v>40</v>
      </c>
      <c r="O9" s="20" t="s">
        <v>53</v>
      </c>
      <c r="P9" s="20" t="s">
        <v>40</v>
      </c>
      <c r="Q9" s="20" t="s">
        <v>40</v>
      </c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1">
        <f t="shared" si="2"/>
        <v>30</v>
      </c>
      <c r="AK9" s="21">
        <f t="shared" si="3"/>
        <v>9</v>
      </c>
      <c r="AL9" s="21">
        <f t="shared" si="4"/>
        <v>2</v>
      </c>
    </row>
    <row r="10" spans="1:39" x14ac:dyDescent="0.25">
      <c r="A10" s="18">
        <v>111</v>
      </c>
      <c r="B10" s="18" t="s">
        <v>51</v>
      </c>
      <c r="C10" s="18">
        <v>6</v>
      </c>
      <c r="D10" s="19" t="s">
        <v>52</v>
      </c>
      <c r="E10" s="20" t="s">
        <v>40</v>
      </c>
      <c r="F10" s="20" t="s">
        <v>40</v>
      </c>
      <c r="G10" s="20"/>
      <c r="H10" s="20"/>
      <c r="I10" s="20" t="s">
        <v>40</v>
      </c>
      <c r="J10" s="20" t="s">
        <v>53</v>
      </c>
      <c r="K10" s="20" t="s">
        <v>40</v>
      </c>
      <c r="L10" s="20" t="s">
        <v>40</v>
      </c>
      <c r="M10" s="20" t="s">
        <v>40</v>
      </c>
      <c r="N10" s="20" t="s">
        <v>40</v>
      </c>
      <c r="O10" s="20" t="s">
        <v>53</v>
      </c>
      <c r="P10" s="20" t="s">
        <v>40</v>
      </c>
      <c r="Q10" s="20" t="s">
        <v>40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1">
        <f t="shared" si="2"/>
        <v>30</v>
      </c>
      <c r="AK10" s="21">
        <f t="shared" si="3"/>
        <v>9</v>
      </c>
      <c r="AL10" s="21">
        <f t="shared" si="4"/>
        <v>2</v>
      </c>
    </row>
    <row r="11" spans="1:39" x14ac:dyDescent="0.25">
      <c r="A11" s="18">
        <v>111</v>
      </c>
      <c r="B11" s="18" t="s">
        <v>51</v>
      </c>
      <c r="C11" s="18">
        <v>6</v>
      </c>
      <c r="D11" s="19" t="s">
        <v>52</v>
      </c>
      <c r="E11" s="20" t="s">
        <v>40</v>
      </c>
      <c r="F11" s="20" t="s">
        <v>40</v>
      </c>
      <c r="G11" s="20"/>
      <c r="H11" s="20"/>
      <c r="I11" s="20" t="s">
        <v>40</v>
      </c>
      <c r="J11" s="20" t="s">
        <v>53</v>
      </c>
      <c r="K11" s="20" t="s">
        <v>40</v>
      </c>
      <c r="L11" s="20" t="s">
        <v>40</v>
      </c>
      <c r="M11" s="20" t="s">
        <v>40</v>
      </c>
      <c r="N11" s="20" t="s">
        <v>40</v>
      </c>
      <c r="O11" s="20" t="s">
        <v>53</v>
      </c>
      <c r="P11" s="20" t="s">
        <v>40</v>
      </c>
      <c r="Q11" s="20" t="s">
        <v>40</v>
      </c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1">
        <f t="shared" si="2"/>
        <v>30</v>
      </c>
      <c r="AK11" s="21">
        <f t="shared" si="3"/>
        <v>9</v>
      </c>
      <c r="AL11" s="21">
        <f t="shared" si="4"/>
        <v>2</v>
      </c>
    </row>
    <row r="12" spans="1:39" x14ac:dyDescent="0.25">
      <c r="A12" s="18">
        <v>111</v>
      </c>
      <c r="B12" s="18" t="s">
        <v>51</v>
      </c>
      <c r="C12" s="18">
        <v>6</v>
      </c>
      <c r="D12" s="19" t="s">
        <v>52</v>
      </c>
      <c r="E12" s="20" t="s">
        <v>40</v>
      </c>
      <c r="F12" s="20" t="s">
        <v>40</v>
      </c>
      <c r="G12" s="20"/>
      <c r="H12" s="20"/>
      <c r="I12" s="20" t="s">
        <v>40</v>
      </c>
      <c r="J12" s="20" t="s">
        <v>53</v>
      </c>
      <c r="K12" s="20" t="s">
        <v>40</v>
      </c>
      <c r="L12" s="20" t="s">
        <v>40</v>
      </c>
      <c r="M12" s="20" t="s">
        <v>40</v>
      </c>
      <c r="N12" s="20" t="s">
        <v>40</v>
      </c>
      <c r="O12" s="20" t="s">
        <v>53</v>
      </c>
      <c r="P12" s="20" t="s">
        <v>40</v>
      </c>
      <c r="Q12" s="20" t="s">
        <v>40</v>
      </c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1">
        <f t="shared" si="2"/>
        <v>30</v>
      </c>
      <c r="AK12" s="21">
        <f t="shared" si="3"/>
        <v>9</v>
      </c>
      <c r="AL12" s="21">
        <f t="shared" si="4"/>
        <v>2</v>
      </c>
    </row>
    <row r="13" spans="1:39" x14ac:dyDescent="0.25">
      <c r="A13" s="18">
        <v>111</v>
      </c>
      <c r="B13" s="18" t="s">
        <v>51</v>
      </c>
      <c r="C13" s="18">
        <v>6</v>
      </c>
      <c r="D13" s="19" t="s">
        <v>52</v>
      </c>
      <c r="E13" s="20" t="s">
        <v>40</v>
      </c>
      <c r="F13" s="20" t="s">
        <v>40</v>
      </c>
      <c r="G13" s="20"/>
      <c r="H13" s="20"/>
      <c r="I13" s="20" t="s">
        <v>40</v>
      </c>
      <c r="J13" s="20" t="s">
        <v>53</v>
      </c>
      <c r="K13" s="20" t="s">
        <v>40</v>
      </c>
      <c r="L13" s="20" t="s">
        <v>40</v>
      </c>
      <c r="M13" s="20" t="s">
        <v>40</v>
      </c>
      <c r="N13" s="20" t="s">
        <v>40</v>
      </c>
      <c r="O13" s="20" t="s">
        <v>53</v>
      </c>
      <c r="P13" s="20" t="s">
        <v>40</v>
      </c>
      <c r="Q13" s="20" t="s">
        <v>40</v>
      </c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1">
        <f t="shared" si="2"/>
        <v>30</v>
      </c>
      <c r="AK13" s="21">
        <f t="shared" si="3"/>
        <v>9</v>
      </c>
      <c r="AL13" s="21">
        <f t="shared" si="4"/>
        <v>2</v>
      </c>
    </row>
    <row r="14" spans="1:39" x14ac:dyDescent="0.25">
      <c r="A14" s="18">
        <v>111</v>
      </c>
      <c r="B14" s="18" t="s">
        <v>51</v>
      </c>
      <c r="C14" s="18">
        <v>6</v>
      </c>
      <c r="D14" s="19" t="s">
        <v>52</v>
      </c>
      <c r="E14" s="20" t="s">
        <v>40</v>
      </c>
      <c r="F14" s="20" t="s">
        <v>40</v>
      </c>
      <c r="G14" s="20"/>
      <c r="H14" s="20"/>
      <c r="I14" s="20" t="s">
        <v>40</v>
      </c>
      <c r="J14" s="20" t="s">
        <v>53</v>
      </c>
      <c r="K14" s="20" t="s">
        <v>40</v>
      </c>
      <c r="L14" s="20" t="s">
        <v>40</v>
      </c>
      <c r="M14" s="20" t="s">
        <v>40</v>
      </c>
      <c r="N14" s="20" t="s">
        <v>40</v>
      </c>
      <c r="O14" s="20" t="s">
        <v>53</v>
      </c>
      <c r="P14" s="20" t="s">
        <v>40</v>
      </c>
      <c r="Q14" s="20" t="s">
        <v>40</v>
      </c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1">
        <f t="shared" si="2"/>
        <v>30</v>
      </c>
      <c r="AK14" s="21">
        <f t="shared" si="3"/>
        <v>9</v>
      </c>
      <c r="AL14" s="21">
        <f t="shared" si="4"/>
        <v>2</v>
      </c>
    </row>
    <row r="15" spans="1:39" x14ac:dyDescent="0.25">
      <c r="A15" s="18">
        <v>111</v>
      </c>
      <c r="B15" s="18" t="s">
        <v>51</v>
      </c>
      <c r="C15" s="18">
        <v>6</v>
      </c>
      <c r="D15" s="19" t="s">
        <v>52</v>
      </c>
      <c r="E15" s="20" t="s">
        <v>53</v>
      </c>
      <c r="F15" s="20" t="s">
        <v>40</v>
      </c>
      <c r="G15" s="20"/>
      <c r="H15" s="20"/>
      <c r="I15" s="20" t="s">
        <v>40</v>
      </c>
      <c r="J15" s="20" t="s">
        <v>53</v>
      </c>
      <c r="K15" s="20" t="s">
        <v>40</v>
      </c>
      <c r="L15" s="20" t="s">
        <v>40</v>
      </c>
      <c r="M15" s="20" t="s">
        <v>40</v>
      </c>
      <c r="N15" s="20" t="s">
        <v>40</v>
      </c>
      <c r="O15" s="20" t="s">
        <v>53</v>
      </c>
      <c r="P15" s="20" t="s">
        <v>40</v>
      </c>
      <c r="Q15" s="20" t="s">
        <v>40</v>
      </c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1">
        <f t="shared" si="2"/>
        <v>30</v>
      </c>
      <c r="AK15" s="21">
        <f t="shared" si="3"/>
        <v>8</v>
      </c>
      <c r="AL15" s="21">
        <f t="shared" si="4"/>
        <v>3</v>
      </c>
    </row>
  </sheetData>
  <mergeCells count="10">
    <mergeCell ref="V2:Y2"/>
    <mergeCell ref="A1:AL1"/>
    <mergeCell ref="A4:A5"/>
    <mergeCell ref="N2:R2"/>
    <mergeCell ref="AJ4:AJ5"/>
    <mergeCell ref="AK4:AK5"/>
    <mergeCell ref="AL4:AL5"/>
    <mergeCell ref="D4:D5"/>
    <mergeCell ref="B4:B5"/>
    <mergeCell ref="C4:C5"/>
  </mergeCells>
  <dataValidations count="1">
    <dataValidation type="list" allowBlank="1" showInputMessage="1" showErrorMessage="1" sqref="Z2" xr:uid="{41B4C444-6CA6-46F7-8A47-5AABE23B4064}">
      <formula1>"2023,2024,2025"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647BE9-2925-4BCD-9DF3-63367D6490C8}">
          <x14:formula1>
            <xm:f>SelectionSheet!$A$2:$A$13</xm:f>
          </x14:formula1>
          <xm:sqref>S2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E0BA-0452-4070-A13D-679BC13D7FF1}">
  <dimension ref="A1:W17"/>
  <sheetViews>
    <sheetView workbookViewId="0">
      <selection activeCell="K9" sqref="K9"/>
    </sheetView>
  </sheetViews>
  <sheetFormatPr defaultColWidth="9.85546875" defaultRowHeight="15" x14ac:dyDescent="0.25"/>
  <cols>
    <col min="1" max="1" width="9.85546875" style="4"/>
    <col min="2" max="2" width="17.7109375" style="4" bestFit="1" customWidth="1"/>
    <col min="3" max="3" width="15" style="4" bestFit="1" customWidth="1"/>
    <col min="4" max="4" width="4.5703125" style="4" bestFit="1" customWidth="1"/>
    <col min="5" max="5" width="5.7109375" style="4" bestFit="1" customWidth="1"/>
    <col min="6" max="6" width="7" style="4" bestFit="1" customWidth="1"/>
    <col min="7" max="7" width="12" style="4" bestFit="1" customWidth="1"/>
    <col min="8" max="8" width="3.85546875" style="4" bestFit="1" customWidth="1"/>
    <col min="9" max="9" width="4.42578125" style="4" bestFit="1" customWidth="1"/>
    <col min="10" max="10" width="4.7109375" style="4" bestFit="1" customWidth="1"/>
    <col min="11" max="11" width="4.42578125" style="4" bestFit="1" customWidth="1"/>
    <col min="12" max="12" width="5" style="4" bestFit="1" customWidth="1"/>
    <col min="13" max="13" width="3.85546875" style="4" bestFit="1" customWidth="1"/>
    <col min="14" max="14" width="3.28515625" style="4" bestFit="1" customWidth="1"/>
    <col min="15" max="15" width="4.5703125" style="4" bestFit="1" customWidth="1"/>
    <col min="16" max="16" width="4.42578125" style="4" bestFit="1" customWidth="1"/>
    <col min="17" max="17" width="4.28515625" style="4" bestFit="1" customWidth="1"/>
    <col min="18" max="18" width="4.85546875" style="4" bestFit="1" customWidth="1"/>
    <col min="19" max="19" width="4.5703125" style="4" bestFit="1" customWidth="1"/>
    <col min="20" max="20" width="12" style="4" bestFit="1" customWidth="1"/>
    <col min="21" max="21" width="17.28515625" style="4" bestFit="1" customWidth="1"/>
    <col min="22" max="22" width="5.5703125" style="4" bestFit="1" customWidth="1"/>
    <col min="23" max="23" width="9.85546875" style="4" bestFit="1" customWidth="1"/>
    <col min="24" max="16384" width="9.85546875" style="4"/>
  </cols>
  <sheetData>
    <row r="1" spans="1:23" x14ac:dyDescent="0.25">
      <c r="A1" s="28" t="s">
        <v>39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</row>
    <row r="3" spans="1:23" ht="15.75" x14ac:dyDescent="0.25">
      <c r="A3" s="7" t="s">
        <v>0</v>
      </c>
      <c r="B3" s="8" t="s">
        <v>1</v>
      </c>
      <c r="C3" s="8" t="s">
        <v>19</v>
      </c>
      <c r="D3" s="7" t="s">
        <v>20</v>
      </c>
      <c r="E3" s="7" t="s">
        <v>2</v>
      </c>
      <c r="F3" s="7" t="s">
        <v>21</v>
      </c>
      <c r="G3" s="8" t="s">
        <v>38</v>
      </c>
      <c r="H3" s="7" t="s">
        <v>22</v>
      </c>
      <c r="I3" s="7" t="s">
        <v>23</v>
      </c>
      <c r="J3" s="7" t="s">
        <v>24</v>
      </c>
      <c r="K3" s="7" t="s">
        <v>25</v>
      </c>
      <c r="L3" s="7" t="s">
        <v>26</v>
      </c>
      <c r="M3" s="7" t="s">
        <v>27</v>
      </c>
      <c r="N3" s="7" t="s">
        <v>28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33</v>
      </c>
      <c r="T3" s="8" t="s">
        <v>34</v>
      </c>
      <c r="U3" s="8" t="s">
        <v>35</v>
      </c>
      <c r="V3" s="7" t="s">
        <v>36</v>
      </c>
      <c r="W3" s="7" t="s">
        <v>37</v>
      </c>
    </row>
    <row r="4" spans="1:23" ht="15.75" x14ac:dyDescent="0.25">
      <c r="A4" s="9">
        <v>111</v>
      </c>
      <c r="B4" s="9" t="s">
        <v>18</v>
      </c>
      <c r="C4" s="9" t="s">
        <v>41</v>
      </c>
      <c r="D4" s="9">
        <v>12</v>
      </c>
      <c r="E4" s="9">
        <v>8</v>
      </c>
      <c r="F4" s="9" t="s">
        <v>42</v>
      </c>
      <c r="G4" s="9">
        <v>400</v>
      </c>
      <c r="H4" s="11" t="s">
        <v>40</v>
      </c>
      <c r="I4" s="11" t="s">
        <v>40</v>
      </c>
      <c r="J4" s="11" t="s">
        <v>40</v>
      </c>
      <c r="K4" s="11" t="s">
        <v>40</v>
      </c>
      <c r="L4" s="11" t="s">
        <v>40</v>
      </c>
      <c r="M4" s="11" t="s">
        <v>40</v>
      </c>
      <c r="N4" s="11" t="s">
        <v>40</v>
      </c>
      <c r="O4" s="11" t="s">
        <v>40</v>
      </c>
      <c r="P4" s="11"/>
      <c r="Q4" s="11"/>
      <c r="R4" s="11"/>
      <c r="S4" s="11"/>
      <c r="T4" s="9">
        <f>COUNTIF(H4:S4,"P")</f>
        <v>8</v>
      </c>
      <c r="U4" s="9">
        <f>COUNTBLANK(H4:S4)</f>
        <v>4</v>
      </c>
      <c r="V4" s="9">
        <f>G4*T4</f>
        <v>3200</v>
      </c>
      <c r="W4" s="9">
        <f>G4*U4</f>
        <v>1600</v>
      </c>
    </row>
    <row r="5" spans="1:23" ht="15.75" x14ac:dyDescent="0.25">
      <c r="A5" s="9">
        <v>111</v>
      </c>
      <c r="B5" s="9" t="s">
        <v>42</v>
      </c>
      <c r="C5" s="9" t="s">
        <v>42</v>
      </c>
      <c r="D5" s="9">
        <v>13</v>
      </c>
      <c r="E5" s="9">
        <v>9</v>
      </c>
      <c r="F5" s="9" t="s">
        <v>42</v>
      </c>
      <c r="G5" s="9">
        <v>400</v>
      </c>
      <c r="H5" s="11" t="s">
        <v>40</v>
      </c>
      <c r="I5" s="11" t="s">
        <v>40</v>
      </c>
      <c r="J5" s="11" t="s">
        <v>40</v>
      </c>
      <c r="K5" s="11" t="s">
        <v>40</v>
      </c>
      <c r="L5" s="11" t="s">
        <v>40</v>
      </c>
      <c r="M5" s="11" t="s">
        <v>40</v>
      </c>
      <c r="N5" s="11" t="s">
        <v>40</v>
      </c>
      <c r="O5" s="11" t="s">
        <v>40</v>
      </c>
      <c r="P5" s="11" t="s">
        <v>40</v>
      </c>
      <c r="Q5" s="11" t="s">
        <v>40</v>
      </c>
      <c r="R5" s="11" t="s">
        <v>40</v>
      </c>
      <c r="S5" s="11"/>
      <c r="T5" s="9">
        <f t="shared" ref="T5:T9" si="0">COUNTIF(H5:S5,"P")</f>
        <v>11</v>
      </c>
      <c r="U5" s="9">
        <f t="shared" ref="U5:U9" si="1">COUNTBLANK(H5:S5)</f>
        <v>1</v>
      </c>
      <c r="V5" s="9">
        <f t="shared" ref="V5:V9" si="2">G5*T5</f>
        <v>4400</v>
      </c>
      <c r="W5" s="9">
        <f t="shared" ref="W5:W9" si="3">G5*U5</f>
        <v>400</v>
      </c>
    </row>
    <row r="6" spans="1:23" ht="15.75" x14ac:dyDescent="0.25">
      <c r="A6" s="9">
        <v>111</v>
      </c>
      <c r="B6" s="9" t="s">
        <v>42</v>
      </c>
      <c r="C6" s="9" t="s">
        <v>42</v>
      </c>
      <c r="D6" s="9">
        <v>14</v>
      </c>
      <c r="E6" s="9">
        <v>10</v>
      </c>
      <c r="F6" s="9" t="s">
        <v>42</v>
      </c>
      <c r="G6" s="9">
        <v>400</v>
      </c>
      <c r="H6" s="11"/>
      <c r="I6" s="11"/>
      <c r="J6" s="11" t="s">
        <v>40</v>
      </c>
      <c r="K6" s="11"/>
      <c r="L6" s="11"/>
      <c r="M6" s="11"/>
      <c r="N6" s="11"/>
      <c r="O6" s="11"/>
      <c r="P6" s="11"/>
      <c r="Q6" s="11"/>
      <c r="R6" s="11"/>
      <c r="S6" s="11"/>
      <c r="T6" s="9">
        <f t="shared" si="0"/>
        <v>1</v>
      </c>
      <c r="U6" s="9">
        <f t="shared" si="1"/>
        <v>11</v>
      </c>
      <c r="V6" s="9">
        <f t="shared" si="2"/>
        <v>400</v>
      </c>
      <c r="W6" s="9">
        <f t="shared" si="3"/>
        <v>4400</v>
      </c>
    </row>
    <row r="7" spans="1:23" ht="15.75" x14ac:dyDescent="0.25">
      <c r="A7" s="9">
        <v>111</v>
      </c>
      <c r="B7" s="9" t="s">
        <v>42</v>
      </c>
      <c r="C7" s="9" t="s">
        <v>42</v>
      </c>
      <c r="D7" s="9">
        <v>15</v>
      </c>
      <c r="E7" s="9">
        <v>11</v>
      </c>
      <c r="F7" s="9" t="s">
        <v>42</v>
      </c>
      <c r="G7" s="9">
        <v>400</v>
      </c>
      <c r="H7" s="11"/>
      <c r="I7" s="11"/>
      <c r="J7" s="11"/>
      <c r="K7" s="11"/>
      <c r="L7" s="11"/>
      <c r="M7" s="11"/>
      <c r="N7" s="11" t="s">
        <v>40</v>
      </c>
      <c r="O7" s="11" t="s">
        <v>40</v>
      </c>
      <c r="P7" s="11"/>
      <c r="Q7" s="11"/>
      <c r="R7" s="11"/>
      <c r="S7" s="11"/>
      <c r="T7" s="9">
        <f t="shared" si="0"/>
        <v>2</v>
      </c>
      <c r="U7" s="9">
        <f t="shared" si="1"/>
        <v>10</v>
      </c>
      <c r="V7" s="9">
        <f t="shared" si="2"/>
        <v>800</v>
      </c>
      <c r="W7" s="9">
        <f t="shared" si="3"/>
        <v>4000</v>
      </c>
    </row>
    <row r="8" spans="1:23" ht="15.75" x14ac:dyDescent="0.25">
      <c r="A8" s="9">
        <v>111</v>
      </c>
      <c r="B8" s="9" t="s">
        <v>42</v>
      </c>
      <c r="C8" s="9" t="s">
        <v>42</v>
      </c>
      <c r="D8" s="9">
        <v>16</v>
      </c>
      <c r="E8" s="9">
        <v>12</v>
      </c>
      <c r="F8" s="9" t="s">
        <v>42</v>
      </c>
      <c r="G8" s="9">
        <v>400</v>
      </c>
      <c r="H8" s="11"/>
      <c r="I8" s="11"/>
      <c r="J8" s="11"/>
      <c r="K8" s="11" t="s">
        <v>40</v>
      </c>
      <c r="L8" s="11"/>
      <c r="M8" s="11"/>
      <c r="N8" s="11" t="s">
        <v>40</v>
      </c>
      <c r="O8" s="11"/>
      <c r="P8" s="11"/>
      <c r="Q8" s="11"/>
      <c r="R8" s="11"/>
      <c r="S8" s="11"/>
      <c r="T8" s="9">
        <f t="shared" si="0"/>
        <v>2</v>
      </c>
      <c r="U8" s="9">
        <f t="shared" si="1"/>
        <v>10</v>
      </c>
      <c r="V8" s="9">
        <f t="shared" si="2"/>
        <v>800</v>
      </c>
      <c r="W8" s="9">
        <f t="shared" si="3"/>
        <v>4000</v>
      </c>
    </row>
    <row r="9" spans="1:23" ht="15.75" x14ac:dyDescent="0.25">
      <c r="A9" s="9">
        <v>111</v>
      </c>
      <c r="B9" s="9" t="s">
        <v>42</v>
      </c>
      <c r="C9" s="9" t="s">
        <v>42</v>
      </c>
      <c r="D9" s="9">
        <v>17</v>
      </c>
      <c r="E9" s="9">
        <v>13</v>
      </c>
      <c r="F9" s="9" t="s">
        <v>42</v>
      </c>
      <c r="G9" s="9">
        <v>400</v>
      </c>
      <c r="H9" s="10"/>
      <c r="I9" s="10"/>
      <c r="J9" s="10"/>
      <c r="K9" s="10" t="s">
        <v>40</v>
      </c>
      <c r="L9" s="10"/>
      <c r="M9" s="10"/>
      <c r="N9" s="10"/>
      <c r="O9" s="10"/>
      <c r="P9" s="10"/>
      <c r="Q9" s="10"/>
      <c r="R9" s="10" t="s">
        <v>40</v>
      </c>
      <c r="S9" s="10"/>
      <c r="T9" s="9">
        <f t="shared" si="0"/>
        <v>2</v>
      </c>
      <c r="U9" s="9">
        <f t="shared" si="1"/>
        <v>10</v>
      </c>
      <c r="V9" s="9">
        <f t="shared" si="2"/>
        <v>800</v>
      </c>
      <c r="W9" s="9">
        <f t="shared" si="3"/>
        <v>4000</v>
      </c>
    </row>
    <row r="10" spans="1:23" x14ac:dyDescent="0.25">
      <c r="A10" s="5"/>
      <c r="B10" s="5"/>
      <c r="C10" s="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5"/>
      <c r="U10" s="5"/>
      <c r="V10" s="5"/>
      <c r="W10" s="5"/>
    </row>
    <row r="11" spans="1:23" x14ac:dyDescent="0.25">
      <c r="A11" s="5"/>
      <c r="B11" s="5"/>
      <c r="C11" s="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5"/>
      <c r="U11" s="5"/>
      <c r="V11" s="5"/>
      <c r="W11" s="5"/>
    </row>
    <row r="12" spans="1:23" x14ac:dyDescent="0.25">
      <c r="A12" s="5"/>
      <c r="B12" s="5"/>
      <c r="C12" s="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5"/>
      <c r="U12" s="5"/>
      <c r="V12" s="5"/>
      <c r="W12" s="5"/>
    </row>
    <row r="13" spans="1:23" x14ac:dyDescent="0.25">
      <c r="A13" s="5"/>
      <c r="B13" s="5"/>
      <c r="C13" s="5"/>
      <c r="D13" s="5"/>
      <c r="E13" s="5"/>
      <c r="F13" s="5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5"/>
      <c r="U13" s="5"/>
      <c r="V13" s="5"/>
      <c r="W13" s="5"/>
    </row>
    <row r="14" spans="1:2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</sheetData>
  <mergeCells count="1">
    <mergeCell ref="A1:W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2A01-ECDB-4CDB-AFE8-7E8E77E4D022}">
  <dimension ref="A1:M20"/>
  <sheetViews>
    <sheetView showGridLines="0" workbookViewId="0">
      <selection sqref="A1:M16"/>
    </sheetView>
  </sheetViews>
  <sheetFormatPr defaultRowHeight="15" x14ac:dyDescent="0.25"/>
  <cols>
    <col min="1" max="1" width="12.140625" bestFit="1" customWidth="1"/>
    <col min="2" max="2" width="21.7109375" bestFit="1" customWidth="1"/>
    <col min="3" max="3" width="7.140625" bestFit="1" customWidth="1"/>
    <col min="4" max="4" width="14.85546875" bestFit="1" customWidth="1"/>
    <col min="5" max="5" width="9.5703125" bestFit="1" customWidth="1"/>
    <col min="6" max="6" width="12.140625" bestFit="1" customWidth="1"/>
    <col min="7" max="7" width="12" bestFit="1" customWidth="1"/>
    <col min="8" max="8" width="10.42578125" bestFit="1" customWidth="1"/>
    <col min="9" max="9" width="16.85546875" bestFit="1" customWidth="1"/>
    <col min="10" max="10" width="14.42578125" bestFit="1" customWidth="1"/>
    <col min="11" max="11" width="20.85546875" bestFit="1" customWidth="1"/>
  </cols>
  <sheetData>
    <row r="1" spans="1:13" ht="15" customHeight="1" x14ac:dyDescent="0.25">
      <c r="A1" s="37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18.75" x14ac:dyDescent="0.3">
      <c r="A3" s="40" t="s">
        <v>0</v>
      </c>
      <c r="B3" s="40" t="s">
        <v>1</v>
      </c>
      <c r="C3" s="40" t="s">
        <v>2</v>
      </c>
      <c r="D3" s="31" t="s">
        <v>7</v>
      </c>
      <c r="E3" s="31"/>
      <c r="F3" s="31"/>
      <c r="G3" s="31"/>
      <c r="H3" s="40" t="s">
        <v>8</v>
      </c>
      <c r="I3" s="36" t="s">
        <v>14</v>
      </c>
      <c r="J3" s="36" t="s">
        <v>16</v>
      </c>
      <c r="K3" s="36" t="s">
        <v>15</v>
      </c>
      <c r="L3" s="36" t="s">
        <v>17</v>
      </c>
      <c r="M3" s="36"/>
    </row>
    <row r="4" spans="1:13" ht="18.75" x14ac:dyDescent="0.3">
      <c r="A4" s="40"/>
      <c r="B4" s="40"/>
      <c r="C4" s="40"/>
      <c r="D4" s="1" t="s">
        <v>6</v>
      </c>
      <c r="E4" s="1" t="s">
        <v>3</v>
      </c>
      <c r="F4" s="1" t="s">
        <v>4</v>
      </c>
      <c r="G4" s="1" t="s">
        <v>5</v>
      </c>
      <c r="H4" s="40"/>
      <c r="I4" s="36"/>
      <c r="J4" s="36"/>
      <c r="K4" s="36"/>
      <c r="L4" s="36"/>
      <c r="M4" s="36"/>
    </row>
    <row r="5" spans="1:13" ht="18.75" x14ac:dyDescent="0.3">
      <c r="A5" s="40">
        <v>111</v>
      </c>
      <c r="B5" s="41" t="s">
        <v>18</v>
      </c>
      <c r="C5" s="41">
        <v>8</v>
      </c>
      <c r="D5" s="1">
        <v>65</v>
      </c>
      <c r="E5" s="1">
        <v>78</v>
      </c>
      <c r="F5" s="1">
        <v>82</v>
      </c>
      <c r="G5" s="1">
        <v>90</v>
      </c>
      <c r="H5" s="1" t="s">
        <v>9</v>
      </c>
      <c r="I5" s="1" t="str">
        <f>IF(H5="Q1","MARCH", IF(H5="Q2","JUNE", IF(H5="Q3","SEPTEMBER","DECEMBER")))</f>
        <v>MARCH</v>
      </c>
      <c r="J5" s="1">
        <f>SUM(D5,E5,F5,G5,)</f>
        <v>315</v>
      </c>
      <c r="K5" s="1">
        <f>AVERAGE(D5,E5,F5,G5)</f>
        <v>78.75</v>
      </c>
      <c r="L5" s="38" t="str">
        <f>IF(K5&gt;=85,"A++", IF(K5&gt;=70,"A+", IF(K5&gt;=60,"A","PTM")))</f>
        <v>A+</v>
      </c>
      <c r="M5" s="39"/>
    </row>
    <row r="6" spans="1:13" ht="18.75" x14ac:dyDescent="0.3">
      <c r="A6" s="40"/>
      <c r="B6" s="42"/>
      <c r="C6" s="42"/>
      <c r="D6" s="1">
        <v>60</v>
      </c>
      <c r="E6" s="1">
        <v>75</v>
      </c>
      <c r="F6" s="1">
        <v>84</v>
      </c>
      <c r="G6" s="1">
        <v>86</v>
      </c>
      <c r="H6" s="1" t="s">
        <v>10</v>
      </c>
      <c r="I6" s="1" t="str">
        <f t="shared" ref="I6:I20" si="0">IF(H6="Q1","MARCH", IF(H6="Q2","JUNE", IF(H6="Q3","SEPTEMBER","DECEMBER")))</f>
        <v>JUNE</v>
      </c>
      <c r="J6" s="1">
        <f t="shared" ref="J6:J20" si="1">SUM(D6,E6,F6,G6,)</f>
        <v>305</v>
      </c>
      <c r="K6" s="1">
        <f t="shared" ref="K6:K20" si="2">AVERAGE(D6,E6,F6,G6)</f>
        <v>76.25</v>
      </c>
      <c r="L6" s="38" t="str">
        <f t="shared" ref="L6:L20" si="3">IF(K6&gt;=85,"A++", IF(K6&gt;=70,"A+", IF(K6&gt;=60,"A","PTM")))</f>
        <v>A+</v>
      </c>
      <c r="M6" s="39"/>
    </row>
    <row r="7" spans="1:13" ht="18.75" x14ac:dyDescent="0.3">
      <c r="A7" s="40"/>
      <c r="B7" s="42"/>
      <c r="C7" s="42"/>
      <c r="D7" s="1">
        <v>71</v>
      </c>
      <c r="E7" s="1">
        <v>65</v>
      </c>
      <c r="F7" s="1">
        <v>77</v>
      </c>
      <c r="G7" s="1">
        <v>65</v>
      </c>
      <c r="H7" s="1" t="s">
        <v>11</v>
      </c>
      <c r="I7" s="1" t="str">
        <f t="shared" si="0"/>
        <v>SEPTEMBER</v>
      </c>
      <c r="J7" s="1">
        <f t="shared" si="1"/>
        <v>278</v>
      </c>
      <c r="K7" s="1">
        <f t="shared" si="2"/>
        <v>69.5</v>
      </c>
      <c r="L7" s="38" t="str">
        <f t="shared" si="3"/>
        <v>A</v>
      </c>
      <c r="M7" s="39"/>
    </row>
    <row r="8" spans="1:13" ht="18.75" x14ac:dyDescent="0.3">
      <c r="A8" s="40"/>
      <c r="B8" s="43"/>
      <c r="C8" s="43"/>
      <c r="D8" s="1">
        <v>58</v>
      </c>
      <c r="E8" s="1">
        <v>54</v>
      </c>
      <c r="F8" s="1">
        <v>65</v>
      </c>
      <c r="G8" s="1">
        <v>62</v>
      </c>
      <c r="H8" s="1" t="s">
        <v>12</v>
      </c>
      <c r="I8" s="1" t="str">
        <f t="shared" si="0"/>
        <v>DECEMBER</v>
      </c>
      <c r="J8" s="1">
        <f t="shared" si="1"/>
        <v>239</v>
      </c>
      <c r="K8" s="1">
        <f t="shared" si="2"/>
        <v>59.75</v>
      </c>
      <c r="L8" s="31" t="str">
        <f t="shared" si="3"/>
        <v>PTM</v>
      </c>
      <c r="M8" s="31"/>
    </row>
    <row r="9" spans="1:13" ht="18.75" x14ac:dyDescent="0.3">
      <c r="A9" s="32">
        <v>112</v>
      </c>
      <c r="B9" s="33" t="s">
        <v>18</v>
      </c>
      <c r="C9" s="33">
        <v>9</v>
      </c>
      <c r="D9" s="2">
        <v>58</v>
      </c>
      <c r="E9" s="2">
        <v>70</v>
      </c>
      <c r="F9" s="2">
        <v>65</v>
      </c>
      <c r="G9" s="2">
        <v>62</v>
      </c>
      <c r="H9" s="2" t="s">
        <v>9</v>
      </c>
      <c r="I9" s="2" t="str">
        <f t="shared" si="0"/>
        <v>MARCH</v>
      </c>
      <c r="J9" s="2">
        <f t="shared" si="1"/>
        <v>255</v>
      </c>
      <c r="K9" s="2">
        <f t="shared" si="2"/>
        <v>63.75</v>
      </c>
      <c r="L9" s="30" t="str">
        <f t="shared" si="3"/>
        <v>A</v>
      </c>
      <c r="M9" s="30"/>
    </row>
    <row r="10" spans="1:13" ht="18.75" x14ac:dyDescent="0.3">
      <c r="A10" s="32"/>
      <c r="B10" s="34"/>
      <c r="C10" s="34"/>
      <c r="D10" s="2">
        <v>58</v>
      </c>
      <c r="E10" s="2">
        <v>54</v>
      </c>
      <c r="F10" s="2">
        <v>65</v>
      </c>
      <c r="G10" s="2">
        <v>62</v>
      </c>
      <c r="H10" s="2" t="s">
        <v>10</v>
      </c>
      <c r="I10" s="2" t="str">
        <f t="shared" si="0"/>
        <v>JUNE</v>
      </c>
      <c r="J10" s="2">
        <f t="shared" si="1"/>
        <v>239</v>
      </c>
      <c r="K10" s="2">
        <f t="shared" si="2"/>
        <v>59.75</v>
      </c>
      <c r="L10" s="30" t="str">
        <f t="shared" si="3"/>
        <v>PTM</v>
      </c>
      <c r="M10" s="30"/>
    </row>
    <row r="11" spans="1:13" ht="18.75" x14ac:dyDescent="0.3">
      <c r="A11" s="32"/>
      <c r="B11" s="34"/>
      <c r="C11" s="34"/>
      <c r="D11" s="2">
        <v>58</v>
      </c>
      <c r="E11" s="2">
        <v>54</v>
      </c>
      <c r="F11" s="2">
        <v>65</v>
      </c>
      <c r="G11" s="2">
        <v>62</v>
      </c>
      <c r="H11" s="2" t="s">
        <v>11</v>
      </c>
      <c r="I11" s="2" t="str">
        <f t="shared" si="0"/>
        <v>SEPTEMBER</v>
      </c>
      <c r="J11" s="2">
        <f t="shared" si="1"/>
        <v>239</v>
      </c>
      <c r="K11" s="2">
        <f t="shared" si="2"/>
        <v>59.75</v>
      </c>
      <c r="L11" s="30" t="str">
        <f t="shared" si="3"/>
        <v>PTM</v>
      </c>
      <c r="M11" s="30"/>
    </row>
    <row r="12" spans="1:13" ht="18.75" x14ac:dyDescent="0.3">
      <c r="A12" s="32"/>
      <c r="B12" s="35"/>
      <c r="C12" s="35"/>
      <c r="D12" s="2">
        <v>58</v>
      </c>
      <c r="E12" s="2">
        <v>54</v>
      </c>
      <c r="F12" s="2">
        <v>65</v>
      </c>
      <c r="G12" s="2">
        <v>62</v>
      </c>
      <c r="H12" s="2" t="s">
        <v>12</v>
      </c>
      <c r="I12" s="2" t="str">
        <f t="shared" si="0"/>
        <v>DECEMBER</v>
      </c>
      <c r="J12" s="2">
        <f t="shared" si="1"/>
        <v>239</v>
      </c>
      <c r="K12" s="2">
        <f t="shared" si="2"/>
        <v>59.75</v>
      </c>
      <c r="L12" s="30" t="str">
        <f t="shared" si="3"/>
        <v>PTM</v>
      </c>
      <c r="M12" s="30"/>
    </row>
    <row r="13" spans="1:13" ht="18.75" x14ac:dyDescent="0.3">
      <c r="A13" s="32">
        <v>113</v>
      </c>
      <c r="B13" s="33" t="s">
        <v>18</v>
      </c>
      <c r="C13" s="33">
        <v>10</v>
      </c>
      <c r="D13" s="2">
        <v>58</v>
      </c>
      <c r="E13" s="2">
        <v>79</v>
      </c>
      <c r="F13" s="2">
        <v>65</v>
      </c>
      <c r="G13" s="2">
        <v>62</v>
      </c>
      <c r="H13" s="2" t="s">
        <v>9</v>
      </c>
      <c r="I13" s="2" t="str">
        <f t="shared" si="0"/>
        <v>MARCH</v>
      </c>
      <c r="J13" s="2">
        <f t="shared" si="1"/>
        <v>264</v>
      </c>
      <c r="K13" s="2">
        <f t="shared" si="2"/>
        <v>66</v>
      </c>
      <c r="L13" s="30" t="str">
        <f t="shared" si="3"/>
        <v>A</v>
      </c>
      <c r="M13" s="30"/>
    </row>
    <row r="14" spans="1:13" ht="18.75" x14ac:dyDescent="0.3">
      <c r="A14" s="32"/>
      <c r="B14" s="34"/>
      <c r="C14" s="34"/>
      <c r="D14" s="2">
        <v>58</v>
      </c>
      <c r="E14" s="2">
        <v>54</v>
      </c>
      <c r="F14" s="2">
        <v>65</v>
      </c>
      <c r="G14" s="2">
        <v>62</v>
      </c>
      <c r="H14" s="2" t="s">
        <v>10</v>
      </c>
      <c r="I14" s="2" t="str">
        <f t="shared" si="0"/>
        <v>JUNE</v>
      </c>
      <c r="J14" s="2">
        <f t="shared" si="1"/>
        <v>239</v>
      </c>
      <c r="K14" s="2">
        <f t="shared" si="2"/>
        <v>59.75</v>
      </c>
      <c r="L14" s="30" t="str">
        <f t="shared" si="3"/>
        <v>PTM</v>
      </c>
      <c r="M14" s="30"/>
    </row>
    <row r="15" spans="1:13" ht="18.75" x14ac:dyDescent="0.3">
      <c r="A15" s="32"/>
      <c r="B15" s="34"/>
      <c r="C15" s="34"/>
      <c r="D15" s="2">
        <v>58</v>
      </c>
      <c r="E15" s="2">
        <v>54</v>
      </c>
      <c r="F15" s="2">
        <v>65</v>
      </c>
      <c r="G15" s="2">
        <v>62</v>
      </c>
      <c r="H15" s="2" t="s">
        <v>11</v>
      </c>
      <c r="I15" s="2" t="str">
        <f t="shared" si="0"/>
        <v>SEPTEMBER</v>
      </c>
      <c r="J15" s="2">
        <f t="shared" si="1"/>
        <v>239</v>
      </c>
      <c r="K15" s="2">
        <f t="shared" si="2"/>
        <v>59.75</v>
      </c>
      <c r="L15" s="30" t="str">
        <f t="shared" si="3"/>
        <v>PTM</v>
      </c>
      <c r="M15" s="30"/>
    </row>
    <row r="16" spans="1:13" ht="18.75" x14ac:dyDescent="0.3">
      <c r="A16" s="32"/>
      <c r="B16" s="35"/>
      <c r="C16" s="35"/>
      <c r="D16" s="2">
        <v>58</v>
      </c>
      <c r="E16" s="2">
        <v>54</v>
      </c>
      <c r="F16" s="2">
        <v>65</v>
      </c>
      <c r="G16" s="2">
        <v>62</v>
      </c>
      <c r="H16" s="2" t="s">
        <v>12</v>
      </c>
      <c r="I16" s="2" t="str">
        <f t="shared" si="0"/>
        <v>DECEMBER</v>
      </c>
      <c r="J16" s="2">
        <f t="shared" si="1"/>
        <v>239</v>
      </c>
      <c r="K16" s="2">
        <f t="shared" si="2"/>
        <v>59.75</v>
      </c>
      <c r="L16" s="30" t="str">
        <f t="shared" si="3"/>
        <v>PTM</v>
      </c>
      <c r="M16" s="30"/>
    </row>
    <row r="17" spans="1:13" ht="18.75" x14ac:dyDescent="0.3">
      <c r="A17" s="32">
        <v>114</v>
      </c>
      <c r="B17" s="33" t="s">
        <v>18</v>
      </c>
      <c r="C17" s="33">
        <v>11</v>
      </c>
      <c r="D17" s="2">
        <v>58</v>
      </c>
      <c r="E17" s="2">
        <v>54</v>
      </c>
      <c r="F17" s="2">
        <v>65</v>
      </c>
      <c r="G17" s="2">
        <v>62</v>
      </c>
      <c r="H17" s="2" t="s">
        <v>9</v>
      </c>
      <c r="I17" s="2" t="str">
        <f t="shared" si="0"/>
        <v>MARCH</v>
      </c>
      <c r="J17" s="2">
        <f t="shared" si="1"/>
        <v>239</v>
      </c>
      <c r="K17" s="2">
        <f t="shared" si="2"/>
        <v>59.75</v>
      </c>
      <c r="L17" s="30" t="str">
        <f t="shared" si="3"/>
        <v>PTM</v>
      </c>
      <c r="M17" s="30"/>
    </row>
    <row r="18" spans="1:13" ht="18.75" x14ac:dyDescent="0.3">
      <c r="A18" s="32"/>
      <c r="B18" s="34"/>
      <c r="C18" s="34"/>
      <c r="D18" s="2">
        <v>58</v>
      </c>
      <c r="E18" s="2">
        <v>54</v>
      </c>
      <c r="F18" s="2">
        <v>65</v>
      </c>
      <c r="G18" s="2">
        <v>62</v>
      </c>
      <c r="H18" s="2" t="s">
        <v>10</v>
      </c>
      <c r="I18" s="2" t="str">
        <f t="shared" si="0"/>
        <v>JUNE</v>
      </c>
      <c r="J18" s="2">
        <f t="shared" si="1"/>
        <v>239</v>
      </c>
      <c r="K18" s="2">
        <f t="shared" si="2"/>
        <v>59.75</v>
      </c>
      <c r="L18" s="30" t="str">
        <f t="shared" si="3"/>
        <v>PTM</v>
      </c>
      <c r="M18" s="30"/>
    </row>
    <row r="19" spans="1:13" ht="18.75" x14ac:dyDescent="0.3">
      <c r="A19" s="32"/>
      <c r="B19" s="34"/>
      <c r="C19" s="34"/>
      <c r="D19" s="2">
        <v>58</v>
      </c>
      <c r="E19" s="2">
        <v>54</v>
      </c>
      <c r="F19" s="2">
        <v>65</v>
      </c>
      <c r="G19" s="2">
        <v>62</v>
      </c>
      <c r="H19" s="2" t="s">
        <v>11</v>
      </c>
      <c r="I19" s="2" t="str">
        <f t="shared" si="0"/>
        <v>SEPTEMBER</v>
      </c>
      <c r="J19" s="2">
        <f t="shared" si="1"/>
        <v>239</v>
      </c>
      <c r="K19" s="2">
        <f t="shared" si="2"/>
        <v>59.75</v>
      </c>
      <c r="L19" s="30" t="str">
        <f t="shared" si="3"/>
        <v>PTM</v>
      </c>
      <c r="M19" s="30"/>
    </row>
    <row r="20" spans="1:13" ht="18.75" x14ac:dyDescent="0.3">
      <c r="A20" s="32"/>
      <c r="B20" s="35"/>
      <c r="C20" s="35"/>
      <c r="D20" s="2">
        <v>58</v>
      </c>
      <c r="E20" s="2">
        <v>54</v>
      </c>
      <c r="F20" s="2">
        <v>65</v>
      </c>
      <c r="G20" s="2">
        <v>62</v>
      </c>
      <c r="H20" s="2" t="s">
        <v>12</v>
      </c>
      <c r="I20" s="2" t="str">
        <f t="shared" si="0"/>
        <v>DECEMBER</v>
      </c>
      <c r="J20" s="2">
        <f t="shared" si="1"/>
        <v>239</v>
      </c>
      <c r="K20" s="2">
        <f t="shared" si="2"/>
        <v>59.75</v>
      </c>
      <c r="L20" s="30" t="str">
        <f t="shared" si="3"/>
        <v>PTM</v>
      </c>
      <c r="M20" s="30"/>
    </row>
  </sheetData>
  <sortState xmlns:xlrd2="http://schemas.microsoft.com/office/spreadsheetml/2017/richdata2" ref="H5:H22">
    <sortCondition ref="H5:H22"/>
  </sortState>
  <mergeCells count="38">
    <mergeCell ref="J3:J4"/>
    <mergeCell ref="L3:M4"/>
    <mergeCell ref="A1:M2"/>
    <mergeCell ref="L5:M5"/>
    <mergeCell ref="A5:A8"/>
    <mergeCell ref="B5:B8"/>
    <mergeCell ref="C5:C8"/>
    <mergeCell ref="L6:M6"/>
    <mergeCell ref="L7:M7"/>
    <mergeCell ref="A3:A4"/>
    <mergeCell ref="B3:B4"/>
    <mergeCell ref="C3:C4"/>
    <mergeCell ref="D3:G3"/>
    <mergeCell ref="H3:H4"/>
    <mergeCell ref="I3:I4"/>
    <mergeCell ref="K3:K4"/>
    <mergeCell ref="L8:M8"/>
    <mergeCell ref="A9:A12"/>
    <mergeCell ref="A13:A16"/>
    <mergeCell ref="A17:A20"/>
    <mergeCell ref="B9:B12"/>
    <mergeCell ref="B13:B16"/>
    <mergeCell ref="B17:B20"/>
    <mergeCell ref="C9:C12"/>
    <mergeCell ref="C13:C16"/>
    <mergeCell ref="C17:C20"/>
    <mergeCell ref="L20:M20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</mergeCells>
  <phoneticPr fontId="2" type="noConversion"/>
  <conditionalFormatting sqref="L3:M20">
    <cfRule type="containsText" dxfId="1" priority="1" operator="containsText" text="PTM">
      <formula>NOT(ISERROR(SEARCH("PTM",L3)))</formula>
    </cfRule>
  </conditionalFormatting>
  <dataValidations count="1">
    <dataValidation type="list" allowBlank="1" showInputMessage="1" showErrorMessage="1" sqref="H5:H23" xr:uid="{25E2D5C0-84F3-4AA8-A9F8-0BE954E0E1B3}">
      <formula1>$H$5:$H$8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C7D0-2CE6-4473-A7A2-E85EF30E9A88}">
  <dimension ref="A1:M81"/>
  <sheetViews>
    <sheetView tabSelected="1" workbookViewId="0">
      <selection activeCell="H73" sqref="H73:J73"/>
    </sheetView>
  </sheetViews>
  <sheetFormatPr defaultRowHeight="15" x14ac:dyDescent="0.25"/>
  <cols>
    <col min="1" max="1" width="11.85546875" customWidth="1"/>
    <col min="3" max="4" width="17.7109375" bestFit="1" customWidth="1"/>
    <col min="5" max="5" width="15.28515625" bestFit="1" customWidth="1"/>
    <col min="6" max="6" width="21" customWidth="1"/>
    <col min="7" max="7" width="10.85546875" bestFit="1" customWidth="1"/>
    <col min="8" max="8" width="17.7109375" bestFit="1" customWidth="1"/>
    <col min="9" max="9" width="17.28515625" bestFit="1" customWidth="1"/>
    <col min="10" max="10" width="17.7109375" bestFit="1" customWidth="1"/>
    <col min="11" max="11" width="12.42578125" bestFit="1" customWidth="1"/>
    <col min="12" max="12" width="15.28515625" bestFit="1" customWidth="1"/>
    <col min="13" max="13" width="10.85546875" bestFit="1" customWidth="1"/>
  </cols>
  <sheetData>
    <row r="1" spans="1:13" ht="30" x14ac:dyDescent="0.25">
      <c r="A1" s="44" t="s">
        <v>54</v>
      </c>
      <c r="B1" s="3"/>
      <c r="C1" s="53" t="s">
        <v>91</v>
      </c>
      <c r="D1" s="54"/>
      <c r="E1" s="54"/>
      <c r="F1" s="54"/>
      <c r="G1" s="54"/>
      <c r="H1" s="54"/>
      <c r="I1" s="54"/>
      <c r="J1" s="54"/>
      <c r="K1" s="54"/>
    </row>
    <row r="2" spans="1:13" ht="18.75" x14ac:dyDescent="0.3">
      <c r="A2" t="s">
        <v>22</v>
      </c>
      <c r="C2" s="49" t="s">
        <v>55</v>
      </c>
      <c r="D2" s="50" t="s">
        <v>56</v>
      </c>
      <c r="E2" s="50" t="s">
        <v>57</v>
      </c>
      <c r="F2" s="50" t="s">
        <v>58</v>
      </c>
      <c r="G2" s="50" t="s">
        <v>59</v>
      </c>
    </row>
    <row r="3" spans="1:13" ht="18.75" x14ac:dyDescent="0.3">
      <c r="A3" t="s">
        <v>23</v>
      </c>
      <c r="C3" s="47">
        <v>101</v>
      </c>
      <c r="D3" s="48" t="s">
        <v>60</v>
      </c>
      <c r="E3" s="48" t="s">
        <v>61</v>
      </c>
      <c r="F3" s="48" t="s">
        <v>62</v>
      </c>
      <c r="G3" s="48">
        <v>23</v>
      </c>
      <c r="I3" s="45" t="s">
        <v>55</v>
      </c>
      <c r="J3" s="46" t="s">
        <v>59</v>
      </c>
    </row>
    <row r="4" spans="1:13" x14ac:dyDescent="0.25">
      <c r="A4" t="s">
        <v>24</v>
      </c>
      <c r="C4" s="47">
        <v>102</v>
      </c>
      <c r="D4" s="48" t="s">
        <v>63</v>
      </c>
      <c r="E4" s="48" t="s">
        <v>64</v>
      </c>
      <c r="F4" s="48" t="s">
        <v>65</v>
      </c>
      <c r="G4" s="48">
        <v>20</v>
      </c>
      <c r="I4" s="48">
        <v>110</v>
      </c>
      <c r="J4" s="48">
        <f>VLOOKUP(I4,C2:G12,5,0)</f>
        <v>25</v>
      </c>
    </row>
    <row r="5" spans="1:13" x14ac:dyDescent="0.25">
      <c r="A5" t="s">
        <v>25</v>
      </c>
      <c r="C5" s="47">
        <v>103</v>
      </c>
      <c r="D5" s="48" t="s">
        <v>66</v>
      </c>
      <c r="E5" s="48" t="s">
        <v>67</v>
      </c>
      <c r="F5" s="48" t="s">
        <v>68</v>
      </c>
      <c r="G5" s="48">
        <v>30</v>
      </c>
    </row>
    <row r="6" spans="1:13" ht="18.75" x14ac:dyDescent="0.3">
      <c r="A6" t="s">
        <v>26</v>
      </c>
      <c r="C6" s="47">
        <v>104</v>
      </c>
      <c r="D6" s="48" t="s">
        <v>69</v>
      </c>
      <c r="E6" s="48" t="s">
        <v>70</v>
      </c>
      <c r="F6" s="48" t="s">
        <v>71</v>
      </c>
      <c r="G6" s="48">
        <v>40</v>
      </c>
      <c r="I6" s="46" t="s">
        <v>57</v>
      </c>
      <c r="J6" s="46" t="s">
        <v>59</v>
      </c>
      <c r="K6" s="51" t="s">
        <v>90</v>
      </c>
      <c r="L6" s="52"/>
    </row>
    <row r="7" spans="1:13" x14ac:dyDescent="0.25">
      <c r="A7" t="s">
        <v>27</v>
      </c>
      <c r="C7" s="47">
        <v>105</v>
      </c>
      <c r="D7" s="48" t="s">
        <v>72</v>
      </c>
      <c r="E7" s="48" t="s">
        <v>73</v>
      </c>
      <c r="F7" s="48" t="s">
        <v>74</v>
      </c>
      <c r="G7" s="48">
        <v>34</v>
      </c>
      <c r="I7" s="48" t="s">
        <v>79</v>
      </c>
      <c r="J7" s="48">
        <f>VLOOKUP(I7,E2:G12,3,0)</f>
        <v>30</v>
      </c>
    </row>
    <row r="8" spans="1:13" x14ac:dyDescent="0.25">
      <c r="A8" t="s">
        <v>28</v>
      </c>
      <c r="C8" s="47">
        <v>106</v>
      </c>
      <c r="D8" s="48" t="s">
        <v>75</v>
      </c>
      <c r="E8" s="48" t="s">
        <v>76</v>
      </c>
      <c r="F8" s="48" t="s">
        <v>77</v>
      </c>
      <c r="G8" s="48">
        <v>54</v>
      </c>
    </row>
    <row r="9" spans="1:13" ht="18.75" x14ac:dyDescent="0.3">
      <c r="A9" t="s">
        <v>29</v>
      </c>
      <c r="C9" s="47">
        <v>107</v>
      </c>
      <c r="D9" s="48" t="s">
        <v>78</v>
      </c>
      <c r="E9" s="48" t="s">
        <v>79</v>
      </c>
      <c r="F9" s="48" t="s">
        <v>80</v>
      </c>
      <c r="G9" s="48">
        <v>30</v>
      </c>
      <c r="I9" s="45" t="s">
        <v>55</v>
      </c>
      <c r="J9" s="46" t="s">
        <v>56</v>
      </c>
      <c r="K9" s="46" t="s">
        <v>57</v>
      </c>
      <c r="L9" s="46" t="s">
        <v>58</v>
      </c>
      <c r="M9" s="46" t="s">
        <v>59</v>
      </c>
    </row>
    <row r="10" spans="1:13" x14ac:dyDescent="0.25">
      <c r="A10" t="s">
        <v>30</v>
      </c>
      <c r="C10" s="47">
        <v>108</v>
      </c>
      <c r="D10" s="48" t="s">
        <v>81</v>
      </c>
      <c r="E10" s="48" t="s">
        <v>82</v>
      </c>
      <c r="F10" s="48" t="s">
        <v>83</v>
      </c>
      <c r="G10" s="48">
        <v>10</v>
      </c>
      <c r="I10" s="48">
        <v>104</v>
      </c>
      <c r="J10" s="48" t="str">
        <f>VLOOKUP($I$10,$C$2:$G$12,2,0)</f>
        <v>Laptop Stand</v>
      </c>
      <c r="K10" s="48" t="str">
        <f>VLOOKUP($I$10,$C$2:$G$12,3,0)</f>
        <v>AP0104</v>
      </c>
      <c r="L10" s="48" t="str">
        <f>VLOOKUP($I$10,$C$2:$G$12,4,0)</f>
        <v>Sethi</v>
      </c>
      <c r="M10" s="48">
        <f>VLOOKUP($I$10,$C$2:$G$12,5,0)</f>
        <v>40</v>
      </c>
    </row>
    <row r="11" spans="1:13" x14ac:dyDescent="0.25">
      <c r="A11" t="s">
        <v>31</v>
      </c>
      <c r="C11" s="47">
        <v>109</v>
      </c>
      <c r="D11" s="48" t="s">
        <v>84</v>
      </c>
      <c r="E11" s="48" t="s">
        <v>85</v>
      </c>
      <c r="F11" s="48" t="s">
        <v>86</v>
      </c>
      <c r="G11" s="48">
        <v>20</v>
      </c>
    </row>
    <row r="12" spans="1:13" x14ac:dyDescent="0.25">
      <c r="A12" t="s">
        <v>32</v>
      </c>
      <c r="C12" s="47">
        <v>110</v>
      </c>
      <c r="D12" s="48" t="s">
        <v>87</v>
      </c>
      <c r="E12" s="48" t="s">
        <v>88</v>
      </c>
      <c r="F12" s="48" t="s">
        <v>89</v>
      </c>
      <c r="G12" s="48">
        <v>25</v>
      </c>
    </row>
    <row r="13" spans="1:13" x14ac:dyDescent="0.25">
      <c r="A13" t="s">
        <v>33</v>
      </c>
    </row>
    <row r="15" spans="1:13" x14ac:dyDescent="0.25">
      <c r="C15" s="55" t="s">
        <v>92</v>
      </c>
      <c r="D15" s="54"/>
      <c r="E15" s="54"/>
      <c r="F15" s="54"/>
      <c r="G15" s="54"/>
      <c r="H15" s="54"/>
      <c r="I15" s="54"/>
      <c r="J15" s="54"/>
      <c r="K15" s="54"/>
    </row>
    <row r="16" spans="1:13" x14ac:dyDescent="0.25">
      <c r="C16" s="54"/>
      <c r="D16" s="54"/>
      <c r="E16" s="54"/>
      <c r="F16" s="54"/>
      <c r="G16" s="54"/>
      <c r="H16" s="54"/>
      <c r="I16" s="54"/>
      <c r="J16" s="54"/>
      <c r="K16" s="54"/>
    </row>
    <row r="17" spans="3:11" ht="18.75" x14ac:dyDescent="0.3">
      <c r="C17" s="46" t="s">
        <v>93</v>
      </c>
      <c r="D17" s="56" t="s">
        <v>94</v>
      </c>
      <c r="E17" s="56" t="s">
        <v>95</v>
      </c>
      <c r="F17" s="56" t="s">
        <v>96</v>
      </c>
      <c r="G17" s="56" t="s">
        <v>97</v>
      </c>
      <c r="I17" s="46" t="s">
        <v>93</v>
      </c>
      <c r="J17" s="48" t="s">
        <v>103</v>
      </c>
    </row>
    <row r="18" spans="3:11" ht="18.75" x14ac:dyDescent="0.3">
      <c r="C18" s="57" t="s">
        <v>98</v>
      </c>
      <c r="D18" s="58">
        <v>500</v>
      </c>
      <c r="E18" s="58">
        <v>350</v>
      </c>
      <c r="F18" s="58">
        <v>860</v>
      </c>
      <c r="G18" s="58">
        <v>350</v>
      </c>
      <c r="I18" s="57" t="s">
        <v>36</v>
      </c>
      <c r="J18" s="48">
        <f>HLOOKUP(J17,C17:G22,6,0)</f>
        <v>2800</v>
      </c>
    </row>
    <row r="19" spans="3:11" ht="18.75" x14ac:dyDescent="0.3">
      <c r="C19" s="57" t="s">
        <v>99</v>
      </c>
      <c r="D19" s="58">
        <v>700</v>
      </c>
      <c r="E19" s="58">
        <v>400</v>
      </c>
      <c r="F19" s="58">
        <v>550</v>
      </c>
      <c r="G19" s="58">
        <v>990</v>
      </c>
    </row>
    <row r="20" spans="3:11" ht="18.75" x14ac:dyDescent="0.3">
      <c r="C20" s="57" t="s">
        <v>100</v>
      </c>
      <c r="D20" s="58">
        <v>1100</v>
      </c>
      <c r="E20" s="58">
        <v>650</v>
      </c>
      <c r="F20" s="58">
        <v>770</v>
      </c>
      <c r="G20" s="58">
        <v>950</v>
      </c>
      <c r="I20" s="46" t="s">
        <v>93</v>
      </c>
      <c r="J20" s="59" t="s">
        <v>104</v>
      </c>
    </row>
    <row r="21" spans="3:11" ht="18.75" x14ac:dyDescent="0.3">
      <c r="C21" s="57" t="s">
        <v>101</v>
      </c>
      <c r="D21" s="58">
        <v>500</v>
      </c>
      <c r="E21" s="58">
        <v>400</v>
      </c>
      <c r="F21" s="58">
        <v>200</v>
      </c>
      <c r="G21" s="58">
        <v>600</v>
      </c>
      <c r="I21" s="57" t="s">
        <v>98</v>
      </c>
      <c r="J21" s="48">
        <f>HLOOKUP($J$20,$C$17:$G$22,2,0)</f>
        <v>350</v>
      </c>
    </row>
    <row r="22" spans="3:11" ht="18.75" x14ac:dyDescent="0.3">
      <c r="C22" s="57" t="s">
        <v>36</v>
      </c>
      <c r="D22" s="58">
        <f>SUM(D18:D21)</f>
        <v>2800</v>
      </c>
      <c r="E22" s="58">
        <f t="shared" ref="E22:G22" si="0">SUM(E18:E21)</f>
        <v>1800</v>
      </c>
      <c r="F22" s="58">
        <f t="shared" si="0"/>
        <v>2380</v>
      </c>
      <c r="G22" s="58">
        <f t="shared" si="0"/>
        <v>2890</v>
      </c>
      <c r="I22" s="57" t="s">
        <v>99</v>
      </c>
      <c r="J22" s="48">
        <f>HLOOKUP($J$20,$C$17:$G$22,3,0)</f>
        <v>400</v>
      </c>
    </row>
    <row r="23" spans="3:11" ht="18.75" x14ac:dyDescent="0.3">
      <c r="I23" s="57" t="s">
        <v>100</v>
      </c>
      <c r="J23" s="48">
        <f>HLOOKUP($J$20,$C$17:$G$22,4,0)</f>
        <v>650</v>
      </c>
    </row>
    <row r="24" spans="3:11" ht="18.75" x14ac:dyDescent="0.3">
      <c r="I24" s="57" t="s">
        <v>101</v>
      </c>
      <c r="J24" s="48">
        <f>HLOOKUP($J$20,$C$17:$G$22,5,0)</f>
        <v>400</v>
      </c>
    </row>
    <row r="25" spans="3:11" ht="18.75" x14ac:dyDescent="0.3">
      <c r="I25" s="57" t="s">
        <v>36</v>
      </c>
      <c r="J25" s="48">
        <f>HLOOKUP($J$20,$C$17:$G$22,6,0)</f>
        <v>1800</v>
      </c>
    </row>
    <row r="27" spans="3:11" x14ac:dyDescent="0.25">
      <c r="C27" s="55" t="s">
        <v>107</v>
      </c>
      <c r="D27" s="55"/>
      <c r="E27" s="55"/>
      <c r="F27" s="55"/>
      <c r="G27" s="55"/>
      <c r="H27" s="55"/>
      <c r="I27" s="55"/>
      <c r="J27" s="55"/>
      <c r="K27" s="55"/>
    </row>
    <row r="28" spans="3:11" x14ac:dyDescent="0.25">
      <c r="C28" s="55"/>
      <c r="D28" s="55"/>
      <c r="E28" s="55"/>
      <c r="F28" s="55"/>
      <c r="G28" s="55"/>
      <c r="H28" s="55"/>
      <c r="I28" s="55"/>
      <c r="J28" s="55"/>
      <c r="K28" s="55"/>
    </row>
    <row r="30" spans="3:11" ht="18.75" x14ac:dyDescent="0.3">
      <c r="C30" s="46" t="s">
        <v>108</v>
      </c>
      <c r="D30" s="46" t="s">
        <v>109</v>
      </c>
      <c r="E30" s="46" t="s">
        <v>110</v>
      </c>
    </row>
    <row r="31" spans="3:11" x14ac:dyDescent="0.25">
      <c r="C31" s="48" t="s">
        <v>111</v>
      </c>
      <c r="D31" s="48" t="s">
        <v>112</v>
      </c>
      <c r="E31" s="48" t="s">
        <v>113</v>
      </c>
      <c r="F31" t="str">
        <f>C31&amp;" "&amp;D31</f>
        <v>Raj Singh</v>
      </c>
    </row>
    <row r="32" spans="3:11" x14ac:dyDescent="0.25">
      <c r="C32" s="48" t="s">
        <v>114</v>
      </c>
      <c r="D32" s="48" t="s">
        <v>115</v>
      </c>
      <c r="E32" s="48" t="s">
        <v>113</v>
      </c>
      <c r="F32" t="str">
        <f t="shared" ref="F32:F38" si="1">C32&amp;" "&amp;D32</f>
        <v>Rohit Sharma</v>
      </c>
    </row>
    <row r="33" spans="3:11" x14ac:dyDescent="0.25">
      <c r="C33" s="48" t="s">
        <v>116</v>
      </c>
      <c r="D33" s="48" t="s">
        <v>115</v>
      </c>
      <c r="E33" s="48" t="s">
        <v>113</v>
      </c>
      <c r="F33" t="str">
        <f t="shared" si="1"/>
        <v>Suresh Sharma</v>
      </c>
    </row>
    <row r="34" spans="3:11" x14ac:dyDescent="0.25">
      <c r="C34" s="48" t="s">
        <v>117</v>
      </c>
      <c r="D34" s="48" t="s">
        <v>118</v>
      </c>
      <c r="E34" s="48" t="s">
        <v>113</v>
      </c>
      <c r="F34" t="str">
        <f t="shared" si="1"/>
        <v>Anil Kumar</v>
      </c>
    </row>
    <row r="35" spans="3:11" x14ac:dyDescent="0.25">
      <c r="C35" s="48" t="s">
        <v>119</v>
      </c>
      <c r="D35" s="48" t="s">
        <v>120</v>
      </c>
      <c r="E35" s="48" t="s">
        <v>121</v>
      </c>
      <c r="F35" t="str">
        <f t="shared" si="1"/>
        <v>Reena Kumari</v>
      </c>
    </row>
    <row r="36" spans="3:11" x14ac:dyDescent="0.25">
      <c r="C36" s="48" t="s">
        <v>122</v>
      </c>
      <c r="D36" s="48" t="s">
        <v>123</v>
      </c>
      <c r="E36" s="48" t="s">
        <v>121</v>
      </c>
      <c r="F36" t="str">
        <f t="shared" si="1"/>
        <v>Anjali Rajpoot</v>
      </c>
    </row>
    <row r="37" spans="3:11" x14ac:dyDescent="0.25">
      <c r="C37" s="48" t="s">
        <v>124</v>
      </c>
      <c r="D37" s="48" t="s">
        <v>125</v>
      </c>
      <c r="E37" s="48" t="s">
        <v>113</v>
      </c>
      <c r="F37" t="str">
        <f t="shared" si="1"/>
        <v>Deepak Nehra</v>
      </c>
    </row>
    <row r="38" spans="3:11" x14ac:dyDescent="0.25">
      <c r="C38" s="48" t="s">
        <v>126</v>
      </c>
      <c r="D38" s="48" t="s">
        <v>115</v>
      </c>
      <c r="E38" s="48" t="s">
        <v>121</v>
      </c>
      <c r="F38" t="str">
        <f t="shared" si="1"/>
        <v>Neha Sharma</v>
      </c>
    </row>
    <row r="41" spans="3:11" x14ac:dyDescent="0.25">
      <c r="C41" s="55" t="s">
        <v>132</v>
      </c>
      <c r="D41" s="55"/>
      <c r="E41" s="55"/>
      <c r="F41" s="55"/>
      <c r="G41" s="55"/>
      <c r="H41" s="55"/>
      <c r="I41" s="55"/>
      <c r="J41" s="55"/>
      <c r="K41" s="55"/>
    </row>
    <row r="42" spans="3:11" x14ac:dyDescent="0.25">
      <c r="C42" s="55"/>
      <c r="D42" s="55"/>
      <c r="E42" s="55"/>
      <c r="F42" s="55"/>
      <c r="G42" s="55"/>
      <c r="H42" s="55"/>
      <c r="I42" s="55"/>
      <c r="J42" s="55"/>
      <c r="K42" s="55"/>
    </row>
    <row r="44" spans="3:11" ht="18.75" x14ac:dyDescent="0.3">
      <c r="C44" s="46" t="s">
        <v>108</v>
      </c>
      <c r="D44" s="46" t="s">
        <v>127</v>
      </c>
      <c r="E44" s="46" t="s">
        <v>109</v>
      </c>
    </row>
    <row r="45" spans="3:11" x14ac:dyDescent="0.25">
      <c r="C45" s="48" t="s">
        <v>111</v>
      </c>
      <c r="D45" s="48" t="s">
        <v>118</v>
      </c>
      <c r="E45" s="48" t="s">
        <v>112</v>
      </c>
      <c r="F45" t="str">
        <f>_xlfn.TEXTJOIN("_",TRUE,C45,D45,E45)</f>
        <v>Raj_Kumar_Singh</v>
      </c>
    </row>
    <row r="46" spans="3:11" x14ac:dyDescent="0.25">
      <c r="C46" s="48" t="s">
        <v>114</v>
      </c>
      <c r="D46" s="48"/>
      <c r="E46" s="48" t="s">
        <v>115</v>
      </c>
      <c r="F46" t="str">
        <f t="shared" ref="F46:F52" si="2">_xlfn.TEXTJOIN("_",TRUE,C46,D46,E46)</f>
        <v>Rohit_Sharma</v>
      </c>
    </row>
    <row r="47" spans="3:11" x14ac:dyDescent="0.25">
      <c r="C47" s="48" t="s">
        <v>116</v>
      </c>
      <c r="D47" s="48"/>
      <c r="E47" s="48" t="s">
        <v>115</v>
      </c>
      <c r="F47" t="str">
        <f t="shared" si="2"/>
        <v>Suresh_Sharma</v>
      </c>
    </row>
    <row r="48" spans="3:11" x14ac:dyDescent="0.25">
      <c r="C48" s="48" t="s">
        <v>51</v>
      </c>
      <c r="D48" s="48" t="s">
        <v>112</v>
      </c>
      <c r="E48" s="48" t="s">
        <v>128</v>
      </c>
      <c r="F48" t="str">
        <f t="shared" si="2"/>
        <v>Ram_Singh_Tewatia</v>
      </c>
    </row>
    <row r="49" spans="3:11" x14ac:dyDescent="0.25">
      <c r="C49" s="48" t="s">
        <v>119</v>
      </c>
      <c r="D49" s="48"/>
      <c r="E49" s="48" t="s">
        <v>120</v>
      </c>
      <c r="F49" t="str">
        <f t="shared" si="2"/>
        <v>Reena_Kumari</v>
      </c>
    </row>
    <row r="50" spans="3:11" x14ac:dyDescent="0.25">
      <c r="C50" s="48" t="s">
        <v>122</v>
      </c>
      <c r="D50" s="48" t="s">
        <v>120</v>
      </c>
      <c r="E50" s="48" t="s">
        <v>123</v>
      </c>
      <c r="F50" t="str">
        <f t="shared" si="2"/>
        <v>Anjali_Kumari_Rajpoot</v>
      </c>
    </row>
    <row r="51" spans="3:11" x14ac:dyDescent="0.25">
      <c r="C51" s="48" t="s">
        <v>124</v>
      </c>
      <c r="D51" s="48"/>
      <c r="E51" s="48" t="s">
        <v>125</v>
      </c>
      <c r="F51" t="str">
        <f t="shared" si="2"/>
        <v>Deepak_Nehra</v>
      </c>
    </row>
    <row r="52" spans="3:11" x14ac:dyDescent="0.25">
      <c r="C52" s="48" t="s">
        <v>126</v>
      </c>
      <c r="D52" s="48" t="s">
        <v>112</v>
      </c>
      <c r="E52" s="48" t="s">
        <v>129</v>
      </c>
      <c r="F52" t="str">
        <f t="shared" si="2"/>
        <v>Neha_Singh_Rathor</v>
      </c>
    </row>
    <row r="54" spans="3:11" x14ac:dyDescent="0.25">
      <c r="C54" s="55" t="s">
        <v>130</v>
      </c>
      <c r="D54" s="55"/>
      <c r="E54" s="55"/>
      <c r="F54" s="55"/>
      <c r="G54" s="55"/>
      <c r="H54" s="55"/>
      <c r="I54" s="55"/>
      <c r="J54" s="55"/>
      <c r="K54" s="55"/>
    </row>
    <row r="55" spans="3:11" x14ac:dyDescent="0.25">
      <c r="C55" s="55"/>
      <c r="D55" s="55"/>
      <c r="E55" s="55"/>
      <c r="F55" s="55"/>
      <c r="G55" s="55"/>
      <c r="H55" s="55"/>
      <c r="I55" s="55"/>
      <c r="J55" s="55"/>
      <c r="K55" s="55"/>
    </row>
    <row r="57" spans="3:11" ht="18.75" x14ac:dyDescent="0.3">
      <c r="C57" s="46" t="s">
        <v>56</v>
      </c>
      <c r="D57" s="46" t="s">
        <v>93</v>
      </c>
      <c r="E57" s="46" t="s">
        <v>58</v>
      </c>
      <c r="F57" s="46" t="s">
        <v>59</v>
      </c>
      <c r="H57" s="46" t="s">
        <v>56</v>
      </c>
      <c r="I57" s="46" t="s">
        <v>131</v>
      </c>
    </row>
    <row r="58" spans="3:11" x14ac:dyDescent="0.25">
      <c r="C58" s="48" t="s">
        <v>75</v>
      </c>
      <c r="D58" s="48" t="s">
        <v>94</v>
      </c>
      <c r="E58" s="48" t="s">
        <v>62</v>
      </c>
      <c r="F58" s="48">
        <v>23</v>
      </c>
      <c r="H58" t="s">
        <v>133</v>
      </c>
      <c r="I58">
        <f>SUMIF(C57:C67,H58,F57:F67)</f>
        <v>77</v>
      </c>
    </row>
    <row r="59" spans="3:11" x14ac:dyDescent="0.25">
      <c r="C59" s="48" t="s">
        <v>78</v>
      </c>
      <c r="D59" s="48" t="s">
        <v>95</v>
      </c>
      <c r="E59" s="48" t="s">
        <v>65</v>
      </c>
      <c r="F59" s="48">
        <v>20</v>
      </c>
    </row>
    <row r="60" spans="3:11" ht="18.75" x14ac:dyDescent="0.3">
      <c r="C60" s="48" t="s">
        <v>81</v>
      </c>
      <c r="D60" s="48" t="s">
        <v>96</v>
      </c>
      <c r="E60" s="48" t="s">
        <v>68</v>
      </c>
      <c r="F60" s="48">
        <v>30</v>
      </c>
      <c r="H60" s="46" t="s">
        <v>93</v>
      </c>
      <c r="I60" s="46" t="s">
        <v>59</v>
      </c>
    </row>
    <row r="61" spans="3:11" x14ac:dyDescent="0.25">
      <c r="C61" s="48" t="s">
        <v>84</v>
      </c>
      <c r="D61" s="48" t="s">
        <v>94</v>
      </c>
      <c r="E61" s="48" t="s">
        <v>71</v>
      </c>
      <c r="F61" s="48">
        <v>40</v>
      </c>
      <c r="H61" s="48" t="s">
        <v>102</v>
      </c>
      <c r="I61" s="48">
        <f>SUMIF(D57:D67,H61,F57:F67)</f>
        <v>118</v>
      </c>
    </row>
    <row r="62" spans="3:11" x14ac:dyDescent="0.25">
      <c r="C62" s="48" t="s">
        <v>84</v>
      </c>
      <c r="D62" s="48" t="s">
        <v>95</v>
      </c>
      <c r="E62" s="48" t="s">
        <v>74</v>
      </c>
      <c r="F62" s="48">
        <v>34</v>
      </c>
    </row>
    <row r="63" spans="3:11" x14ac:dyDescent="0.25">
      <c r="C63" s="48" t="s">
        <v>75</v>
      </c>
      <c r="D63" s="48" t="s">
        <v>96</v>
      </c>
      <c r="E63" s="48" t="s">
        <v>77</v>
      </c>
      <c r="F63" s="48">
        <v>54</v>
      </c>
    </row>
    <row r="64" spans="3:11" x14ac:dyDescent="0.25">
      <c r="C64" s="48" t="s">
        <v>78</v>
      </c>
      <c r="D64" s="48" t="s">
        <v>94</v>
      </c>
      <c r="E64" s="48" t="s">
        <v>80</v>
      </c>
      <c r="F64" s="48">
        <v>30</v>
      </c>
    </row>
    <row r="65" spans="3:11" x14ac:dyDescent="0.25">
      <c r="C65" s="48" t="s">
        <v>81</v>
      </c>
      <c r="D65" s="48" t="s">
        <v>95</v>
      </c>
      <c r="E65" s="48" t="s">
        <v>83</v>
      </c>
      <c r="F65" s="48">
        <v>10</v>
      </c>
    </row>
    <row r="66" spans="3:11" x14ac:dyDescent="0.25">
      <c r="C66" s="48" t="s">
        <v>84</v>
      </c>
      <c r="D66" s="48" t="s">
        <v>96</v>
      </c>
      <c r="E66" s="48" t="s">
        <v>86</v>
      </c>
      <c r="F66" s="48">
        <v>20</v>
      </c>
    </row>
    <row r="67" spans="3:11" x14ac:dyDescent="0.25">
      <c r="C67" s="48" t="s">
        <v>84</v>
      </c>
      <c r="D67" s="48" t="s">
        <v>94</v>
      </c>
      <c r="E67" s="48" t="s">
        <v>89</v>
      </c>
      <c r="F67" s="48">
        <v>25</v>
      </c>
    </row>
    <row r="69" spans="3:11" x14ac:dyDescent="0.25">
      <c r="C69" s="55" t="s">
        <v>135</v>
      </c>
      <c r="D69" s="55"/>
      <c r="E69" s="55"/>
      <c r="F69" s="55"/>
      <c r="G69" s="55"/>
      <c r="H69" s="55"/>
      <c r="I69" s="55"/>
      <c r="J69" s="55"/>
      <c r="K69" s="55"/>
    </row>
    <row r="70" spans="3:11" x14ac:dyDescent="0.25">
      <c r="C70" s="55"/>
      <c r="D70" s="55"/>
      <c r="E70" s="55"/>
      <c r="F70" s="55"/>
      <c r="G70" s="55"/>
      <c r="H70" s="55"/>
      <c r="I70" s="55"/>
      <c r="J70" s="55"/>
      <c r="K70" s="55"/>
    </row>
    <row r="71" spans="3:11" ht="18.75" x14ac:dyDescent="0.3">
      <c r="C71" s="46" t="s">
        <v>56</v>
      </c>
      <c r="D71" s="46" t="s">
        <v>93</v>
      </c>
      <c r="E71" s="46" t="s">
        <v>58</v>
      </c>
      <c r="F71" s="46" t="s">
        <v>59</v>
      </c>
      <c r="H71" s="46" t="s">
        <v>56</v>
      </c>
      <c r="I71" s="46" t="s">
        <v>93</v>
      </c>
      <c r="J71" s="46" t="s">
        <v>59</v>
      </c>
    </row>
    <row r="72" spans="3:11" x14ac:dyDescent="0.25">
      <c r="C72" s="48" t="s">
        <v>75</v>
      </c>
      <c r="D72" s="48" t="s">
        <v>94</v>
      </c>
      <c r="E72" s="48" t="s">
        <v>62</v>
      </c>
      <c r="F72" s="48">
        <v>23</v>
      </c>
      <c r="H72" s="48" t="s">
        <v>106</v>
      </c>
      <c r="I72" s="48" t="s">
        <v>102</v>
      </c>
      <c r="J72" s="48">
        <f>SUMIFS(F71:F81,C71:C81,H72,D71:D81,I72)</f>
        <v>30</v>
      </c>
    </row>
    <row r="73" spans="3:11" x14ac:dyDescent="0.25">
      <c r="C73" s="48" t="s">
        <v>78</v>
      </c>
      <c r="D73" s="48" t="s">
        <v>95</v>
      </c>
      <c r="E73" s="48" t="s">
        <v>134</v>
      </c>
      <c r="F73" s="48">
        <v>20</v>
      </c>
      <c r="H73" s="60" t="s">
        <v>136</v>
      </c>
      <c r="I73" s="60"/>
      <c r="J73" s="60"/>
    </row>
    <row r="74" spans="3:11" x14ac:dyDescent="0.25">
      <c r="C74" s="48" t="s">
        <v>81</v>
      </c>
      <c r="D74" s="48" t="s">
        <v>96</v>
      </c>
      <c r="E74" s="48" t="s">
        <v>68</v>
      </c>
      <c r="F74" s="48">
        <v>30</v>
      </c>
      <c r="H74" t="s">
        <v>105</v>
      </c>
      <c r="I74" t="s">
        <v>137</v>
      </c>
      <c r="J74">
        <f>COUNTIFS(C71:C81,H74,D71:D81,I74)</f>
        <v>1</v>
      </c>
    </row>
    <row r="75" spans="3:11" x14ac:dyDescent="0.25">
      <c r="C75" s="48" t="s">
        <v>84</v>
      </c>
      <c r="D75" s="48" t="s">
        <v>94</v>
      </c>
      <c r="E75" s="48" t="s">
        <v>62</v>
      </c>
      <c r="F75" s="48">
        <v>40</v>
      </c>
    </row>
    <row r="76" spans="3:11" x14ac:dyDescent="0.25">
      <c r="C76" s="48" t="s">
        <v>84</v>
      </c>
      <c r="D76" s="48" t="s">
        <v>95</v>
      </c>
      <c r="E76" s="48" t="s">
        <v>134</v>
      </c>
      <c r="F76" s="48">
        <v>34</v>
      </c>
    </row>
    <row r="77" spans="3:11" x14ac:dyDescent="0.25">
      <c r="C77" s="48" t="s">
        <v>75</v>
      </c>
      <c r="D77" s="48" t="s">
        <v>96</v>
      </c>
      <c r="E77" s="48" t="s">
        <v>68</v>
      </c>
      <c r="F77" s="48">
        <v>54</v>
      </c>
    </row>
    <row r="78" spans="3:11" x14ac:dyDescent="0.25">
      <c r="C78" s="48" t="s">
        <v>78</v>
      </c>
      <c r="D78" s="48" t="s">
        <v>94</v>
      </c>
      <c r="E78" s="48" t="s">
        <v>62</v>
      </c>
      <c r="F78" s="48">
        <v>30</v>
      </c>
    </row>
    <row r="79" spans="3:11" x14ac:dyDescent="0.25">
      <c r="C79" s="48" t="s">
        <v>81</v>
      </c>
      <c r="D79" s="48" t="s">
        <v>95</v>
      </c>
      <c r="E79" s="48" t="s">
        <v>134</v>
      </c>
      <c r="F79" s="48">
        <v>10</v>
      </c>
    </row>
    <row r="80" spans="3:11" x14ac:dyDescent="0.25">
      <c r="C80" s="48" t="s">
        <v>84</v>
      </c>
      <c r="D80" s="48" t="s">
        <v>96</v>
      </c>
      <c r="E80" s="48" t="s">
        <v>68</v>
      </c>
      <c r="F80" s="48">
        <v>20</v>
      </c>
    </row>
    <row r="81" spans="3:6" x14ac:dyDescent="0.25">
      <c r="C81" s="48" t="s">
        <v>84</v>
      </c>
      <c r="D81" s="48" t="s">
        <v>94</v>
      </c>
      <c r="E81" s="48" t="s">
        <v>62</v>
      </c>
      <c r="F81" s="48">
        <v>25</v>
      </c>
    </row>
  </sheetData>
  <mergeCells count="8">
    <mergeCell ref="C54:K55"/>
    <mergeCell ref="C69:K70"/>
    <mergeCell ref="H73:J73"/>
    <mergeCell ref="K6:L6"/>
    <mergeCell ref="C1:K1"/>
    <mergeCell ref="C15:K16"/>
    <mergeCell ref="C27:K28"/>
    <mergeCell ref="C41:K42"/>
  </mergeCells>
  <phoneticPr fontId="2" type="noConversion"/>
  <conditionalFormatting sqref="C57:F67">
    <cfRule type="containsText" dxfId="0" priority="1" operator="containsText" text="East">
      <formula>NOT(ISERROR(SEARCH("East",C57)))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Attendance</vt:lpstr>
      <vt:lpstr>Fee</vt:lpstr>
      <vt:lpstr>Performance</vt:lpstr>
      <vt:lpstr>SelectionSheet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TRA</dc:creator>
  <cp:lastModifiedBy>ARI TRA</cp:lastModifiedBy>
  <dcterms:created xsi:type="dcterms:W3CDTF">2024-05-30T08:56:45Z</dcterms:created>
  <dcterms:modified xsi:type="dcterms:W3CDTF">2024-05-30T15:23:23Z</dcterms:modified>
</cp:coreProperties>
</file>