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Effect of iterNum on MCS" sheetId="1" r:id="rId1"/>
    <sheet name="Effect of p" sheetId="3" r:id="rId2"/>
    <sheet name="sheet 2" sheetId="2" r:id="rId3"/>
  </sheets>
  <calcPr calcId="152511"/>
</workbook>
</file>

<file path=xl/calcChain.xml><?xml version="1.0" encoding="utf-8"?>
<calcChain xmlns="http://schemas.openxmlformats.org/spreadsheetml/2006/main">
  <c r="L4" i="3" l="1"/>
  <c r="K4" i="3"/>
  <c r="J4" i="3"/>
  <c r="I4" i="3"/>
  <c r="H4" i="3"/>
  <c r="G4" i="3"/>
  <c r="F4" i="3"/>
  <c r="E4" i="3"/>
  <c r="D4" i="3"/>
  <c r="C4" i="3"/>
  <c r="B4" i="3"/>
  <c r="L3" i="3" l="1"/>
  <c r="K3" i="3"/>
  <c r="J3" i="3"/>
  <c r="I3" i="3"/>
  <c r="H3" i="3"/>
  <c r="G3" i="3"/>
  <c r="F3" i="3"/>
  <c r="D3" i="3" l="1"/>
  <c r="E3" i="3"/>
  <c r="C3" i="3"/>
  <c r="B3" i="3"/>
  <c r="L2" i="3"/>
  <c r="K2" i="3"/>
  <c r="J2" i="3"/>
  <c r="I2" i="3"/>
  <c r="H2" i="3"/>
  <c r="G2" i="3"/>
  <c r="F2" i="3"/>
  <c r="E2" i="3"/>
  <c r="D2" i="3"/>
  <c r="C2" i="3"/>
  <c r="B2" i="3"/>
  <c r="X4" i="1" l="1"/>
  <c r="W4" i="1"/>
  <c r="V4" i="1"/>
  <c r="U4" i="1"/>
  <c r="T4" i="1"/>
  <c r="S4" i="1"/>
  <c r="P4" i="1"/>
  <c r="P3" i="1"/>
  <c r="Q4" i="1"/>
  <c r="R4" i="1"/>
  <c r="Q3" i="1"/>
  <c r="R3" i="1"/>
  <c r="S3" i="1"/>
  <c r="T3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X3" i="1" l="1"/>
  <c r="W3" i="1"/>
  <c r="V3" i="1"/>
  <c r="U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<sst xmlns="http://schemas.openxmlformats.org/spreadsheetml/2006/main" count="14" uniqueCount="14">
  <si>
    <t>Rule-based MC vs. Rulebased</t>
    <phoneticPr fontId="1" type="noConversion"/>
  </si>
  <si>
    <t>Random MC vs. Rule-based MC</t>
    <phoneticPr fontId="1" type="noConversion"/>
  </si>
  <si>
    <t>Random MC vs. Rule-based</t>
    <phoneticPr fontId="1" type="noConversion"/>
  </si>
  <si>
    <t>0.75 Reduced MC vs. Rulebased</t>
    <phoneticPr fontId="1" type="noConversion"/>
  </si>
  <si>
    <t>0.5 Reduced MC vs. Rulebased</t>
    <phoneticPr fontId="1" type="noConversion"/>
  </si>
  <si>
    <t>0.25 Reduced MC vs. Rulebased</t>
    <phoneticPr fontId="1" type="noConversion"/>
  </si>
  <si>
    <t>#Deter</t>
    <phoneticPr fontId="1" type="noConversion"/>
  </si>
  <si>
    <t>#IterNum</t>
    <phoneticPr fontId="1" type="noConversion"/>
  </si>
  <si>
    <t>#Deter = 4</t>
    <phoneticPr fontId="1" type="noConversion"/>
  </si>
  <si>
    <t>#IterNum * #Deter = 50</t>
    <phoneticPr fontId="1" type="noConversion"/>
  </si>
  <si>
    <t>#IterNum = 100</t>
    <phoneticPr fontId="1" type="noConversion"/>
  </si>
  <si>
    <t>IterNum = 1000</t>
    <phoneticPr fontId="1" type="noConversion"/>
  </si>
  <si>
    <t>IterNum = 2000</t>
    <phoneticPr fontId="1" type="noConversion"/>
  </si>
  <si>
    <t>IterNum =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</si>
</sst>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341337670427732E-2"/>
          <c:y val="0.12076548869280904"/>
          <c:w val="0.95092921726392943"/>
          <c:h val="0.8241319257777705"/>
        </c:manualLayout>
      </c:layout>
      <c:lineChart>
        <c:grouping val="standard"/>
        <c:varyColors val="0"/>
        <c:ser>
          <c:idx val="0"/>
          <c:order val="0"/>
          <c:tx>
            <c:v>p =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'Effect of iterNum on MCS'!$B$1:$X$1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</c:numCache>
            </c:numRef>
          </c:cat>
          <c:val>
            <c:numRef>
              <c:f>'Effect of iterNum on MCS'!$B$2:$X$2</c:f>
              <c:numCache>
                <c:formatCode>General</c:formatCode>
                <c:ptCount val="23"/>
                <c:pt idx="0">
                  <c:v>50.4</c:v>
                </c:pt>
                <c:pt idx="1">
                  <c:v>57</c:v>
                </c:pt>
                <c:pt idx="2">
                  <c:v>59.4</c:v>
                </c:pt>
                <c:pt idx="3">
                  <c:v>58.4</c:v>
                </c:pt>
                <c:pt idx="4">
                  <c:v>61</c:v>
                </c:pt>
                <c:pt idx="5">
                  <c:v>59.2</c:v>
                </c:pt>
                <c:pt idx="6">
                  <c:v>62.2</c:v>
                </c:pt>
                <c:pt idx="7">
                  <c:v>66.2</c:v>
                </c:pt>
                <c:pt idx="8">
                  <c:v>62.6</c:v>
                </c:pt>
                <c:pt idx="9">
                  <c:v>57.4</c:v>
                </c:pt>
                <c:pt idx="10">
                  <c:v>66.400000000000006</c:v>
                </c:pt>
                <c:pt idx="11">
                  <c:v>65.599999999999994</c:v>
                </c:pt>
                <c:pt idx="12">
                  <c:v>66</c:v>
                </c:pt>
                <c:pt idx="13">
                  <c:v>66.8</c:v>
                </c:pt>
                <c:pt idx="14">
                  <c:v>66.599999999999994</c:v>
                </c:pt>
                <c:pt idx="15">
                  <c:v>69.2</c:v>
                </c:pt>
                <c:pt idx="16">
                  <c:v>68</c:v>
                </c:pt>
                <c:pt idx="17">
                  <c:v>68.8</c:v>
                </c:pt>
                <c:pt idx="18">
                  <c:v>66.599999999999994</c:v>
                </c:pt>
                <c:pt idx="19">
                  <c:v>67.8</c:v>
                </c:pt>
                <c:pt idx="20">
                  <c:v>74</c:v>
                </c:pt>
                <c:pt idx="21">
                  <c:v>67.400000000000006</c:v>
                </c:pt>
                <c:pt idx="22">
                  <c:v>67.2</c:v>
                </c:pt>
              </c:numCache>
            </c:numRef>
          </c:val>
          <c:smooth val="0"/>
        </c:ser>
        <c:ser>
          <c:idx val="3"/>
          <c:order val="1"/>
          <c:tx>
            <c:v>p = 0.5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'Effect of iterNum on MCS'!$B$4:$X$4</c:f>
              <c:numCache>
                <c:formatCode>General</c:formatCode>
                <c:ptCount val="23"/>
                <c:pt idx="0">
                  <c:v>41</c:v>
                </c:pt>
                <c:pt idx="1">
                  <c:v>45</c:v>
                </c:pt>
                <c:pt idx="2">
                  <c:v>47.4</c:v>
                </c:pt>
                <c:pt idx="3">
                  <c:v>51.2</c:v>
                </c:pt>
                <c:pt idx="4">
                  <c:v>57.4</c:v>
                </c:pt>
                <c:pt idx="5">
                  <c:v>52.6</c:v>
                </c:pt>
                <c:pt idx="6">
                  <c:v>59.4</c:v>
                </c:pt>
                <c:pt idx="7">
                  <c:v>57.8</c:v>
                </c:pt>
                <c:pt idx="8">
                  <c:v>61.8</c:v>
                </c:pt>
                <c:pt idx="9">
                  <c:v>61.4</c:v>
                </c:pt>
                <c:pt idx="10">
                  <c:v>63.2</c:v>
                </c:pt>
                <c:pt idx="11">
                  <c:v>67.2</c:v>
                </c:pt>
                <c:pt idx="12">
                  <c:v>70.8</c:v>
                </c:pt>
                <c:pt idx="13">
                  <c:v>72</c:v>
                </c:pt>
                <c:pt idx="14">
                  <c:v>68</c:v>
                </c:pt>
                <c:pt idx="15">
                  <c:v>73</c:v>
                </c:pt>
                <c:pt idx="16">
                  <c:v>73.400000000000006</c:v>
                </c:pt>
                <c:pt idx="17">
                  <c:v>74.400000000000006</c:v>
                </c:pt>
                <c:pt idx="18">
                  <c:v>73.8</c:v>
                </c:pt>
                <c:pt idx="19">
                  <c:v>76.2</c:v>
                </c:pt>
                <c:pt idx="20">
                  <c:v>76</c:v>
                </c:pt>
                <c:pt idx="21">
                  <c:v>76.8</c:v>
                </c:pt>
                <c:pt idx="22">
                  <c:v>77.400000000000006</c:v>
                </c:pt>
              </c:numCache>
            </c:numRef>
          </c:val>
          <c:smooth val="0"/>
        </c:ser>
        <c:ser>
          <c:idx val="1"/>
          <c:order val="2"/>
          <c:tx>
            <c:v>p = 0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'Effect of iterNum on MCS'!$B$6:$X$6</c:f>
              <c:numCache>
                <c:formatCode>General</c:formatCode>
                <c:ptCount val="23"/>
                <c:pt idx="0">
                  <c:v>34.200000000000003</c:v>
                </c:pt>
                <c:pt idx="1">
                  <c:v>36.799999999999997</c:v>
                </c:pt>
                <c:pt idx="2">
                  <c:v>42.6</c:v>
                </c:pt>
                <c:pt idx="3">
                  <c:v>39.200000000000003</c:v>
                </c:pt>
                <c:pt idx="4">
                  <c:v>42</c:v>
                </c:pt>
                <c:pt idx="5">
                  <c:v>45.8</c:v>
                </c:pt>
                <c:pt idx="6">
                  <c:v>49.6</c:v>
                </c:pt>
                <c:pt idx="7">
                  <c:v>45.8</c:v>
                </c:pt>
                <c:pt idx="8">
                  <c:v>48.2</c:v>
                </c:pt>
                <c:pt idx="9">
                  <c:v>51.4</c:v>
                </c:pt>
                <c:pt idx="10">
                  <c:v>52.2</c:v>
                </c:pt>
                <c:pt idx="11">
                  <c:v>47.6</c:v>
                </c:pt>
                <c:pt idx="12">
                  <c:v>52.6</c:v>
                </c:pt>
                <c:pt idx="13">
                  <c:v>50.6</c:v>
                </c:pt>
                <c:pt idx="14">
                  <c:v>55.6</c:v>
                </c:pt>
                <c:pt idx="15">
                  <c:v>57.2</c:v>
                </c:pt>
                <c:pt idx="16">
                  <c:v>61.2</c:v>
                </c:pt>
                <c:pt idx="17">
                  <c:v>61.4</c:v>
                </c:pt>
                <c:pt idx="18">
                  <c:v>61.2</c:v>
                </c:pt>
                <c:pt idx="19">
                  <c:v>61.8</c:v>
                </c:pt>
                <c:pt idx="20">
                  <c:v>62.6</c:v>
                </c:pt>
                <c:pt idx="21">
                  <c:v>66.8</c:v>
                </c:pt>
                <c:pt idx="22">
                  <c:v>64.400000000000006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9694304"/>
        <c:axId val="-399693760"/>
      </c:lineChart>
      <c:catAx>
        <c:axId val="-39969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800" b="0" i="0" u="none" strike="noStrike" kern="1200" cap="all" spc="120" normalizeH="0" baseline="0">
                <a:ln>
                  <a:solidFill>
                    <a:schemeClr val="tx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99693760"/>
        <c:crosses val="autoZero"/>
        <c:auto val="1"/>
        <c:lblAlgn val="ctr"/>
        <c:lblOffset val="100"/>
        <c:noMultiLvlLbl val="0"/>
      </c:catAx>
      <c:valAx>
        <c:axId val="-399693760"/>
        <c:scaling>
          <c:orientation val="minMax"/>
          <c:max val="80"/>
          <c:min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9969430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792185180832571E-4"/>
          <c:y val="4.5169259450490793E-4"/>
          <c:w val="0.99922078148191673"/>
          <c:h val="0.12768422915235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Rule-based MC vs. Random MC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'Effect of iterNum on MCS'!$A$8</c:f>
              <c:strCache>
                <c:ptCount val="1"/>
                <c:pt idx="0">
                  <c:v>Random MC vs. Rule-based 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'Effect of iterNum on MCS'!$B$1:$X$1</c:f>
              <c:numCache>
                <c:formatCode>General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600</c:v>
                </c:pt>
                <c:pt idx="17">
                  <c:v>700</c:v>
                </c:pt>
                <c:pt idx="18">
                  <c:v>800</c:v>
                </c:pt>
                <c:pt idx="19">
                  <c:v>900</c:v>
                </c:pt>
                <c:pt idx="20">
                  <c:v>1000</c:v>
                </c:pt>
                <c:pt idx="21">
                  <c:v>1500</c:v>
                </c:pt>
                <c:pt idx="22">
                  <c:v>2000</c:v>
                </c:pt>
              </c:numCache>
            </c:numRef>
          </c:cat>
          <c:val>
            <c:numRef>
              <c:f>'Effect of iterNum on MCS'!$B$8:$X$8</c:f>
              <c:numCache>
                <c:formatCode>General</c:formatCode>
                <c:ptCount val="23"/>
                <c:pt idx="0">
                  <c:v>55</c:v>
                </c:pt>
                <c:pt idx="1">
                  <c:v>51</c:v>
                </c:pt>
                <c:pt idx="2">
                  <c:v>62</c:v>
                </c:pt>
                <c:pt idx="3">
                  <c:v>42</c:v>
                </c:pt>
                <c:pt idx="4">
                  <c:v>49</c:v>
                </c:pt>
                <c:pt idx="5">
                  <c:v>52</c:v>
                </c:pt>
                <c:pt idx="6">
                  <c:v>55</c:v>
                </c:pt>
                <c:pt idx="7">
                  <c:v>49</c:v>
                </c:pt>
                <c:pt idx="8">
                  <c:v>53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41</c:v>
                </c:pt>
                <c:pt idx="13">
                  <c:v>45</c:v>
                </c:pt>
                <c:pt idx="14">
                  <c:v>36</c:v>
                </c:pt>
                <c:pt idx="15">
                  <c:v>30</c:v>
                </c:pt>
                <c:pt idx="16">
                  <c:v>44</c:v>
                </c:pt>
                <c:pt idx="17">
                  <c:v>45</c:v>
                </c:pt>
                <c:pt idx="18">
                  <c:v>36</c:v>
                </c:pt>
                <c:pt idx="19">
                  <c:v>43</c:v>
                </c:pt>
                <c:pt idx="20">
                  <c:v>28</c:v>
                </c:pt>
                <c:pt idx="21">
                  <c:v>33</c:v>
                </c:pt>
                <c:pt idx="22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99701920"/>
        <c:axId val="-399696480"/>
      </c:lineChart>
      <c:catAx>
        <c:axId val="-39970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99696480"/>
        <c:crosses val="autoZero"/>
        <c:auto val="1"/>
        <c:lblAlgn val="ctr"/>
        <c:lblOffset val="100"/>
        <c:noMultiLvlLbl val="0"/>
      </c:catAx>
      <c:valAx>
        <c:axId val="-39969648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39970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61912</xdr:rowOff>
    </xdr:from>
    <xdr:to>
      <xdr:col>15</xdr:col>
      <xdr:colOff>19050</xdr:colOff>
      <xdr:row>35</xdr:row>
      <xdr:rowOff>28576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380998</xdr:colOff>
      <xdr:row>54</xdr:row>
      <xdr:rowOff>90486</xdr:rowOff>
    </xdr:from>
    <xdr:to>
      <xdr:col>15</xdr:col>
      <xdr:colOff>19051</xdr:colOff>
      <xdr:row>82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workbookViewId="0">
      <selection activeCell="Y16" sqref="Y16"/>
    </sheetView>
  </sheetViews>
  <sheetFormatPr defaultRowHeight="13.5" x14ac:dyDescent="0.15"/>
  <cols>
    <col min="1" max="1" width="30.375" customWidth="1"/>
    <col min="2" max="24" width="5.625" customWidth="1"/>
  </cols>
  <sheetData>
    <row r="1" spans="1:24" x14ac:dyDescent="0.15">
      <c r="B1">
        <v>0</v>
      </c>
      <c r="C1">
        <v>5</v>
      </c>
      <c r="D1">
        <v>10</v>
      </c>
      <c r="E1">
        <v>20</v>
      </c>
      <c r="F1">
        <v>30</v>
      </c>
      <c r="G1">
        <v>40</v>
      </c>
      <c r="H1">
        <v>50</v>
      </c>
      <c r="I1">
        <v>60</v>
      </c>
      <c r="J1">
        <v>70</v>
      </c>
      <c r="K1">
        <v>80</v>
      </c>
      <c r="L1">
        <v>90</v>
      </c>
      <c r="M1">
        <v>100</v>
      </c>
      <c r="N1">
        <v>200</v>
      </c>
      <c r="O1">
        <v>300</v>
      </c>
      <c r="P1">
        <v>400</v>
      </c>
      <c r="Q1">
        <v>500</v>
      </c>
      <c r="R1">
        <v>600</v>
      </c>
      <c r="S1">
        <v>700</v>
      </c>
      <c r="T1">
        <v>800</v>
      </c>
      <c r="U1">
        <v>900</v>
      </c>
      <c r="V1">
        <v>1000</v>
      </c>
      <c r="W1">
        <v>1500</v>
      </c>
      <c r="X1">
        <v>2000</v>
      </c>
    </row>
    <row r="2" spans="1:24" x14ac:dyDescent="0.15">
      <c r="A2" t="s">
        <v>0</v>
      </c>
      <c r="B2">
        <f xml:space="preserve"> (44 + 47 + 59 + 102) / 5</f>
        <v>50.4</v>
      </c>
      <c r="C2">
        <f xml:space="preserve"> (55 + 57 + 54 + 119) / 5</f>
        <v>57</v>
      </c>
      <c r="D2">
        <f xml:space="preserve"> (60 + 59 + 56 + 122) / 5</f>
        <v>59.4</v>
      </c>
      <c r="E2">
        <f xml:space="preserve"> (63 + 57 + 55 + 117) / 5</f>
        <v>58.4</v>
      </c>
      <c r="F2">
        <f xml:space="preserve"> (64 + 57 + 62 + 122) / 5</f>
        <v>61</v>
      </c>
      <c r="G2">
        <f xml:space="preserve"> (62 + 56 + 53 + 125) / 5</f>
        <v>59.2</v>
      </c>
      <c r="H2">
        <f xml:space="preserve"> (61 + 61 + 64 + 125) / 5</f>
        <v>62.2</v>
      </c>
      <c r="I2">
        <f xml:space="preserve"> (63 + 70 + 66 + 132) / 5</f>
        <v>66.2</v>
      </c>
      <c r="J2">
        <f xml:space="preserve"> (68 + 58 + 64 + 123) / 5</f>
        <v>62.6</v>
      </c>
      <c r="K2">
        <f xml:space="preserve"> (64 + 52 + 60 + 111) / 5</f>
        <v>57.4</v>
      </c>
      <c r="L2">
        <f xml:space="preserve"> (66 + 62 + 70 + 134) / 5</f>
        <v>66.400000000000006</v>
      </c>
      <c r="M2">
        <f xml:space="preserve"> (66 + 68 + 66 + 128) / 5</f>
        <v>65.599999999999994</v>
      </c>
      <c r="N2">
        <f xml:space="preserve"> (74 + 60 + 67 + 129) / 5</f>
        <v>66</v>
      </c>
      <c r="O2">
        <f xml:space="preserve"> (71 + 71 + 66 + 126) / 5</f>
        <v>66.8</v>
      </c>
      <c r="P2">
        <f xml:space="preserve"> (68 + 68 + 63 + 134) / 5</f>
        <v>66.599999999999994</v>
      </c>
      <c r="Q2">
        <f xml:space="preserve"> (70 + 77 + 70 + 129) / 5</f>
        <v>69.2</v>
      </c>
      <c r="R2">
        <f xml:space="preserve"> (69 + 65 + 70 + 136) / 5</f>
        <v>68</v>
      </c>
      <c r="S2">
        <f xml:space="preserve"> (70 + 65 + 70 + 139) / 5</f>
        <v>68.8</v>
      </c>
      <c r="T2">
        <f xml:space="preserve"> (67 + 65 + 73 + 128) / 5</f>
        <v>66.599999999999994</v>
      </c>
      <c r="U2">
        <f xml:space="preserve"> (68 + 66 + 63 + 142) / 5</f>
        <v>67.8</v>
      </c>
      <c r="V2">
        <f xml:space="preserve"> (74 + 72 + 72 + 152) / 5</f>
        <v>74</v>
      </c>
      <c r="W2">
        <f xml:space="preserve"> (74 + 67 + 68 + 128) / 5</f>
        <v>67.400000000000006</v>
      </c>
      <c r="X2">
        <f xml:space="preserve"> (72 + 69 + 66 + 129) / 5</f>
        <v>67.2</v>
      </c>
    </row>
    <row r="3" spans="1:24" x14ac:dyDescent="0.15">
      <c r="A3" t="s">
        <v>3</v>
      </c>
      <c r="B3">
        <f xml:space="preserve"> (42 + 79) / 2.5</f>
        <v>48.4</v>
      </c>
      <c r="C3">
        <f xml:space="preserve"> (43 + 67) / 2.5</f>
        <v>44</v>
      </c>
      <c r="D3">
        <f xml:space="preserve"> (53 + 83) / 2.5</f>
        <v>54.4</v>
      </c>
      <c r="E3">
        <f xml:space="preserve"> (59 + 86) / 2.5</f>
        <v>58</v>
      </c>
      <c r="F3">
        <f xml:space="preserve"> (63 + 76) / 2.5</f>
        <v>55.6</v>
      </c>
      <c r="G3">
        <f xml:space="preserve"> (60 + 92) / 2.5</f>
        <v>60.8</v>
      </c>
      <c r="H3">
        <f xml:space="preserve"> (59 + 92) / 2.5</f>
        <v>60.4</v>
      </c>
      <c r="I3">
        <f xml:space="preserve"> (63 + 101) / 2.5</f>
        <v>65.599999999999994</v>
      </c>
      <c r="J3">
        <f xml:space="preserve"> (58 + 96) / 2.5</f>
        <v>61.6</v>
      </c>
      <c r="K3">
        <f xml:space="preserve"> (59 + 105) / 2.5</f>
        <v>65.599999999999994</v>
      </c>
      <c r="L3">
        <f xml:space="preserve"> (72 + 96) / 2.5</f>
        <v>67.2</v>
      </c>
      <c r="M3">
        <f xml:space="preserve"> (62 + 94) / 2.5</f>
        <v>62.4</v>
      </c>
      <c r="N3">
        <f xml:space="preserve"> (63 + 103) / 2.5</f>
        <v>66.400000000000006</v>
      </c>
      <c r="O3">
        <f xml:space="preserve"> (81 + 115) / 2.5</f>
        <v>78.400000000000006</v>
      </c>
      <c r="P3">
        <f xml:space="preserve"> (68 + 106) / 2.5</f>
        <v>69.599999999999994</v>
      </c>
      <c r="Q3">
        <f xml:space="preserve"> (78 + 107) / 2.5</f>
        <v>74</v>
      </c>
      <c r="R3">
        <f xml:space="preserve"> (80 + 115) / 2.5</f>
        <v>78</v>
      </c>
      <c r="S3">
        <f xml:space="preserve"> (75 + 113) / 2.5</f>
        <v>75.2</v>
      </c>
      <c r="T3">
        <f xml:space="preserve"> (79 + 113) / 2.5</f>
        <v>76.8</v>
      </c>
      <c r="U3">
        <f xml:space="preserve"> (84 + 117) / 2.5</f>
        <v>80.400000000000006</v>
      </c>
      <c r="V3">
        <f xml:space="preserve"> (85 + 122) / 2.5</f>
        <v>82.8</v>
      </c>
      <c r="W3">
        <f xml:space="preserve"> (80 + 120) / 2.5</f>
        <v>80</v>
      </c>
      <c r="X3">
        <f xml:space="preserve"> (76 + 116) / 2.5</f>
        <v>76.8</v>
      </c>
    </row>
    <row r="4" spans="1:24" x14ac:dyDescent="0.15">
      <c r="A4" t="s">
        <v>4</v>
      </c>
      <c r="B4">
        <f xml:space="preserve"> (46 + 62 + 97) / 5</f>
        <v>41</v>
      </c>
      <c r="C4">
        <f xml:space="preserve"> (38 + 71 + 116) / 5</f>
        <v>45</v>
      </c>
      <c r="D4">
        <f xml:space="preserve"> (49 + 66 + 122) / 5</f>
        <v>47.4</v>
      </c>
      <c r="E4">
        <f xml:space="preserve"> (55 + 76 + 125) / 5</f>
        <v>51.2</v>
      </c>
      <c r="F4">
        <f xml:space="preserve"> (55 + 88 + 144) / 5</f>
        <v>57.4</v>
      </c>
      <c r="G4">
        <f xml:space="preserve"> (49 + 74 + 140) / 5</f>
        <v>52.6</v>
      </c>
      <c r="H4">
        <f xml:space="preserve"> (53 + 88 + 156) / 5</f>
        <v>59.4</v>
      </c>
      <c r="I4">
        <f xml:space="preserve"> (60 + 97 + 132) / 5</f>
        <v>57.8</v>
      </c>
      <c r="J4">
        <f xml:space="preserve"> (64 + 91 + 154) / 5</f>
        <v>61.8</v>
      </c>
      <c r="K4">
        <f xml:space="preserve"> (53 + 100 + 154) / 5</f>
        <v>61.4</v>
      </c>
      <c r="L4">
        <f xml:space="preserve"> (64 + 96 + 156) / 5</f>
        <v>63.2</v>
      </c>
      <c r="M4">
        <f xml:space="preserve"> (73 + 109 + 154) / 5</f>
        <v>67.2</v>
      </c>
      <c r="N4">
        <f xml:space="preserve"> (79 + 99 + 176) / 5</f>
        <v>70.8</v>
      </c>
      <c r="O4">
        <f xml:space="preserve"> (67 + 106 + 187) / 5</f>
        <v>72</v>
      </c>
      <c r="P4">
        <f xml:space="preserve"> (63 + 99 + 178) / 5</f>
        <v>68</v>
      </c>
      <c r="Q4">
        <f xml:space="preserve"> (77 + 109 + 179) / 5</f>
        <v>73</v>
      </c>
      <c r="R4">
        <f xml:space="preserve"> (71 + 109 + 187) / 5</f>
        <v>73.400000000000006</v>
      </c>
      <c r="S4">
        <f xml:space="preserve"> (73 + 113 + 186) / 5</f>
        <v>74.400000000000006</v>
      </c>
      <c r="T4">
        <f xml:space="preserve"> (73 + 110 + 186) / 5</f>
        <v>73.8</v>
      </c>
      <c r="U4">
        <f xml:space="preserve"> (77 + 110 + 194) / 5</f>
        <v>76.2</v>
      </c>
      <c r="V4">
        <f xml:space="preserve"> (77 + 112 + 191) / 5</f>
        <v>76</v>
      </c>
      <c r="W4">
        <f xml:space="preserve"> (75 + 121 + 188) / 5</f>
        <v>76.8</v>
      </c>
      <c r="X4">
        <f xml:space="preserve"> (81 + 109 + 197) / 5</f>
        <v>77.400000000000006</v>
      </c>
    </row>
    <row r="5" spans="1:24" x14ac:dyDescent="0.15">
      <c r="A5" t="s">
        <v>5</v>
      </c>
      <c r="B5">
        <f xml:space="preserve"> (40 + 59) / 2.5</f>
        <v>39.6</v>
      </c>
      <c r="C5">
        <f xml:space="preserve"> (39 + 63) / 2.5</f>
        <v>40.799999999999997</v>
      </c>
      <c r="D5">
        <f xml:space="preserve"> (33 + 69) / 2.5</f>
        <v>40.799999999999997</v>
      </c>
      <c r="E5">
        <f xml:space="preserve"> (45 + 66) / 2.5</f>
        <v>44.4</v>
      </c>
      <c r="F5">
        <f xml:space="preserve"> (51 + 67) / 2.5</f>
        <v>47.2</v>
      </c>
      <c r="G5">
        <f xml:space="preserve"> (51 + 79) / 2.5</f>
        <v>52</v>
      </c>
      <c r="H5">
        <f xml:space="preserve"> (47 + 82) / 2.5</f>
        <v>51.6</v>
      </c>
      <c r="I5">
        <f xml:space="preserve"> (50 + 66) / 2.5</f>
        <v>46.4</v>
      </c>
      <c r="J5">
        <f xml:space="preserve"> (63 + 94) / 2.5</f>
        <v>62.8</v>
      </c>
      <c r="K5">
        <f xml:space="preserve"> (59 + 75) / 2.5</f>
        <v>53.6</v>
      </c>
      <c r="L5">
        <f xml:space="preserve"> (57 + 89) / 2.5</f>
        <v>58.4</v>
      </c>
      <c r="M5">
        <f xml:space="preserve"> (58 + 86) / 2.5</f>
        <v>57.6</v>
      </c>
      <c r="N5">
        <f xml:space="preserve"> (65 + 99) / 2.5</f>
        <v>65.599999999999994</v>
      </c>
      <c r="O5">
        <f xml:space="preserve"> (62 + 95) / 2.5</f>
        <v>62.8</v>
      </c>
      <c r="P5">
        <f xml:space="preserve"> (63 + 101) / 2.5</f>
        <v>65.599999999999994</v>
      </c>
      <c r="Q5">
        <f xml:space="preserve"> (71 + 101) / 2.5</f>
        <v>68.8</v>
      </c>
      <c r="R5">
        <f xml:space="preserve"> (73 + 104) / 2.5</f>
        <v>70.8</v>
      </c>
      <c r="S5">
        <f xml:space="preserve"> (64 + 95) / 2.5</f>
        <v>63.6</v>
      </c>
      <c r="T5">
        <f xml:space="preserve"> (72 + 115) / 2.5</f>
        <v>74.8</v>
      </c>
      <c r="U5">
        <f xml:space="preserve"> (64 + 107) / 2.5</f>
        <v>68.400000000000006</v>
      </c>
      <c r="V5">
        <f xml:space="preserve"> (70 + 101) / 2.5</f>
        <v>68.400000000000006</v>
      </c>
      <c r="W5">
        <f xml:space="preserve"> (72 + 108) / 2.5</f>
        <v>72</v>
      </c>
      <c r="X5">
        <f xml:space="preserve"> (66 + 118) / 2.5</f>
        <v>73.599999999999994</v>
      </c>
    </row>
    <row r="6" spans="1:24" x14ac:dyDescent="0.15">
      <c r="A6" t="s">
        <v>2</v>
      </c>
      <c r="B6">
        <f xml:space="preserve"> (38 + 55 + 78) / 5</f>
        <v>34.200000000000003</v>
      </c>
      <c r="C6">
        <f xml:space="preserve"> (40 + 58 + 86) / 5</f>
        <v>36.799999999999997</v>
      </c>
      <c r="D6">
        <f xml:space="preserve"> (46 + 62 + 105) / 5</f>
        <v>42.6</v>
      </c>
      <c r="E6">
        <f xml:space="preserve"> (48 + 51 + 97) / 5</f>
        <v>39.200000000000003</v>
      </c>
      <c r="F6">
        <f xml:space="preserve"> (43 + 60 + 107) / 5</f>
        <v>42</v>
      </c>
      <c r="G6">
        <f xml:space="preserve"> (47 + 74 + 108) / 5</f>
        <v>45.8</v>
      </c>
      <c r="H6">
        <f xml:space="preserve"> (52 + 68 + 128) / 5</f>
        <v>49.6</v>
      </c>
      <c r="I6">
        <f xml:space="preserve"> (52 + 67 + 110) / 5</f>
        <v>45.8</v>
      </c>
      <c r="J6">
        <f xml:space="preserve"> (48 + 77 + 116) / 5</f>
        <v>48.2</v>
      </c>
      <c r="K6">
        <f xml:space="preserve"> (49 + 76 + 132) / 5</f>
        <v>51.4</v>
      </c>
      <c r="L6">
        <f xml:space="preserve"> (60 + 66 + 135) / 5</f>
        <v>52.2</v>
      </c>
      <c r="M6">
        <f xml:space="preserve"> (44 + 81 + 113) / 5</f>
        <v>47.6</v>
      </c>
      <c r="N6">
        <f xml:space="preserve"> (49 + 73 + 141) / 5</f>
        <v>52.6</v>
      </c>
      <c r="O6">
        <f xml:space="preserve"> (49 + 86 + 118) / 5</f>
        <v>50.6</v>
      </c>
      <c r="P6">
        <f xml:space="preserve"> (64 + 79 + 135) / 5</f>
        <v>55.6</v>
      </c>
      <c r="Q6">
        <f xml:space="preserve"> (54 + 89 + 143) / 5</f>
        <v>57.2</v>
      </c>
      <c r="R6">
        <f xml:space="preserve"> (70 + 93 + 143) / 5</f>
        <v>61.2</v>
      </c>
      <c r="S6">
        <f xml:space="preserve"> (57 + 99 + 151) / 5</f>
        <v>61.4</v>
      </c>
      <c r="T6">
        <f xml:space="preserve"> (69 + 90 + 147) / 5</f>
        <v>61.2</v>
      </c>
      <c r="U6">
        <f xml:space="preserve"> (65 + 85 + 159) / 5</f>
        <v>61.8</v>
      </c>
      <c r="V6">
        <f xml:space="preserve"> (67 + 90 + 156) / 5</f>
        <v>62.6</v>
      </c>
      <c r="W6">
        <f xml:space="preserve"> (71 + 93 + 170) / 5</f>
        <v>66.8</v>
      </c>
      <c r="X6">
        <f xml:space="preserve"> (63 + 106 + 153) / 5</f>
        <v>64.400000000000006</v>
      </c>
    </row>
    <row r="8" spans="1:24" x14ac:dyDescent="0.15">
      <c r="A8" t="s">
        <v>1</v>
      </c>
      <c r="B8">
        <v>55</v>
      </c>
      <c r="C8">
        <v>51</v>
      </c>
      <c r="D8">
        <v>62</v>
      </c>
      <c r="E8">
        <v>42</v>
      </c>
      <c r="F8">
        <v>49</v>
      </c>
      <c r="G8">
        <v>52</v>
      </c>
      <c r="H8">
        <v>55</v>
      </c>
      <c r="I8">
        <v>49</v>
      </c>
      <c r="J8">
        <v>53</v>
      </c>
      <c r="K8">
        <v>52</v>
      </c>
      <c r="L8">
        <v>52</v>
      </c>
      <c r="M8">
        <v>52</v>
      </c>
      <c r="N8">
        <v>41</v>
      </c>
      <c r="O8">
        <v>45</v>
      </c>
      <c r="P8">
        <v>36</v>
      </c>
      <c r="Q8">
        <v>30</v>
      </c>
      <c r="R8">
        <v>44</v>
      </c>
      <c r="S8">
        <v>45</v>
      </c>
      <c r="T8">
        <v>36</v>
      </c>
      <c r="U8">
        <v>43</v>
      </c>
      <c r="V8">
        <v>28</v>
      </c>
      <c r="W8">
        <v>33</v>
      </c>
      <c r="X8">
        <v>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I17" sqref="I17"/>
    </sheetView>
  </sheetViews>
  <sheetFormatPr defaultRowHeight="13.5" x14ac:dyDescent="0.15"/>
  <cols>
    <col min="1" max="1" width="25.875" customWidth="1"/>
    <col min="2" max="2" width="9" customWidth="1"/>
  </cols>
  <sheetData>
    <row r="1" spans="1:12" x14ac:dyDescent="0.15"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</row>
    <row r="2" spans="1:12" x14ac:dyDescent="0.15">
      <c r="A2" t="s">
        <v>13</v>
      </c>
      <c r="B2">
        <f xml:space="preserve"> 189 / 5</f>
        <v>37.799999999999997</v>
      </c>
      <c r="C2">
        <f xml:space="preserve"> 195 /5</f>
        <v>39</v>
      </c>
      <c r="D2">
        <f xml:space="preserve"> 201 / 5</f>
        <v>40.200000000000003</v>
      </c>
      <c r="E2">
        <f xml:space="preserve"> 219 / 5</f>
        <v>43.8</v>
      </c>
      <c r="F2">
        <f xml:space="preserve"> 238 / 5</f>
        <v>47.6</v>
      </c>
      <c r="G2">
        <f xml:space="preserve"> 234 / 5</f>
        <v>46.8</v>
      </c>
      <c r="H2">
        <f xml:space="preserve"> 266 / 5</f>
        <v>53.2</v>
      </c>
      <c r="I2">
        <f xml:space="preserve"> 264 / 5</f>
        <v>52.8</v>
      </c>
      <c r="J2">
        <f xml:space="preserve"> 280 / 5</f>
        <v>56</v>
      </c>
      <c r="K2">
        <f xml:space="preserve"> 277 / 5</f>
        <v>55.4</v>
      </c>
      <c r="L2">
        <f xml:space="preserve"> 277 / 5</f>
        <v>55.4</v>
      </c>
    </row>
    <row r="3" spans="1:12" x14ac:dyDescent="0.15">
      <c r="A3" t="s">
        <v>11</v>
      </c>
      <c r="B3">
        <f xml:space="preserve"> 323 / 5</f>
        <v>64.599999999999994</v>
      </c>
      <c r="C3">
        <f xml:space="preserve"> 336 / 5</f>
        <v>67.2</v>
      </c>
      <c r="D3">
        <f xml:space="preserve"> 345 / 5</f>
        <v>69</v>
      </c>
      <c r="E3">
        <f xml:space="preserve"> 345 /5</f>
        <v>69</v>
      </c>
      <c r="F3">
        <f xml:space="preserve"> 365 / 5</f>
        <v>73</v>
      </c>
      <c r="G3">
        <f xml:space="preserve"> 364 / 5</f>
        <v>72.8</v>
      </c>
      <c r="H3">
        <f xml:space="preserve"> 387 / 5</f>
        <v>77.400000000000006</v>
      </c>
      <c r="I3">
        <f xml:space="preserve"> 385 / 5</f>
        <v>77</v>
      </c>
      <c r="J3">
        <f>376/5</f>
        <v>75.2</v>
      </c>
      <c r="K3">
        <f xml:space="preserve"> 369 / 5</f>
        <v>73.8</v>
      </c>
      <c r="L3">
        <f xml:space="preserve"> 336 / 5</f>
        <v>67.2</v>
      </c>
    </row>
    <row r="4" spans="1:12" x14ac:dyDescent="0.15">
      <c r="A4" t="s">
        <v>12</v>
      </c>
      <c r="B4">
        <f xml:space="preserve"> 340 / 5</f>
        <v>68</v>
      </c>
      <c r="C4">
        <f xml:space="preserve"> 355 / 5</f>
        <v>71</v>
      </c>
      <c r="D4">
        <f xml:space="preserve"> 368 / 5</f>
        <v>73.599999999999994</v>
      </c>
      <c r="E4">
        <f xml:space="preserve"> 384 / 5</f>
        <v>76.8</v>
      </c>
      <c r="F4">
        <f xml:space="preserve"> 381 / 5</f>
        <v>76.2</v>
      </c>
      <c r="G4">
        <f xml:space="preserve"> 379 / 5</f>
        <v>75.8</v>
      </c>
      <c r="H4">
        <f xml:space="preserve"> 391 / 5</f>
        <v>78.2</v>
      </c>
      <c r="I4">
        <f xml:space="preserve"> 399 / 5</f>
        <v>79.8</v>
      </c>
      <c r="J4">
        <f xml:space="preserve"> 396 / 5</f>
        <v>79.2</v>
      </c>
      <c r="K4">
        <f xml:space="preserve"> 364 / 5</f>
        <v>72.8</v>
      </c>
      <c r="L4">
        <f xml:space="preserve"> 356 / 5</f>
        <v>71.2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E25" sqref="E25"/>
    </sheetView>
  </sheetViews>
  <sheetFormatPr defaultRowHeight="13.5" x14ac:dyDescent="0.15"/>
  <cols>
    <col min="1" max="1" width="25.125" customWidth="1"/>
    <col min="11" max="11" width="21.125" customWidth="1"/>
  </cols>
  <sheetData>
    <row r="1" spans="1:21" x14ac:dyDescent="0.15">
      <c r="A1" t="s">
        <v>6</v>
      </c>
      <c r="B1">
        <v>1</v>
      </c>
      <c r="C1">
        <v>2</v>
      </c>
      <c r="D1">
        <v>4</v>
      </c>
      <c r="E1">
        <v>5</v>
      </c>
      <c r="F1">
        <v>10</v>
      </c>
      <c r="G1">
        <v>20</v>
      </c>
      <c r="H1">
        <v>40</v>
      </c>
      <c r="I1">
        <v>50</v>
      </c>
      <c r="J1">
        <v>100</v>
      </c>
      <c r="K1" t="s">
        <v>7</v>
      </c>
      <c r="L1">
        <v>0</v>
      </c>
      <c r="M1">
        <v>5</v>
      </c>
      <c r="N1">
        <v>10</v>
      </c>
      <c r="O1">
        <v>20</v>
      </c>
      <c r="P1">
        <v>30</v>
      </c>
      <c r="Q1">
        <v>40</v>
      </c>
      <c r="R1">
        <v>50</v>
      </c>
      <c r="S1">
        <v>100</v>
      </c>
      <c r="T1">
        <v>150</v>
      </c>
      <c r="U1">
        <v>200</v>
      </c>
    </row>
    <row r="2" spans="1:21" x14ac:dyDescent="0.15">
      <c r="A2" t="s">
        <v>9</v>
      </c>
      <c r="B2">
        <v>59</v>
      </c>
      <c r="C2">
        <v>59</v>
      </c>
      <c r="D2">
        <v>73</v>
      </c>
      <c r="E2">
        <v>60</v>
      </c>
      <c r="F2">
        <v>53</v>
      </c>
      <c r="G2">
        <v>60</v>
      </c>
      <c r="H2">
        <v>65</v>
      </c>
      <c r="I2">
        <v>65</v>
      </c>
      <c r="J2">
        <v>64</v>
      </c>
      <c r="K2" t="s">
        <v>8</v>
      </c>
      <c r="L2">
        <v>50</v>
      </c>
      <c r="M2">
        <v>49</v>
      </c>
      <c r="N2">
        <v>40</v>
      </c>
      <c r="O2">
        <v>47</v>
      </c>
      <c r="P2">
        <v>55</v>
      </c>
      <c r="Q2">
        <v>66</v>
      </c>
      <c r="R2">
        <v>56</v>
      </c>
      <c r="S2">
        <v>58</v>
      </c>
    </row>
    <row r="3" spans="1:21" x14ac:dyDescent="0.15">
      <c r="A3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Effect of iterNum on MCS</vt:lpstr>
      <vt:lpstr>Effect of p</vt:lpstr>
      <vt:lpstr>sheet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2016-05-06T14:57:34Z</dcterms:modified>
</cp:coreProperties>
</file>