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89D0E630-7DCA-4B49-81C4-ECFD01970EFE}" xr6:coauthVersionLast="47" xr6:coauthVersionMax="47" xr10:uidLastSave="{00000000-0000-0000-0000-000000000000}"/>
  <bookViews>
    <workbookView xWindow="-110" yWindow="-110" windowWidth="19420" windowHeight="10420" tabRatio="794" xr2:uid="{00000000-000D-0000-FFFF-FFFF00000000}"/>
  </bookViews>
  <sheets>
    <sheet name="投资分析1" sheetId="5" r:id="rId1"/>
    <sheet name="市场费用投入对销售额和对利润的影响分析" sheetId="1" r:id="rId2"/>
    <sheet name="投资分析2" sheetId="6" state="hidden" r:id="rId3"/>
    <sheet name="投资分析3" sheetId="7" state="hidden" r:id="rId4"/>
    <sheet name="差额数据源" sheetId="4" r:id="rId5"/>
    <sheet name="基础版1-20220804（三品）" sheetId="2" r:id="rId6"/>
    <sheet name="提升版-20220804（三品）" sheetId="3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3" l="1"/>
  <c r="B45" i="3" s="1"/>
  <c r="A44" i="3"/>
  <c r="A45" i="3" s="1"/>
  <c r="B44" i="2" l="1"/>
  <c r="B45" i="2" s="1"/>
  <c r="A44" i="2"/>
  <c r="A45" i="2" s="1"/>
  <c r="AC16" i="4" l="1"/>
  <c r="B21" i="7"/>
  <c r="B20" i="7"/>
  <c r="C18" i="7"/>
  <c r="D18" i="7" s="1"/>
  <c r="E18" i="7" s="1"/>
  <c r="F18" i="7" s="1"/>
  <c r="G18" i="7" s="1"/>
  <c r="K16" i="7"/>
  <c r="J16" i="7"/>
  <c r="I16" i="7"/>
  <c r="H16" i="7"/>
  <c r="G16" i="7"/>
  <c r="F16" i="7"/>
  <c r="E16" i="7"/>
  <c r="D16" i="7"/>
  <c r="C16" i="7"/>
  <c r="B10" i="7"/>
  <c r="B27" i="7" s="1"/>
  <c r="H18" i="7" l="1"/>
  <c r="I18" i="7" s="1"/>
  <c r="J18" i="7" s="1"/>
  <c r="B22" i="7"/>
  <c r="B11" i="7"/>
  <c r="B20" i="6"/>
  <c r="B21" i="6"/>
  <c r="D16" i="6"/>
  <c r="E16" i="6"/>
  <c r="F16" i="6"/>
  <c r="G16" i="6"/>
  <c r="H16" i="6"/>
  <c r="I16" i="6"/>
  <c r="J16" i="6"/>
  <c r="K16" i="6"/>
  <c r="C16" i="6"/>
  <c r="C18" i="6"/>
  <c r="D18" i="6" s="1"/>
  <c r="E18" i="6" s="1"/>
  <c r="F18" i="6" s="1"/>
  <c r="G18" i="6" s="1"/>
  <c r="H18" i="6" s="1"/>
  <c r="I18" i="6" s="1"/>
  <c r="J18" i="6" s="1"/>
  <c r="B10" i="6"/>
  <c r="B11" i="6" s="1"/>
  <c r="B22" i="6" l="1"/>
  <c r="B27" i="6"/>
  <c r="AC40" i="4" l="1"/>
  <c r="Z40" i="4"/>
  <c r="J9" i="6" s="1"/>
  <c r="J21" i="6" s="1"/>
  <c r="W40" i="4"/>
  <c r="I9" i="6" s="1"/>
  <c r="I21" i="6" s="1"/>
  <c r="T40" i="4"/>
  <c r="H9" i="6" s="1"/>
  <c r="H21" i="6" s="1"/>
  <c r="Q40" i="4"/>
  <c r="G9" i="6" s="1"/>
  <c r="G21" i="6" s="1"/>
  <c r="N40" i="4"/>
  <c r="F9" i="6" s="1"/>
  <c r="F21" i="6" s="1"/>
  <c r="K40" i="4"/>
  <c r="E9" i="6" s="1"/>
  <c r="E21" i="6" s="1"/>
  <c r="H40" i="4"/>
  <c r="D9" i="6" s="1"/>
  <c r="D21" i="6" s="1"/>
  <c r="E40" i="4"/>
  <c r="C9" i="6" s="1"/>
  <c r="C21" i="6" l="1"/>
  <c r="K21" i="6" s="1"/>
  <c r="K9" i="6"/>
  <c r="K22" i="5" l="1"/>
  <c r="C15" i="5" l="1"/>
  <c r="D15" i="5"/>
  <c r="E15" i="5"/>
  <c r="F15" i="5"/>
  <c r="G15" i="5"/>
  <c r="H15" i="5"/>
  <c r="I15" i="5"/>
  <c r="B15" i="5"/>
  <c r="K23" i="5"/>
  <c r="AC42" i="4" l="1"/>
  <c r="AC41" i="4"/>
  <c r="BI5" i="1" s="1"/>
  <c r="BF5" i="1"/>
  <c r="AC4" i="4"/>
  <c r="BG5" i="1" s="1"/>
  <c r="Z42" i="4"/>
  <c r="Z41" i="4"/>
  <c r="BB5" i="1" s="1"/>
  <c r="I7" i="5" s="1"/>
  <c r="I16" i="5" s="1"/>
  <c r="Z16" i="4"/>
  <c r="Z4" i="4"/>
  <c r="W42" i="4"/>
  <c r="W41" i="4"/>
  <c r="AU5" i="1" s="1"/>
  <c r="H7" i="5" s="1"/>
  <c r="H16" i="5" s="1"/>
  <c r="W16" i="4"/>
  <c r="W4" i="4"/>
  <c r="T42" i="4"/>
  <c r="T41" i="4"/>
  <c r="AN5" i="1" s="1"/>
  <c r="G7" i="5" s="1"/>
  <c r="G16" i="5" s="1"/>
  <c r="T16" i="4"/>
  <c r="T4" i="4"/>
  <c r="Q42" i="4"/>
  <c r="Q41" i="4"/>
  <c r="AG5" i="1" s="1"/>
  <c r="F7" i="5" s="1"/>
  <c r="F16" i="5" s="1"/>
  <c r="Q16" i="4"/>
  <c r="Q4" i="4"/>
  <c r="N42" i="4"/>
  <c r="N41" i="4"/>
  <c r="Z5" i="1" s="1"/>
  <c r="E7" i="5" s="1"/>
  <c r="E16" i="5" s="1"/>
  <c r="N16" i="4"/>
  <c r="N4" i="4"/>
  <c r="K42" i="4"/>
  <c r="K41" i="4"/>
  <c r="S5" i="1" s="1"/>
  <c r="D7" i="5" s="1"/>
  <c r="D16" i="5" s="1"/>
  <c r="K16" i="4"/>
  <c r="K4" i="4"/>
  <c r="H42" i="4"/>
  <c r="H41" i="4"/>
  <c r="L5" i="1" s="1"/>
  <c r="C7" i="5" s="1"/>
  <c r="C16" i="5" s="1"/>
  <c r="H16" i="4"/>
  <c r="H4" i="4"/>
  <c r="E42" i="4"/>
  <c r="E41" i="4"/>
  <c r="E4" i="4"/>
  <c r="E16" i="4"/>
  <c r="C9" i="7" s="1"/>
  <c r="C21" i="7" l="1"/>
  <c r="Q5" i="1"/>
  <c r="E8" i="7"/>
  <c r="E8" i="6"/>
  <c r="AE5" i="1"/>
  <c r="G8" i="7"/>
  <c r="G20" i="7" s="1"/>
  <c r="G8" i="6"/>
  <c r="AS5" i="1"/>
  <c r="I8" i="7"/>
  <c r="I8" i="6"/>
  <c r="P5" i="1"/>
  <c r="E9" i="7"/>
  <c r="E21" i="7" s="1"/>
  <c r="AD5" i="1"/>
  <c r="G9" i="7"/>
  <c r="AR5" i="1"/>
  <c r="I9" i="7"/>
  <c r="I21" i="7" s="1"/>
  <c r="J5" i="1"/>
  <c r="K5" i="1" s="1"/>
  <c r="D8" i="7"/>
  <c r="D20" i="7" s="1"/>
  <c r="D8" i="6"/>
  <c r="X5" i="1"/>
  <c r="F8" i="7"/>
  <c r="F8" i="6"/>
  <c r="AL5" i="1"/>
  <c r="H8" i="7"/>
  <c r="H20" i="7" s="1"/>
  <c r="H8" i="6"/>
  <c r="AZ5" i="1"/>
  <c r="J8" i="7"/>
  <c r="J20" i="7" s="1"/>
  <c r="J8" i="6"/>
  <c r="C5" i="1"/>
  <c r="C8" i="7"/>
  <c r="C8" i="6"/>
  <c r="I5" i="1"/>
  <c r="D9" i="7"/>
  <c r="W5" i="1"/>
  <c r="AA5" i="1" s="1"/>
  <c r="F9" i="7"/>
  <c r="F21" i="7" s="1"/>
  <c r="AK5" i="1"/>
  <c r="AO5" i="1" s="1"/>
  <c r="H9" i="7"/>
  <c r="AY5" i="1"/>
  <c r="BC5" i="1" s="1"/>
  <c r="J9" i="7"/>
  <c r="AE41" i="4"/>
  <c r="I17" i="5"/>
  <c r="H17" i="5"/>
  <c r="G17" i="5"/>
  <c r="F17" i="5"/>
  <c r="E17" i="5"/>
  <c r="D17" i="5"/>
  <c r="C17" i="5"/>
  <c r="E5" i="1"/>
  <c r="B7" i="5" s="1"/>
  <c r="B16" i="5" s="1"/>
  <c r="BJ5" i="1"/>
  <c r="AH5" i="1"/>
  <c r="AE16" i="4"/>
  <c r="AE4" i="4"/>
  <c r="B5" i="1"/>
  <c r="BH5" i="1"/>
  <c r="T5" i="1"/>
  <c r="M5" i="1"/>
  <c r="BA5" i="1" l="1"/>
  <c r="Y5" i="1"/>
  <c r="AT5" i="1"/>
  <c r="R5" i="1"/>
  <c r="D5" i="1"/>
  <c r="AM5" i="1"/>
  <c r="C20" i="7"/>
  <c r="C10" i="7"/>
  <c r="K8" i="7"/>
  <c r="F20" i="6"/>
  <c r="F10" i="6"/>
  <c r="G10" i="7"/>
  <c r="G21" i="7"/>
  <c r="G20" i="6"/>
  <c r="G10" i="6"/>
  <c r="H10" i="7"/>
  <c r="H21" i="7"/>
  <c r="F20" i="7"/>
  <c r="F10" i="7"/>
  <c r="AF5" i="1"/>
  <c r="J20" i="6"/>
  <c r="J10" i="6"/>
  <c r="E20" i="6"/>
  <c r="E10" i="6"/>
  <c r="J10" i="7"/>
  <c r="J21" i="7"/>
  <c r="D20" i="6"/>
  <c r="D10" i="6"/>
  <c r="E20" i="7"/>
  <c r="E10" i="7"/>
  <c r="C10" i="6"/>
  <c r="K8" i="6"/>
  <c r="C20" i="6"/>
  <c r="I20" i="6"/>
  <c r="I10" i="6"/>
  <c r="F5" i="1"/>
  <c r="AV5" i="1"/>
  <c r="D10" i="7"/>
  <c r="D21" i="7"/>
  <c r="H20" i="6"/>
  <c r="H10" i="6"/>
  <c r="I10" i="7"/>
  <c r="I20" i="7"/>
  <c r="K9" i="7"/>
  <c r="B17" i="5"/>
  <c r="J17" i="5" s="1"/>
  <c r="B18" i="5" s="1"/>
  <c r="J16" i="5"/>
  <c r="B8" i="5"/>
  <c r="J7" i="5"/>
  <c r="K20" i="7" l="1"/>
  <c r="K21" i="7"/>
  <c r="D27" i="7"/>
  <c r="D22" i="7"/>
  <c r="E11" i="7"/>
  <c r="E22" i="7"/>
  <c r="E27" i="7"/>
  <c r="F11" i="7"/>
  <c r="J22" i="6"/>
  <c r="J27" i="6"/>
  <c r="D22" i="6"/>
  <c r="D27" i="6"/>
  <c r="E11" i="6"/>
  <c r="E12" i="6" s="1"/>
  <c r="G27" i="7"/>
  <c r="G22" i="7"/>
  <c r="H11" i="7"/>
  <c r="I22" i="6"/>
  <c r="J11" i="6"/>
  <c r="I27" i="6"/>
  <c r="G11" i="7"/>
  <c r="F22" i="7"/>
  <c r="F27" i="7"/>
  <c r="F27" i="6"/>
  <c r="F22" i="6"/>
  <c r="G11" i="6"/>
  <c r="I27" i="7"/>
  <c r="J11" i="7"/>
  <c r="I22" i="7"/>
  <c r="H22" i="6"/>
  <c r="H27" i="6"/>
  <c r="I11" i="6"/>
  <c r="K20" i="6"/>
  <c r="J27" i="7"/>
  <c r="J22" i="7"/>
  <c r="E22" i="6"/>
  <c r="E27" i="6"/>
  <c r="F11" i="6"/>
  <c r="F12" i="6" s="1"/>
  <c r="H27" i="7"/>
  <c r="I11" i="7"/>
  <c r="H22" i="7"/>
  <c r="C27" i="7"/>
  <c r="C22" i="7"/>
  <c r="C11" i="7"/>
  <c r="C12" i="7" s="1"/>
  <c r="D11" i="7"/>
  <c r="K10" i="7"/>
  <c r="C22" i="6"/>
  <c r="K10" i="6"/>
  <c r="D11" i="6"/>
  <c r="D12" i="6" s="1"/>
  <c r="C27" i="6"/>
  <c r="C11" i="6"/>
  <c r="C12" i="6" s="1"/>
  <c r="G22" i="6"/>
  <c r="G27" i="6"/>
  <c r="H11" i="6"/>
  <c r="H12" i="6" s="1"/>
  <c r="B9" i="5"/>
  <c r="C8" i="5"/>
  <c r="D12" i="7" l="1"/>
  <c r="I12" i="7"/>
  <c r="J12" i="6"/>
  <c r="A27" i="6"/>
  <c r="A27" i="7"/>
  <c r="H12" i="7"/>
  <c r="G12" i="6"/>
  <c r="F12" i="7"/>
  <c r="I12" i="6"/>
  <c r="K22" i="6"/>
  <c r="B23" i="6" s="1"/>
  <c r="E12" i="7"/>
  <c r="K22" i="7"/>
  <c r="B23" i="7" s="1"/>
  <c r="G12" i="7"/>
  <c r="J12" i="7"/>
  <c r="C9" i="5"/>
  <c r="D8" i="5"/>
  <c r="B13" i="6" l="1"/>
  <c r="B13" i="7"/>
  <c r="E8" i="5"/>
  <c r="D9" i="5"/>
  <c r="F8" i="5" l="1"/>
  <c r="E9" i="5"/>
  <c r="F9" i="5" l="1"/>
  <c r="G8" i="5"/>
  <c r="H8" i="5" l="1"/>
  <c r="G9" i="5"/>
  <c r="I8" i="5" l="1"/>
  <c r="H9" i="5"/>
  <c r="B10" i="5" s="1"/>
</calcChain>
</file>

<file path=xl/sharedStrings.xml><?xml version="1.0" encoding="utf-8"?>
<sst xmlns="http://schemas.openxmlformats.org/spreadsheetml/2006/main" count="466" uniqueCount="297">
  <si>
    <t>年度</t>
    <phoneticPr fontId="3" type="noConversion"/>
  </si>
  <si>
    <t>区域</t>
    <phoneticPr fontId="3" type="noConversion"/>
  </si>
  <si>
    <t>追投市场费用
（万元）</t>
    <phoneticPr fontId="3" type="noConversion"/>
  </si>
  <si>
    <t>对利润的影响（万元）</t>
    <phoneticPr fontId="3" type="noConversion"/>
  </si>
  <si>
    <t>每增加1单位的市场费用投入,可增加的利润</t>
    <phoneticPr fontId="3" type="noConversion"/>
  </si>
  <si>
    <t>销售预测</t>
  </si>
  <si>
    <t>销售收入（单价，元/盒）</t>
    <phoneticPr fontId="8" type="noConversion"/>
  </si>
  <si>
    <t>销售收入（总额，万元）</t>
    <phoneticPr fontId="8" type="noConversion"/>
  </si>
  <si>
    <t>销售量（箱）</t>
    <phoneticPr fontId="8" type="noConversion"/>
  </si>
  <si>
    <t>销售量（盒）</t>
    <phoneticPr fontId="8" type="noConversion"/>
  </si>
  <si>
    <t>铺货店数（家）</t>
  </si>
  <si>
    <t>店均产出（盒/店/月）</t>
    <phoneticPr fontId="8" type="noConversion"/>
  </si>
  <si>
    <t>零售单价（元/盒）</t>
    <phoneticPr fontId="8" type="noConversion"/>
  </si>
  <si>
    <t>零售金额（万元）</t>
    <phoneticPr fontId="8" type="noConversion"/>
  </si>
  <si>
    <t>连锁前台毛利率(Vs零售价）</t>
    <phoneticPr fontId="8" type="noConversion"/>
  </si>
  <si>
    <t>内部结算价</t>
    <phoneticPr fontId="8" type="noConversion"/>
  </si>
  <si>
    <t>内部结算价（单价，元/盒）</t>
    <phoneticPr fontId="8" type="noConversion"/>
  </si>
  <si>
    <t>成本费率% (Vs销售收入)</t>
  </si>
  <si>
    <t>内部结算价合计（万元）</t>
    <phoneticPr fontId="8" type="noConversion"/>
  </si>
  <si>
    <t>市场费用</t>
    <phoneticPr fontId="8" type="noConversion"/>
  </si>
  <si>
    <t>品牌建设费(元/盒）</t>
    <phoneticPr fontId="8" type="noConversion"/>
  </si>
  <si>
    <t>品牌建设费合计(万元）</t>
    <phoneticPr fontId="8" type="noConversion"/>
  </si>
  <si>
    <t>品牌建设费合计%  (Vs销售收入）</t>
    <phoneticPr fontId="8" type="noConversion"/>
  </si>
  <si>
    <t>销售费用</t>
    <phoneticPr fontId="8" type="noConversion"/>
  </si>
  <si>
    <t>1. 区域人工成本（万元）</t>
    <phoneticPr fontId="8" type="noConversion"/>
  </si>
  <si>
    <t>1. 区域人工成本% (Vs销售收入）</t>
    <phoneticPr fontId="8" type="noConversion"/>
  </si>
  <si>
    <t>2. 区域线下推广费用 (万元）</t>
    <phoneticPr fontId="8" type="noConversion"/>
  </si>
  <si>
    <t>2. 区域线下推广费用% (Vs销售收入）</t>
    <phoneticPr fontId="8" type="noConversion"/>
  </si>
  <si>
    <t>3.调价/效期费用 (万元）</t>
    <phoneticPr fontId="8" type="noConversion"/>
  </si>
  <si>
    <t>3. 调价、效期% (Vs销售收入）</t>
    <phoneticPr fontId="8" type="noConversion"/>
  </si>
  <si>
    <t>1+2+3 销售费用合计（万元）</t>
    <phoneticPr fontId="8" type="noConversion"/>
  </si>
  <si>
    <t>1+2+3 销售费用合计% (Vs销售收入）</t>
    <phoneticPr fontId="8" type="noConversion"/>
  </si>
  <si>
    <t>1+2+3  销售单盒费用 (元/盒）</t>
    <phoneticPr fontId="8" type="noConversion"/>
  </si>
  <si>
    <t>市场销售费用合计</t>
    <phoneticPr fontId="8" type="noConversion"/>
  </si>
  <si>
    <t>市场销售费用合计（万元）</t>
    <phoneticPr fontId="8" type="noConversion"/>
  </si>
  <si>
    <t>市场销售费用合计% (Vs销售收入）</t>
    <phoneticPr fontId="8" type="noConversion"/>
  </si>
  <si>
    <t>市场销售单盒费用(元/盒）</t>
    <phoneticPr fontId="8" type="noConversion"/>
  </si>
  <si>
    <t>综合管理费用</t>
    <phoneticPr fontId="8" type="noConversion"/>
  </si>
  <si>
    <t>综合管理费1 - 人力资源行政部对应上述项目分摊费用（不含区域人工费用）（万元）</t>
    <phoneticPr fontId="8" type="noConversion"/>
  </si>
  <si>
    <t>综合管理费率%-1（Vs销售收入)</t>
    <phoneticPr fontId="8" type="noConversion"/>
  </si>
  <si>
    <t>单盒分摊费用（元）</t>
  </si>
  <si>
    <t>综合管理费2 - 非HR管控费用分摊（万元）</t>
    <phoneticPr fontId="8" type="noConversion"/>
  </si>
  <si>
    <t>综合管理费率%-2（Vs销售收入)</t>
    <phoneticPr fontId="8" type="noConversion"/>
  </si>
  <si>
    <t>综合管理费合计（万元）</t>
    <phoneticPr fontId="8" type="noConversion"/>
  </si>
  <si>
    <t>综合管理费率合计%（Vs销售收入)</t>
    <phoneticPr fontId="8" type="noConversion"/>
  </si>
  <si>
    <t>费用合计（管理综合费用+市场销售费用合计）</t>
    <phoneticPr fontId="8" type="noConversion"/>
  </si>
  <si>
    <t>费用合计</t>
  </si>
  <si>
    <t>税前利润</t>
  </si>
  <si>
    <t>香港税</t>
    <phoneticPr fontId="8" type="noConversion"/>
  </si>
  <si>
    <t>成本+费用合计</t>
  </si>
  <si>
    <t>损益</t>
  </si>
  <si>
    <t>损益率</t>
  </si>
  <si>
    <t>差额</t>
    <phoneticPr fontId="8" type="noConversion"/>
  </si>
  <si>
    <t>2023年</t>
    <phoneticPr fontId="8" type="noConversion"/>
  </si>
  <si>
    <t>2024年</t>
    <phoneticPr fontId="8" type="noConversion"/>
  </si>
  <si>
    <t>2025年</t>
    <phoneticPr fontId="8" type="noConversion"/>
  </si>
  <si>
    <t>2026年</t>
    <phoneticPr fontId="8" type="noConversion"/>
  </si>
  <si>
    <t>2027年</t>
    <phoneticPr fontId="8" type="noConversion"/>
  </si>
  <si>
    <t>2028年</t>
    <phoneticPr fontId="8" type="noConversion"/>
  </si>
  <si>
    <t>2029年</t>
    <phoneticPr fontId="8" type="noConversion"/>
  </si>
  <si>
    <t>2030年</t>
    <phoneticPr fontId="8" type="noConversion"/>
  </si>
  <si>
    <t>差额</t>
    <phoneticPr fontId="8" type="noConversion"/>
  </si>
  <si>
    <t>2023-2030年八年累计</t>
    <phoneticPr fontId="8" type="noConversion"/>
  </si>
  <si>
    <t>2023年</t>
    <phoneticPr fontId="3" type="noConversion"/>
  </si>
  <si>
    <t>增量-对销售额的影响
（万元）</t>
    <phoneticPr fontId="3" type="noConversion"/>
  </si>
  <si>
    <t>每增加1万元的市场费用投入,带来的增额</t>
    <phoneticPr fontId="3" type="noConversion"/>
  </si>
  <si>
    <t>年度</t>
    <phoneticPr fontId="3" type="noConversion"/>
  </si>
  <si>
    <t>区域</t>
    <phoneticPr fontId="3" type="noConversion"/>
  </si>
  <si>
    <t>追投市场费用
（万元）</t>
    <phoneticPr fontId="3" type="noConversion"/>
  </si>
  <si>
    <t>增量-对销售额的影响
（万元）</t>
    <phoneticPr fontId="3" type="noConversion"/>
  </si>
  <si>
    <t>每增加1万元的市场费用投入,带来的增额</t>
    <phoneticPr fontId="3" type="noConversion"/>
  </si>
  <si>
    <t>对利润的影响（万元）</t>
    <phoneticPr fontId="3" type="noConversion"/>
  </si>
  <si>
    <t>每增加1单位的市场费用投入,可增加的利润</t>
    <phoneticPr fontId="3" type="noConversion"/>
  </si>
  <si>
    <t>2024年</t>
    <phoneticPr fontId="3" type="noConversion"/>
  </si>
  <si>
    <t>2025年</t>
    <phoneticPr fontId="3" type="noConversion"/>
  </si>
  <si>
    <t>2026年</t>
    <phoneticPr fontId="3" type="noConversion"/>
  </si>
  <si>
    <t>2027年</t>
    <phoneticPr fontId="3" type="noConversion"/>
  </si>
  <si>
    <t>2028年</t>
    <phoneticPr fontId="3" type="noConversion"/>
  </si>
  <si>
    <t>2029年</t>
    <phoneticPr fontId="3" type="noConversion"/>
  </si>
  <si>
    <t>2030年</t>
    <phoneticPr fontId="3" type="noConversion"/>
  </si>
  <si>
    <t>2023-2030年八年累计</t>
    <phoneticPr fontId="3" type="noConversion"/>
  </si>
  <si>
    <t>OTC自营加潜力区加电商五品合计</t>
    <phoneticPr fontId="3" type="noConversion"/>
  </si>
  <si>
    <t>OTC自营加潜力区加电商五品合计</t>
    <phoneticPr fontId="3" type="noConversion"/>
  </si>
  <si>
    <t>分析 ：</t>
    <phoneticPr fontId="3" type="noConversion"/>
  </si>
  <si>
    <t>每增加1单位的市场费用投入,可增加的利润</t>
    <phoneticPr fontId="3" type="noConversion"/>
  </si>
  <si>
    <t>全国</t>
    <phoneticPr fontId="3" type="noConversion"/>
  </si>
  <si>
    <t>一、回收期分析</t>
    <phoneticPr fontId="3" type="noConversion"/>
  </si>
  <si>
    <t>累计</t>
    <phoneticPr fontId="3" type="noConversion"/>
  </si>
  <si>
    <t>滚存现金流量净额</t>
    <phoneticPr fontId="29" type="noConversion"/>
  </si>
  <si>
    <t>回收期</t>
    <phoneticPr fontId="29" type="noConversion"/>
  </si>
  <si>
    <t>二、净现值分析</t>
    <phoneticPr fontId="3" type="noConversion"/>
  </si>
  <si>
    <t>年度</t>
    <phoneticPr fontId="3" type="noConversion"/>
  </si>
  <si>
    <t>累计</t>
    <phoneticPr fontId="3" type="noConversion"/>
  </si>
  <si>
    <t>净现值</t>
    <phoneticPr fontId="29" type="noConversion"/>
  </si>
  <si>
    <t>净现值（绝对数）</t>
    <phoneticPr fontId="29" type="noConversion"/>
  </si>
  <si>
    <t>净现值&gt;0，补偿投入本金和必要的投资收益后有剩余收益,企业价值有增加,股东财富有增加，该项目可以采纳。</t>
    <phoneticPr fontId="29" type="noConversion"/>
  </si>
  <si>
    <t>总体投资风险较小，但后两年净现值较高，是否有这么理想的回报？</t>
    <phoneticPr fontId="3" type="noConversion"/>
  </si>
  <si>
    <t>销售额增加(万元)</t>
    <phoneticPr fontId="3" type="noConversion"/>
  </si>
  <si>
    <t>利润增加(万元)</t>
    <phoneticPr fontId="3" type="noConversion"/>
  </si>
  <si>
    <t>8年累计增投市场费用(万元)</t>
    <phoneticPr fontId="3" type="noConversion"/>
  </si>
  <si>
    <t>第4年现金流量净额为正，实际回收初始投次需要3.5年</t>
    <phoneticPr fontId="29" type="noConversion"/>
  </si>
  <si>
    <t>科两品+咳水8年市场费用投入对销售额和对利润的影响分析(基础版1-20220802与提升版-20220802比较)</t>
    <phoneticPr fontId="3" type="noConversion"/>
  </si>
  <si>
    <t>假设提升版-20220802与基础版1-20220802相关的市场费用作为投资，考虑投资对量的影响，考虑投资对利润的影响</t>
    <phoneticPr fontId="3" type="noConversion"/>
  </si>
  <si>
    <t>一、回收期</t>
    <phoneticPr fontId="29" type="noConversion"/>
  </si>
  <si>
    <r>
      <t>2023年</t>
    </r>
    <r>
      <rPr>
        <sz val="11"/>
        <rFont val="宋体"/>
        <family val="3"/>
        <charset val="134"/>
      </rPr>
      <t/>
    </r>
  </si>
  <si>
    <r>
      <t>2024年</t>
    </r>
    <r>
      <rPr>
        <sz val="11"/>
        <rFont val="宋体"/>
        <family val="3"/>
        <charset val="134"/>
      </rPr>
      <t/>
    </r>
  </si>
  <si>
    <r>
      <t>2025年</t>
    </r>
    <r>
      <rPr>
        <sz val="11"/>
        <rFont val="宋体"/>
        <family val="3"/>
        <charset val="134"/>
      </rPr>
      <t/>
    </r>
  </si>
  <si>
    <r>
      <t>2026年</t>
    </r>
    <r>
      <rPr>
        <sz val="11"/>
        <rFont val="宋体"/>
        <family val="3"/>
        <charset val="134"/>
      </rPr>
      <t/>
    </r>
  </si>
  <si>
    <r>
      <t>2027年</t>
    </r>
    <r>
      <rPr>
        <sz val="11"/>
        <rFont val="宋体"/>
        <family val="3"/>
        <charset val="134"/>
      </rPr>
      <t/>
    </r>
  </si>
  <si>
    <r>
      <t>2028年</t>
    </r>
    <r>
      <rPr>
        <sz val="11"/>
        <rFont val="宋体"/>
        <family val="3"/>
        <charset val="134"/>
      </rPr>
      <t/>
    </r>
  </si>
  <si>
    <t>基期</t>
    <phoneticPr fontId="29" type="noConversion"/>
  </si>
  <si>
    <t>第一年</t>
    <phoneticPr fontId="29" type="noConversion"/>
  </si>
  <si>
    <t>第二年</t>
    <phoneticPr fontId="29" type="noConversion"/>
  </si>
  <si>
    <t>第三年</t>
    <phoneticPr fontId="29" type="noConversion"/>
  </si>
  <si>
    <t>第四年</t>
    <phoneticPr fontId="29" type="noConversion"/>
  </si>
  <si>
    <t>第五年</t>
    <phoneticPr fontId="29" type="noConversion"/>
  </si>
  <si>
    <t>第六年</t>
    <phoneticPr fontId="3" type="noConversion"/>
  </si>
  <si>
    <t>第七年</t>
    <phoneticPr fontId="3" type="noConversion"/>
  </si>
  <si>
    <t>第八年</t>
    <phoneticPr fontId="3" type="noConversion"/>
  </si>
  <si>
    <t>现金流入</t>
    <phoneticPr fontId="29" type="noConversion"/>
  </si>
  <si>
    <t>现金流出</t>
    <phoneticPr fontId="29" type="noConversion"/>
  </si>
  <si>
    <t>现金流量净额</t>
    <phoneticPr fontId="29" type="noConversion"/>
  </si>
  <si>
    <t>滚存现金流量净额</t>
    <phoneticPr fontId="29" type="noConversion"/>
  </si>
  <si>
    <t>回收期</t>
    <phoneticPr fontId="29" type="noConversion"/>
  </si>
  <si>
    <t>二、净现值</t>
    <phoneticPr fontId="29" type="noConversion"/>
  </si>
  <si>
    <r>
      <rPr>
        <sz val="11"/>
        <rFont val="宋体"/>
        <family val="3"/>
        <charset val="134"/>
      </rPr>
      <t>初始投资</t>
    </r>
    <phoneticPr fontId="29" type="noConversion"/>
  </si>
  <si>
    <r>
      <t>2021</t>
    </r>
    <r>
      <rPr>
        <sz val="11"/>
        <rFont val="宋体"/>
        <family val="3"/>
        <charset val="134"/>
      </rPr>
      <t>年</t>
    </r>
    <phoneticPr fontId="3" type="noConversion"/>
  </si>
  <si>
    <t>基期</t>
    <phoneticPr fontId="29" type="noConversion"/>
  </si>
  <si>
    <t>第一年</t>
    <phoneticPr fontId="29" type="noConversion"/>
  </si>
  <si>
    <t>第二年</t>
    <phoneticPr fontId="29" type="noConversion"/>
  </si>
  <si>
    <t>第三年</t>
    <phoneticPr fontId="29" type="noConversion"/>
  </si>
  <si>
    <t>第四年</t>
    <phoneticPr fontId="29" type="noConversion"/>
  </si>
  <si>
    <t>第五年</t>
    <phoneticPr fontId="29" type="noConversion"/>
  </si>
  <si>
    <t>第七年</t>
    <phoneticPr fontId="3" type="noConversion"/>
  </si>
  <si>
    <t>第八年</t>
    <phoneticPr fontId="3" type="noConversion"/>
  </si>
  <si>
    <t>折现率</t>
    <phoneticPr fontId="29" type="noConversion"/>
  </si>
  <si>
    <t xml:space="preserve"> </t>
  </si>
  <si>
    <t>现金流入现值</t>
    <phoneticPr fontId="29" type="noConversion"/>
  </si>
  <si>
    <t>现金流出现值</t>
    <phoneticPr fontId="29" type="noConversion"/>
  </si>
  <si>
    <t>净现值</t>
    <phoneticPr fontId="29" type="noConversion"/>
  </si>
  <si>
    <t>为正数，投资报酬率大于资金成本，该项目可采纳</t>
    <phoneticPr fontId="3" type="noConversion"/>
  </si>
  <si>
    <t>三、内含报酬率</t>
    <phoneticPr fontId="29" type="noConversion"/>
  </si>
  <si>
    <r>
      <t>2022</t>
    </r>
    <r>
      <rPr>
        <sz val="11"/>
        <rFont val="宋体"/>
        <family val="3"/>
        <charset val="134"/>
      </rPr>
      <t>年</t>
    </r>
    <phoneticPr fontId="3" type="noConversion"/>
  </si>
  <si>
    <r>
      <t>2023</t>
    </r>
    <r>
      <rPr>
        <sz val="11"/>
        <rFont val="宋体"/>
        <family val="3"/>
        <charset val="134"/>
      </rPr>
      <t>年</t>
    </r>
    <phoneticPr fontId="3" type="noConversion"/>
  </si>
  <si>
    <r>
      <t>2024</t>
    </r>
    <r>
      <rPr>
        <sz val="11"/>
        <rFont val="宋体"/>
        <family val="3"/>
        <charset val="134"/>
      </rPr>
      <t>年</t>
    </r>
    <phoneticPr fontId="3" type="noConversion"/>
  </si>
  <si>
    <r>
      <t>2025</t>
    </r>
    <r>
      <rPr>
        <sz val="11"/>
        <rFont val="宋体"/>
        <family val="3"/>
        <charset val="134"/>
      </rPr>
      <t>年</t>
    </r>
    <phoneticPr fontId="3" type="noConversion"/>
  </si>
  <si>
    <r>
      <t>2026</t>
    </r>
    <r>
      <rPr>
        <sz val="11"/>
        <rFont val="宋体"/>
        <family val="3"/>
        <charset val="134"/>
      </rPr>
      <t>年</t>
    </r>
    <phoneticPr fontId="3" type="noConversion"/>
  </si>
  <si>
    <r>
      <t>2027</t>
    </r>
    <r>
      <rPr>
        <sz val="11"/>
        <rFont val="宋体"/>
        <family val="3"/>
        <charset val="134"/>
      </rPr>
      <t>年</t>
    </r>
    <phoneticPr fontId="3" type="noConversion"/>
  </si>
  <si>
    <r>
      <t>2028</t>
    </r>
    <r>
      <rPr>
        <sz val="11"/>
        <rFont val="宋体"/>
        <family val="3"/>
        <charset val="134"/>
      </rPr>
      <t>年</t>
    </r>
    <phoneticPr fontId="3" type="noConversion"/>
  </si>
  <si>
    <r>
      <t>2029</t>
    </r>
    <r>
      <rPr>
        <sz val="11"/>
        <rFont val="宋体"/>
        <family val="3"/>
        <charset val="134"/>
      </rPr>
      <t>年</t>
    </r>
    <phoneticPr fontId="3" type="noConversion"/>
  </si>
  <si>
    <r>
      <t>2030</t>
    </r>
    <r>
      <rPr>
        <sz val="11"/>
        <rFont val="宋体"/>
        <family val="3"/>
        <charset val="134"/>
      </rPr>
      <t>年</t>
    </r>
    <phoneticPr fontId="3" type="noConversion"/>
  </si>
  <si>
    <t>8年累计</t>
    <phoneticPr fontId="29" type="noConversion"/>
  </si>
  <si>
    <t>初始投资</t>
    <phoneticPr fontId="3" type="noConversion"/>
  </si>
  <si>
    <t>项目</t>
    <phoneticPr fontId="3" type="noConversion"/>
  </si>
  <si>
    <t>IRR (8years)</t>
    <phoneticPr fontId="3" type="noConversion"/>
  </si>
  <si>
    <r>
      <rPr>
        <sz val="11"/>
        <rFont val="宋体"/>
        <family val="3"/>
        <charset val="134"/>
      </rPr>
      <t xml:space="preserve">初始投资
</t>
    </r>
    <r>
      <rPr>
        <sz val="11"/>
        <rFont val="Arial"/>
        <family val="2"/>
      </rPr>
      <t/>
    </r>
    <phoneticPr fontId="3" type="noConversion"/>
  </si>
  <si>
    <r>
      <rPr>
        <b/>
        <sz val="10"/>
        <rFont val="宋体"/>
        <family val="3"/>
        <charset val="134"/>
      </rPr>
      <t>第</t>
    </r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年现金流量净额为正，实际回收初始投资需要</t>
    </r>
    <r>
      <rPr>
        <b/>
        <sz val="10"/>
        <rFont val="Arial"/>
        <family val="2"/>
      </rPr>
      <t>4.2</t>
    </r>
    <r>
      <rPr>
        <b/>
        <sz val="10"/>
        <rFont val="宋体"/>
        <family val="3"/>
        <charset val="134"/>
      </rPr>
      <t>年</t>
    </r>
    <phoneticPr fontId="3" type="noConversion"/>
  </si>
  <si>
    <t>全国</t>
    <phoneticPr fontId="3" type="noConversion"/>
  </si>
  <si>
    <t xml:space="preserve">三、其他分析 </t>
    <phoneticPr fontId="3" type="noConversion"/>
  </si>
  <si>
    <t>每增加1单位的市场费用投入,可增加6.16单位的销售额</t>
    <phoneticPr fontId="3" type="noConversion"/>
  </si>
  <si>
    <t>四、投资风险考虑</t>
    <phoneticPr fontId="3" type="noConversion"/>
  </si>
  <si>
    <t>五、协同效应分析（1+1&gt;2)</t>
    <phoneticPr fontId="3" type="noConversion"/>
  </si>
  <si>
    <r>
      <t>资金成本</t>
    </r>
    <r>
      <rPr>
        <b/>
        <sz val="8"/>
        <rFont val="宋体"/>
        <family val="3"/>
        <charset val="134"/>
        <scheme val="minor"/>
      </rPr>
      <t>（假设折现率）</t>
    </r>
    <phoneticPr fontId="29" type="noConversion"/>
  </si>
  <si>
    <t>现金流量净额</t>
    <phoneticPr fontId="3" type="noConversion"/>
  </si>
  <si>
    <t>2023-2030年科两品+咳水（三品）品牌费用投入对销售额和利润的影响分析(基础版1-三品与提升版-三品比较)</t>
    <phoneticPr fontId="3" type="noConversion"/>
  </si>
  <si>
    <t>能增加市场份额，提高幸福品牌知名度，且能给新品带来协同效应。
对全国区域有帮助，线上线下两条腿走路能更好地协同。
对未来业务发展有帮助。</t>
    <phoneticPr fontId="3" type="noConversion"/>
  </si>
  <si>
    <t>12年规划科两品+咳水财务模型（自营+潜力区+医药电商合计）</t>
    <phoneticPr fontId="48" type="noConversion"/>
  </si>
  <si>
    <t>返回目录</t>
    <phoneticPr fontId="48" type="noConversion"/>
  </si>
  <si>
    <t>2019年</t>
    <phoneticPr fontId="48" type="noConversion"/>
  </si>
  <si>
    <t>2020年</t>
    <phoneticPr fontId="48" type="noConversion"/>
  </si>
  <si>
    <t>2021年</t>
    <phoneticPr fontId="48" type="noConversion"/>
  </si>
  <si>
    <t>2022年</t>
    <phoneticPr fontId="48" type="noConversion"/>
  </si>
  <si>
    <t>2023年</t>
    <phoneticPr fontId="48" type="noConversion"/>
  </si>
  <si>
    <t>2024年</t>
    <phoneticPr fontId="48" type="noConversion"/>
  </si>
  <si>
    <t>2025年</t>
    <phoneticPr fontId="48" type="noConversion"/>
  </si>
  <si>
    <t>2026年</t>
    <phoneticPr fontId="48" type="noConversion"/>
  </si>
  <si>
    <t>2027年</t>
    <phoneticPr fontId="48" type="noConversion"/>
  </si>
  <si>
    <t>2028年</t>
    <phoneticPr fontId="48" type="noConversion"/>
  </si>
  <si>
    <t>2029年</t>
    <phoneticPr fontId="48" type="noConversion"/>
  </si>
  <si>
    <t>2030年</t>
    <phoneticPr fontId="48" type="noConversion"/>
  </si>
  <si>
    <t>2023-2025年三年累计</t>
    <phoneticPr fontId="48" type="noConversion"/>
  </si>
  <si>
    <t>2026-2030年五年累计</t>
    <phoneticPr fontId="48" type="noConversion"/>
  </si>
  <si>
    <t>2023-2030年八年累计</t>
    <phoneticPr fontId="48" type="noConversion"/>
  </si>
  <si>
    <t>12年累计</t>
    <phoneticPr fontId="48" type="noConversion"/>
  </si>
  <si>
    <t>12年合计</t>
    <phoneticPr fontId="48" type="noConversion"/>
  </si>
  <si>
    <t>2023-2030合计</t>
    <phoneticPr fontId="48" type="noConversion"/>
  </si>
  <si>
    <t>原12年基础版
2023-2030合计</t>
    <phoneticPr fontId="48" type="noConversion"/>
  </si>
  <si>
    <t>差异</t>
    <phoneticPr fontId="48" type="noConversion"/>
  </si>
  <si>
    <t>销售收入（单价，元/盒）</t>
    <phoneticPr fontId="48" type="noConversion"/>
  </si>
  <si>
    <t>销售收入（总额，万元）</t>
    <phoneticPr fontId="48" type="noConversion"/>
  </si>
  <si>
    <t>销售量（箱）</t>
    <phoneticPr fontId="48" type="noConversion"/>
  </si>
  <si>
    <t>销售量（盒）</t>
    <phoneticPr fontId="48" type="noConversion"/>
  </si>
  <si>
    <t>店均产出（盒/店/月）</t>
    <phoneticPr fontId="48" type="noConversion"/>
  </si>
  <si>
    <t>零售单价（元/盒）</t>
    <phoneticPr fontId="48" type="noConversion"/>
  </si>
  <si>
    <t>零售金额（万元）</t>
    <phoneticPr fontId="48" type="noConversion"/>
  </si>
  <si>
    <t>连锁前台毛利率(Vs零售价）</t>
    <phoneticPr fontId="48" type="noConversion"/>
  </si>
  <si>
    <t>内部结算价</t>
    <phoneticPr fontId="48" type="noConversion"/>
  </si>
  <si>
    <t>内部结算价（单价，元/盒）</t>
    <phoneticPr fontId="48" type="noConversion"/>
  </si>
  <si>
    <t>内部结算价合计（万元）</t>
    <phoneticPr fontId="48" type="noConversion"/>
  </si>
  <si>
    <t>市场费用</t>
    <phoneticPr fontId="48" type="noConversion"/>
  </si>
  <si>
    <t>品牌建设费(元/盒）</t>
    <phoneticPr fontId="48" type="noConversion"/>
  </si>
  <si>
    <t>品牌建设费合计(万元）</t>
    <phoneticPr fontId="48" type="noConversion"/>
  </si>
  <si>
    <t>品牌建设费合计%  (Vs销售收入）</t>
    <phoneticPr fontId="48" type="noConversion"/>
  </si>
  <si>
    <t>销售费用</t>
    <phoneticPr fontId="48" type="noConversion"/>
  </si>
  <si>
    <t>1. 区域人工成本（万元）</t>
    <phoneticPr fontId="48" type="noConversion"/>
  </si>
  <si>
    <t>1. 区域人工成本% (Vs销售收入）</t>
    <phoneticPr fontId="48" type="noConversion"/>
  </si>
  <si>
    <t>2. 区域线下推广费用 (万元）</t>
    <phoneticPr fontId="48" type="noConversion"/>
  </si>
  <si>
    <t>2. 区域线下推广费用% (Vs销售收入）</t>
    <phoneticPr fontId="48" type="noConversion"/>
  </si>
  <si>
    <t>3.调价/效期费用 (万元）</t>
    <phoneticPr fontId="48" type="noConversion"/>
  </si>
  <si>
    <t>3. 调价、效期% (Vs销售收入）</t>
    <phoneticPr fontId="48" type="noConversion"/>
  </si>
  <si>
    <t>1+2+3 销售费用合计（万元）</t>
    <phoneticPr fontId="48" type="noConversion"/>
  </si>
  <si>
    <t>1+2+3 销售费用合计% (Vs销售收入）</t>
    <phoneticPr fontId="48" type="noConversion"/>
  </si>
  <si>
    <t>1+2+3  销售单盒费用 (元/盒）</t>
    <phoneticPr fontId="48" type="noConversion"/>
  </si>
  <si>
    <t>市场销售费用合计</t>
    <phoneticPr fontId="48" type="noConversion"/>
  </si>
  <si>
    <t>市场销售费用合计（万元）</t>
    <phoneticPr fontId="48" type="noConversion"/>
  </si>
  <si>
    <t>市场销售费用合计% (Vs销售收入）</t>
    <phoneticPr fontId="48" type="noConversion"/>
  </si>
  <si>
    <t>市场销售单盒费用(元/盒）</t>
    <phoneticPr fontId="48" type="noConversion"/>
  </si>
  <si>
    <t>综合管理费用</t>
    <phoneticPr fontId="48" type="noConversion"/>
  </si>
  <si>
    <t>综合管理费1 - 人力资源行政部对应上述项目分摊费用（不含区域人工费用）（万元）</t>
    <phoneticPr fontId="48" type="noConversion"/>
  </si>
  <si>
    <t>综合管理费率%-1（Vs销售收入)</t>
    <phoneticPr fontId="48" type="noConversion"/>
  </si>
  <si>
    <t>综合管理费2 - 非HR管控费用分摊（万元）</t>
    <phoneticPr fontId="48" type="noConversion"/>
  </si>
  <si>
    <t>综合管理费率%-2（Vs销售收入)</t>
    <phoneticPr fontId="48" type="noConversion"/>
  </si>
  <si>
    <t>综合管理费合计（万元）</t>
    <phoneticPr fontId="48" type="noConversion"/>
  </si>
  <si>
    <t>综合管理费率合计%（Vs销售收入)</t>
    <phoneticPr fontId="48" type="noConversion"/>
  </si>
  <si>
    <t>费用合计（管理综合费用+市场销售费用合计）</t>
    <phoneticPr fontId="48" type="noConversion"/>
  </si>
  <si>
    <t>香港税</t>
    <phoneticPr fontId="48" type="noConversion"/>
  </si>
  <si>
    <t>2023-2030年销售额年均复合增长率</t>
    <phoneticPr fontId="48" type="noConversion"/>
  </si>
  <si>
    <t>返回目录</t>
    <phoneticPr fontId="48" type="noConversion"/>
  </si>
  <si>
    <t>2019年</t>
    <phoneticPr fontId="48" type="noConversion"/>
  </si>
  <si>
    <t>2020年</t>
    <phoneticPr fontId="48" type="noConversion"/>
  </si>
  <si>
    <t>12年合计</t>
    <phoneticPr fontId="48" type="noConversion"/>
  </si>
  <si>
    <t>总费用率</t>
    <phoneticPr fontId="48" type="noConversion"/>
  </si>
  <si>
    <t>国内贡献额(不含内部结算价、香港税)</t>
    <phoneticPr fontId="48" type="noConversion"/>
  </si>
  <si>
    <t>国内贡献率</t>
    <phoneticPr fontId="48" type="noConversion"/>
  </si>
  <si>
    <t>基础版1-20220804（三品）</t>
    <phoneticPr fontId="8" type="noConversion"/>
  </si>
  <si>
    <t>提升版-20220804（三品）</t>
    <phoneticPr fontId="8" type="noConversion"/>
  </si>
  <si>
    <t>12年规划科两品+咳水财务模型（自营+潜力区+医药电商合计）</t>
    <phoneticPr fontId="48" type="noConversion"/>
  </si>
  <si>
    <t>2021年</t>
    <phoneticPr fontId="48" type="noConversion"/>
  </si>
  <si>
    <t>2022年</t>
    <phoneticPr fontId="48" type="noConversion"/>
  </si>
  <si>
    <t>2023年</t>
    <phoneticPr fontId="48" type="noConversion"/>
  </si>
  <si>
    <t>2024年</t>
    <phoneticPr fontId="48" type="noConversion"/>
  </si>
  <si>
    <t>2025年</t>
    <phoneticPr fontId="48" type="noConversion"/>
  </si>
  <si>
    <t>2026年</t>
    <phoneticPr fontId="48" type="noConversion"/>
  </si>
  <si>
    <t>2027年</t>
    <phoneticPr fontId="48" type="noConversion"/>
  </si>
  <si>
    <t>2028年</t>
    <phoneticPr fontId="48" type="noConversion"/>
  </si>
  <si>
    <t>2029年</t>
    <phoneticPr fontId="48" type="noConversion"/>
  </si>
  <si>
    <t>2030年</t>
    <phoneticPr fontId="48" type="noConversion"/>
  </si>
  <si>
    <t>2023-2025年三年累计</t>
    <phoneticPr fontId="48" type="noConversion"/>
  </si>
  <si>
    <t>2026-2030年五年累计</t>
    <phoneticPr fontId="48" type="noConversion"/>
  </si>
  <si>
    <t>2023-2030年八年累计</t>
    <phoneticPr fontId="48" type="noConversion"/>
  </si>
  <si>
    <t>12年累计</t>
    <phoneticPr fontId="48" type="noConversion"/>
  </si>
  <si>
    <t>2023-2030合计</t>
    <phoneticPr fontId="48" type="noConversion"/>
  </si>
  <si>
    <t>原12年基础版
2023-2030合计</t>
    <phoneticPr fontId="48" type="noConversion"/>
  </si>
  <si>
    <t>差异</t>
    <phoneticPr fontId="48" type="noConversion"/>
  </si>
  <si>
    <t>销售收入（单价，元/盒）</t>
    <phoneticPr fontId="48" type="noConversion"/>
  </si>
  <si>
    <t>销售收入（总额，万元）</t>
    <phoneticPr fontId="48" type="noConversion"/>
  </si>
  <si>
    <t>销售量（箱）</t>
    <phoneticPr fontId="48" type="noConversion"/>
  </si>
  <si>
    <t>销售量（盒）</t>
    <phoneticPr fontId="48" type="noConversion"/>
  </si>
  <si>
    <t>店均产出（盒/店/月）</t>
    <phoneticPr fontId="48" type="noConversion"/>
  </si>
  <si>
    <t>零售单价（元/盒）</t>
    <phoneticPr fontId="48" type="noConversion"/>
  </si>
  <si>
    <t>零售金额（万元）</t>
    <phoneticPr fontId="48" type="noConversion"/>
  </si>
  <si>
    <t>连锁前台毛利率(Vs零售价）</t>
    <phoneticPr fontId="48" type="noConversion"/>
  </si>
  <si>
    <t>内部结算价</t>
    <phoneticPr fontId="48" type="noConversion"/>
  </si>
  <si>
    <t>内部结算价（单价，元/盒）</t>
    <phoneticPr fontId="48" type="noConversion"/>
  </si>
  <si>
    <t>内部结算价合计（万元）</t>
    <phoneticPr fontId="48" type="noConversion"/>
  </si>
  <si>
    <t>市场费用</t>
    <phoneticPr fontId="48" type="noConversion"/>
  </si>
  <si>
    <t>品牌建设费(元/盒）</t>
    <phoneticPr fontId="48" type="noConversion"/>
  </si>
  <si>
    <t>品牌建设费合计(万元）</t>
    <phoneticPr fontId="48" type="noConversion"/>
  </si>
  <si>
    <t>品牌建设费合计%  (Vs销售收入）</t>
    <phoneticPr fontId="48" type="noConversion"/>
  </si>
  <si>
    <t>销售费用</t>
    <phoneticPr fontId="48" type="noConversion"/>
  </si>
  <si>
    <t>1. 区域人工成本（万元）</t>
    <phoneticPr fontId="48" type="noConversion"/>
  </si>
  <si>
    <t>1. 区域人工成本% (Vs销售收入）</t>
    <phoneticPr fontId="48" type="noConversion"/>
  </si>
  <si>
    <t>2. 区域线下推广费用 (万元）</t>
    <phoneticPr fontId="48" type="noConversion"/>
  </si>
  <si>
    <t>2. 区域线下推广费用% (Vs销售收入）</t>
    <phoneticPr fontId="48" type="noConversion"/>
  </si>
  <si>
    <t>3.调价/效期费用 (万元）</t>
    <phoneticPr fontId="48" type="noConversion"/>
  </si>
  <si>
    <t>3. 调价、效期% (Vs销售收入）</t>
    <phoneticPr fontId="48" type="noConversion"/>
  </si>
  <si>
    <t>1+2+3 销售费用合计（万元）</t>
    <phoneticPr fontId="48" type="noConversion"/>
  </si>
  <si>
    <t>1+2+3 销售费用合计% (Vs销售收入）</t>
    <phoneticPr fontId="48" type="noConversion"/>
  </si>
  <si>
    <t>1+2+3  销售单盒费用 (元/盒）</t>
    <phoneticPr fontId="48" type="noConversion"/>
  </si>
  <si>
    <t>市场销售费用合计</t>
    <phoneticPr fontId="48" type="noConversion"/>
  </si>
  <si>
    <t>市场销售费用合计（万元）</t>
    <phoneticPr fontId="48" type="noConversion"/>
  </si>
  <si>
    <t>市场销售费用合计% (Vs销售收入）</t>
    <phoneticPr fontId="48" type="noConversion"/>
  </si>
  <si>
    <t>市场销售单盒费用(元/盒）</t>
    <phoneticPr fontId="48" type="noConversion"/>
  </si>
  <si>
    <t>综合管理费用</t>
    <phoneticPr fontId="48" type="noConversion"/>
  </si>
  <si>
    <t>综合管理费1 - 人力资源行政部对应上述项目分摊费用（不含区域人工费用）（万元）</t>
    <phoneticPr fontId="48" type="noConversion"/>
  </si>
  <si>
    <t>综合管理费率%-1（Vs销售收入)</t>
    <phoneticPr fontId="48" type="noConversion"/>
  </si>
  <si>
    <t>综合管理费2 - 非HR管控费用分摊（万元）</t>
    <phoneticPr fontId="48" type="noConversion"/>
  </si>
  <si>
    <t>综合管理费率%-2（Vs销售收入)</t>
    <phoneticPr fontId="48" type="noConversion"/>
  </si>
  <si>
    <t>综合管理费合计（万元）</t>
    <phoneticPr fontId="48" type="noConversion"/>
  </si>
  <si>
    <t>综合管理费率合计%（Vs销售收入)</t>
    <phoneticPr fontId="48" type="noConversion"/>
  </si>
  <si>
    <t>费用合计（管理综合费用+市场销售费用合计）</t>
    <phoneticPr fontId="48" type="noConversion"/>
  </si>
  <si>
    <t>费用合计(不含香港税)</t>
    <phoneticPr fontId="48" type="noConversion"/>
  </si>
  <si>
    <t>香港税</t>
    <phoneticPr fontId="48" type="noConversion"/>
  </si>
  <si>
    <t>2023-2030年销售额年均复合增长率</t>
    <phoneticPr fontId="48" type="noConversion"/>
  </si>
  <si>
    <t>综述：该项目投资市场费用4744万，可增加29208万元的销售额,可增加2458万的利润。回收期3.5年，净现值1607.2万，较高，投资风险小，还能增加市场份额，提高幸福品牌知名度，且能给新品带来协同效应，可以投资。</t>
    <phoneticPr fontId="3" type="noConversion"/>
  </si>
  <si>
    <t>每增加1单位的市场费用投入,可增加0.52单位的利润</t>
    <phoneticPr fontId="3" type="noConversion"/>
  </si>
  <si>
    <t>2023~2030年八年合计OTC自营加潜力区加电商五品合计追投4744万，带来29208万元增额。平均每增加1万元的市场费用投入,可增加6.2单位的销售额，每增加1单位的市场费用投入,可增加0.52单位的利润。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</si>
</sst>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_ * #,##0_ ;_ * \-#,##0_ ;_ * &quot;-&quot;??_ ;_ @_ "/>
    <numFmt numFmtId="178" formatCode="0_ "/>
    <numFmt numFmtId="179" formatCode="0.00_ "/>
    <numFmt numFmtId="180" formatCode="0.0"/>
    <numFmt numFmtId="181" formatCode="#,##0.0_ "/>
    <numFmt numFmtId="182" formatCode="#,##0.00_ "/>
    <numFmt numFmtId="183" formatCode="_ * #,##0.0_ ;_ * \-#,##0.0_ ;_ * &quot;-&quot;??_ ;_ @_ "/>
    <numFmt numFmtId="184" formatCode="0.0_ "/>
    <numFmt numFmtId="185" formatCode="#,##0_ "/>
    <numFmt numFmtId="186" formatCode="_(* #,##0_);_(* \(#,##0\);_(* &quot;-&quot;??_);_(@_)"/>
    <numFmt numFmtId="187" formatCode="#,##0_ ;[Red]\-#,##0\ "/>
  </numFmts>
  <fonts count="5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2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2"/>
      <name val="微软雅黑"/>
      <family val="2"/>
      <charset val="134"/>
    </font>
    <font>
      <i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宋体"/>
      <family val="3"/>
      <charset val="134"/>
      <scheme val="minor"/>
    </font>
    <font>
      <sz val="9"/>
      <name val="宋体"/>
      <charset val="134"/>
    </font>
    <font>
      <u/>
      <sz val="12"/>
      <color theme="10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0"/>
      <color theme="1"/>
      <name val="宋体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9" fontId="17" fillId="0" borderId="0" applyFont="0" applyFill="0" applyBorder="0" applyAlignment="0" applyProtection="0">
      <alignment vertical="center"/>
    </xf>
  </cellStyleXfs>
  <cellXfs count="34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77" fontId="7" fillId="0" borderId="1" xfId="4" applyNumberFormat="1" applyFont="1" applyBorder="1" applyAlignment="1">
      <alignment horizontal="right" vertical="center" wrapText="1"/>
    </xf>
    <xf numFmtId="0" fontId="7" fillId="2" borderId="1" xfId="4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13" fillId="0" borderId="1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6" borderId="1" xfId="4" applyFont="1" applyFill="1" applyBorder="1" applyAlignment="1">
      <alignment horizontal="left" vertical="center" wrapText="1"/>
    </xf>
    <xf numFmtId="179" fontId="12" fillId="6" borderId="1" xfId="0" applyNumberFormat="1" applyFont="1" applyFill="1" applyBorder="1" applyAlignment="1">
      <alignment horizontal="right" vertical="center" shrinkToFit="1"/>
    </xf>
    <xf numFmtId="0" fontId="14" fillId="0" borderId="1" xfId="0" applyFont="1" applyBorder="1" applyAlignment="1">
      <alignment horizontal="right" vertical="center"/>
    </xf>
    <xf numFmtId="0" fontId="14" fillId="4" borderId="1" xfId="0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 wrapText="1"/>
    </xf>
    <xf numFmtId="177" fontId="15" fillId="0" borderId="1" xfId="2" applyNumberFormat="1" applyFont="1" applyFill="1" applyBorder="1" applyAlignment="1" applyProtection="1">
      <alignment horizontal="right" vertical="center" wrapText="1"/>
    </xf>
    <xf numFmtId="177" fontId="15" fillId="7" borderId="1" xfId="2" applyNumberFormat="1" applyFont="1" applyFill="1" applyBorder="1" applyAlignment="1" applyProtection="1">
      <alignment horizontal="right" vertical="center" wrapText="1"/>
    </xf>
    <xf numFmtId="177" fontId="11" fillId="0" borderId="1" xfId="0" applyNumberFormat="1" applyFont="1" applyBorder="1" applyAlignment="1">
      <alignment horizontal="right" vertical="center"/>
    </xf>
    <xf numFmtId="177" fontId="11" fillId="4" borderId="1" xfId="0" applyNumberFormat="1" applyFont="1" applyFill="1" applyBorder="1" applyAlignment="1">
      <alignment horizontal="right" vertical="center"/>
    </xf>
    <xf numFmtId="177" fontId="11" fillId="0" borderId="0" xfId="0" applyNumberFormat="1" applyFont="1" applyAlignment="1">
      <alignment vertical="center"/>
    </xf>
    <xf numFmtId="41" fontId="11" fillId="0" borderId="0" xfId="0" applyNumberFormat="1" applyFont="1" applyAlignment="1">
      <alignment vertical="center"/>
    </xf>
    <xf numFmtId="177" fontId="15" fillId="6" borderId="1" xfId="2" applyNumberFormat="1" applyFont="1" applyFill="1" applyBorder="1" applyAlignment="1" applyProtection="1">
      <alignment horizontal="right" vertical="center" wrapText="1"/>
    </xf>
    <xf numFmtId="0" fontId="15" fillId="2" borderId="1" xfId="4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1" fillId="4" borderId="1" xfId="0" applyFont="1" applyFill="1" applyBorder="1" applyAlignment="1">
      <alignment horizontal="right" vertical="center"/>
    </xf>
    <xf numFmtId="0" fontId="15" fillId="0" borderId="1" xfId="4" applyFont="1" applyBorder="1" applyAlignment="1">
      <alignment horizontal="left" vertical="center" wrapText="1"/>
    </xf>
    <xf numFmtId="2" fontId="15" fillId="0" borderId="1" xfId="4" applyNumberFormat="1" applyFont="1" applyBorder="1" applyAlignment="1">
      <alignment horizontal="right" vertical="center" wrapText="1"/>
    </xf>
    <xf numFmtId="2" fontId="15" fillId="6" borderId="1" xfId="4" applyNumberFormat="1" applyFont="1" applyFill="1" applyBorder="1" applyAlignment="1">
      <alignment horizontal="right" vertical="center" wrapText="1"/>
    </xf>
    <xf numFmtId="10" fontId="18" fillId="6" borderId="1" xfId="1" applyNumberFormat="1" applyFont="1" applyFill="1" applyBorder="1" applyAlignment="1">
      <alignment horizontal="right" vertical="center" wrapText="1"/>
    </xf>
    <xf numFmtId="176" fontId="18" fillId="6" borderId="1" xfId="4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5" fillId="5" borderId="1" xfId="4" applyFont="1" applyFill="1" applyBorder="1" applyAlignment="1">
      <alignment horizontal="left" vertical="center" wrapText="1"/>
    </xf>
    <xf numFmtId="180" fontId="20" fillId="5" borderId="1" xfId="4" applyNumberFormat="1" applyFont="1" applyFill="1" applyBorder="1" applyAlignment="1">
      <alignment horizontal="right" vertical="center" wrapText="1"/>
    </xf>
    <xf numFmtId="181" fontId="15" fillId="0" borderId="1" xfId="2" applyNumberFormat="1" applyFont="1" applyFill="1" applyBorder="1" applyAlignment="1" applyProtection="1">
      <alignment horizontal="right" vertical="center" wrapText="1"/>
    </xf>
    <xf numFmtId="9" fontId="15" fillId="0" borderId="1" xfId="1" applyFont="1" applyFill="1" applyBorder="1" applyAlignment="1">
      <alignment horizontal="right" vertical="center" wrapText="1"/>
    </xf>
    <xf numFmtId="9" fontId="15" fillId="2" borderId="1" xfId="1" applyFont="1" applyFill="1" applyBorder="1" applyAlignment="1">
      <alignment horizontal="right" vertical="center" wrapText="1"/>
    </xf>
    <xf numFmtId="0" fontId="15" fillId="2" borderId="1" xfId="4" applyFont="1" applyFill="1" applyBorder="1" applyAlignment="1">
      <alignment horizontal="left" vertical="center"/>
    </xf>
    <xf numFmtId="182" fontId="15" fillId="0" borderId="1" xfId="2" applyNumberFormat="1" applyFont="1" applyFill="1" applyBorder="1" applyAlignment="1">
      <alignment horizontal="right" vertical="center" wrapText="1"/>
    </xf>
    <xf numFmtId="182" fontId="15" fillId="4" borderId="1" xfId="2" applyNumberFormat="1" applyFont="1" applyFill="1" applyBorder="1" applyAlignment="1">
      <alignment horizontal="right" vertical="center" wrapText="1"/>
    </xf>
    <xf numFmtId="176" fontId="15" fillId="5" borderId="1" xfId="2" applyNumberFormat="1" applyFont="1" applyFill="1" applyBorder="1" applyAlignment="1">
      <alignment horizontal="right" vertical="center" wrapText="1"/>
    </xf>
    <xf numFmtId="176" fontId="15" fillId="0" borderId="1" xfId="2" applyNumberFormat="1" applyFont="1" applyFill="1" applyBorder="1" applyAlignment="1">
      <alignment horizontal="right" vertical="center" wrapText="1"/>
    </xf>
    <xf numFmtId="9" fontId="18" fillId="4" borderId="1" xfId="1" applyNumberFormat="1" applyFont="1" applyFill="1" applyBorder="1" applyAlignment="1">
      <alignment horizontal="right" vertical="center"/>
    </xf>
    <xf numFmtId="176" fontId="15" fillId="0" borderId="1" xfId="1" applyNumberFormat="1" applyFont="1" applyFill="1" applyBorder="1" applyAlignment="1">
      <alignment horizontal="right" vertical="center" wrapText="1"/>
    </xf>
    <xf numFmtId="176" fontId="15" fillId="5" borderId="1" xfId="4" applyNumberFormat="1" applyFont="1" applyFill="1" applyBorder="1" applyAlignment="1">
      <alignment horizontal="left" vertical="center" wrapText="1"/>
    </xf>
    <xf numFmtId="176" fontId="15" fillId="5" borderId="1" xfId="1" applyNumberFormat="1" applyFont="1" applyFill="1" applyBorder="1" applyAlignment="1">
      <alignment horizontal="right" vertical="center" wrapText="1"/>
    </xf>
    <xf numFmtId="176" fontId="18" fillId="4" borderId="1" xfId="1" applyNumberFormat="1" applyFont="1" applyFill="1" applyBorder="1" applyAlignment="1">
      <alignment horizontal="right" vertical="center"/>
    </xf>
    <xf numFmtId="176" fontId="11" fillId="0" borderId="0" xfId="0" applyNumberFormat="1" applyFont="1" applyAlignment="1">
      <alignment vertical="center"/>
    </xf>
    <xf numFmtId="177" fontId="15" fillId="0" borderId="1" xfId="2" applyNumberFormat="1" applyFont="1" applyFill="1" applyBorder="1" applyAlignment="1">
      <alignment horizontal="right" vertical="center" wrapText="1"/>
    </xf>
    <xf numFmtId="176" fontId="15" fillId="0" borderId="1" xfId="2" applyNumberFormat="1" applyFont="1" applyFill="1" applyBorder="1" applyAlignment="1">
      <alignment horizontal="right" vertical="center"/>
    </xf>
    <xf numFmtId="179" fontId="15" fillId="0" borderId="1" xfId="4" applyNumberFormat="1" applyFont="1" applyFill="1" applyBorder="1" applyAlignment="1">
      <alignment horizontal="right" vertical="center"/>
    </xf>
    <xf numFmtId="179" fontId="15" fillId="4" borderId="1" xfId="4" applyNumberFormat="1" applyFont="1" applyFill="1" applyBorder="1" applyAlignment="1">
      <alignment horizontal="right" vertical="center"/>
    </xf>
    <xf numFmtId="177" fontId="18" fillId="0" borderId="1" xfId="1" applyNumberFormat="1" applyFont="1" applyFill="1" applyBorder="1" applyAlignment="1">
      <alignment horizontal="right" vertical="center"/>
    </xf>
    <xf numFmtId="176" fontId="15" fillId="0" borderId="1" xfId="1" applyNumberFormat="1" applyFont="1" applyFill="1" applyBorder="1" applyAlignment="1">
      <alignment horizontal="right" vertical="center"/>
    </xf>
    <xf numFmtId="176" fontId="15" fillId="4" borderId="1" xfId="1" applyNumberFormat="1" applyFont="1" applyFill="1" applyBorder="1" applyAlignment="1">
      <alignment horizontal="right" vertical="center"/>
    </xf>
    <xf numFmtId="176" fontId="18" fillId="5" borderId="1" xfId="1" applyNumberFormat="1" applyFont="1" applyFill="1" applyBorder="1" applyAlignment="1">
      <alignment horizontal="right" vertical="center"/>
    </xf>
    <xf numFmtId="176" fontId="19" fillId="0" borderId="0" xfId="0" applyNumberFormat="1" applyFont="1" applyAlignment="1">
      <alignment vertical="center"/>
    </xf>
    <xf numFmtId="179" fontId="15" fillId="2" borderId="1" xfId="4" applyNumberFormat="1" applyFont="1" applyFill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15" fillId="5" borderId="1" xfId="4" applyFont="1" applyFill="1" applyBorder="1" applyAlignment="1">
      <alignment horizontal="left" vertical="center"/>
    </xf>
    <xf numFmtId="177" fontId="15" fillId="5" borderId="1" xfId="2" applyNumberFormat="1" applyFont="1" applyFill="1" applyBorder="1" applyAlignment="1" applyProtection="1">
      <alignment horizontal="right" vertical="center"/>
    </xf>
    <xf numFmtId="177" fontId="15" fillId="4" borderId="1" xfId="2" applyNumberFormat="1" applyFont="1" applyFill="1" applyBorder="1" applyAlignment="1" applyProtection="1">
      <alignment horizontal="right" vertical="center"/>
    </xf>
    <xf numFmtId="177" fontId="15" fillId="5" borderId="1" xfId="2" applyNumberFormat="1" applyFont="1" applyFill="1" applyBorder="1" applyAlignment="1" applyProtection="1">
      <alignment horizontal="right" vertical="center" wrapText="1"/>
    </xf>
    <xf numFmtId="177" fontId="11" fillId="5" borderId="1" xfId="0" applyNumberFormat="1" applyFont="1" applyFill="1" applyBorder="1" applyAlignment="1">
      <alignment horizontal="right" vertical="center"/>
    </xf>
    <xf numFmtId="177" fontId="7" fillId="0" borderId="1" xfId="2" applyNumberFormat="1" applyFont="1" applyFill="1" applyBorder="1" applyAlignment="1" applyProtection="1">
      <alignment horizontal="right" vertical="center"/>
    </xf>
    <xf numFmtId="177" fontId="7" fillId="4" borderId="1" xfId="2" applyNumberFormat="1" applyFont="1" applyFill="1" applyBorder="1" applyAlignment="1" applyProtection="1">
      <alignment horizontal="right" vertical="center"/>
    </xf>
    <xf numFmtId="177" fontId="20" fillId="5" borderId="1" xfId="2" applyNumberFormat="1" applyFont="1" applyFill="1" applyBorder="1" applyAlignment="1" applyProtection="1">
      <alignment horizontal="right" vertical="center"/>
    </xf>
    <xf numFmtId="177" fontId="20" fillId="4" borderId="1" xfId="2" applyNumberFormat="1" applyFont="1" applyFill="1" applyBorder="1" applyAlignment="1" applyProtection="1">
      <alignment horizontal="right" vertical="center"/>
    </xf>
    <xf numFmtId="176" fontId="20" fillId="5" borderId="1" xfId="1" applyNumberFormat="1" applyFont="1" applyFill="1" applyBorder="1" applyAlignment="1" applyProtection="1">
      <alignment horizontal="right" vertical="center"/>
    </xf>
    <xf numFmtId="176" fontId="20" fillId="4" borderId="1" xfId="1" applyNumberFormat="1" applyFont="1" applyFill="1" applyBorder="1" applyAlignment="1" applyProtection="1">
      <alignment horizontal="right" vertical="center"/>
    </xf>
    <xf numFmtId="0" fontId="11" fillId="0" borderId="0" xfId="0" applyFont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180" fontId="15" fillId="6" borderId="1" xfId="4" applyNumberFormat="1" applyFont="1" applyFill="1" applyBorder="1" applyAlignment="1">
      <alignment horizontal="right" vertical="center" wrapText="1"/>
    </xf>
    <xf numFmtId="43" fontId="15" fillId="5" borderId="1" xfId="2" applyNumberFormat="1" applyFont="1" applyFill="1" applyBorder="1" applyAlignment="1" applyProtection="1">
      <alignment horizontal="right" vertical="center"/>
    </xf>
    <xf numFmtId="183" fontId="7" fillId="0" borderId="1" xfId="2" applyNumberFormat="1" applyFont="1" applyFill="1" applyBorder="1" applyAlignment="1" applyProtection="1">
      <alignment horizontal="right" vertical="center"/>
    </xf>
    <xf numFmtId="9" fontId="15" fillId="0" borderId="1" xfId="5" applyFont="1" applyFill="1" applyBorder="1" applyAlignment="1">
      <alignment horizontal="right" vertical="center" wrapText="1"/>
    </xf>
    <xf numFmtId="176" fontId="18" fillId="5" borderId="1" xfId="5" applyNumberFormat="1" applyFont="1" applyFill="1" applyBorder="1" applyAlignment="1">
      <alignment horizontal="right" vertical="center"/>
    </xf>
    <xf numFmtId="10" fontId="15" fillId="8" borderId="1" xfId="5" applyNumberFormat="1" applyFont="1" applyFill="1" applyBorder="1" applyAlignment="1">
      <alignment horizontal="right" vertical="center" wrapText="1"/>
    </xf>
    <xf numFmtId="176" fontId="15" fillId="5" borderId="1" xfId="5" applyNumberFormat="1" applyFont="1" applyFill="1" applyBorder="1" applyAlignment="1">
      <alignment horizontal="right" vertical="center" wrapText="1"/>
    </xf>
    <xf numFmtId="179" fontId="18" fillId="0" borderId="1" xfId="5" applyNumberFormat="1" applyFont="1" applyFill="1" applyBorder="1" applyAlignment="1">
      <alignment horizontal="right" vertical="center"/>
    </xf>
    <xf numFmtId="176" fontId="15" fillId="0" borderId="1" xfId="5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5" fillId="6" borderId="10" xfId="4" applyFont="1" applyFill="1" applyBorder="1" applyAlignment="1">
      <alignment horizontal="left" vertical="center" wrapText="1"/>
    </xf>
    <xf numFmtId="0" fontId="15" fillId="0" borderId="10" xfId="4" applyFont="1" applyFill="1" applyBorder="1" applyAlignment="1">
      <alignment horizontal="left" vertical="center" wrapText="1"/>
    </xf>
    <xf numFmtId="0" fontId="15" fillId="2" borderId="10" xfId="4" applyFont="1" applyFill="1" applyBorder="1" applyAlignment="1">
      <alignment horizontal="left" vertical="center" wrapText="1"/>
    </xf>
    <xf numFmtId="0" fontId="15" fillId="0" borderId="10" xfId="4" applyFont="1" applyBorder="1" applyAlignment="1">
      <alignment horizontal="left" vertical="center" wrapText="1"/>
    </xf>
    <xf numFmtId="0" fontId="15" fillId="5" borderId="10" xfId="4" applyFont="1" applyFill="1" applyBorder="1" applyAlignment="1">
      <alignment horizontal="left" vertical="center" wrapText="1"/>
    </xf>
    <xf numFmtId="0" fontId="15" fillId="2" borderId="10" xfId="4" applyFont="1" applyFill="1" applyBorder="1" applyAlignment="1">
      <alignment horizontal="left" vertical="center"/>
    </xf>
    <xf numFmtId="176" fontId="15" fillId="5" borderId="10" xfId="4" applyNumberFormat="1" applyFont="1" applyFill="1" applyBorder="1" applyAlignment="1">
      <alignment horizontal="left" vertical="center" wrapText="1"/>
    </xf>
    <xf numFmtId="0" fontId="15" fillId="5" borderId="10" xfId="4" applyFont="1" applyFill="1" applyBorder="1" applyAlignment="1">
      <alignment horizontal="left" vertical="center"/>
    </xf>
    <xf numFmtId="179" fontId="16" fillId="6" borderId="11" xfId="0" applyNumberFormat="1" applyFont="1" applyFill="1" applyBorder="1" applyAlignment="1">
      <alignment horizontal="right" vertical="center" shrinkToFit="1"/>
    </xf>
    <xf numFmtId="177" fontId="15" fillId="0" borderId="11" xfId="2" applyNumberFormat="1" applyFont="1" applyFill="1" applyBorder="1" applyAlignment="1" applyProtection="1">
      <alignment horizontal="right" vertical="center" wrapText="1"/>
    </xf>
    <xf numFmtId="177" fontId="15" fillId="6" borderId="11" xfId="2" applyNumberFormat="1" applyFont="1" applyFill="1" applyBorder="1" applyAlignment="1" applyProtection="1">
      <alignment horizontal="right" vertical="center" wrapText="1"/>
    </xf>
    <xf numFmtId="2" fontId="15" fillId="0" borderId="11" xfId="4" applyNumberFormat="1" applyFont="1" applyBorder="1" applyAlignment="1">
      <alignment horizontal="right" vertical="center" wrapText="1"/>
    </xf>
    <xf numFmtId="2" fontId="15" fillId="6" borderId="11" xfId="4" applyNumberFormat="1" applyFont="1" applyFill="1" applyBorder="1" applyAlignment="1">
      <alignment horizontal="right" vertical="center" wrapText="1"/>
    </xf>
    <xf numFmtId="176" fontId="18" fillId="6" borderId="11" xfId="4" applyNumberFormat="1" applyFont="1" applyFill="1" applyBorder="1" applyAlignment="1">
      <alignment horizontal="right" vertical="center" wrapText="1"/>
    </xf>
    <xf numFmtId="180" fontId="20" fillId="5" borderId="11" xfId="4" applyNumberFormat="1" applyFont="1" applyFill="1" applyBorder="1" applyAlignment="1">
      <alignment horizontal="right" vertical="center" wrapText="1"/>
    </xf>
    <xf numFmtId="9" fontId="15" fillId="0" borderId="11" xfId="1" applyFont="1" applyFill="1" applyBorder="1" applyAlignment="1">
      <alignment horizontal="right" vertical="center" wrapText="1"/>
    </xf>
    <xf numFmtId="182" fontId="15" fillId="0" borderId="11" xfId="2" applyNumberFormat="1" applyFont="1" applyFill="1" applyBorder="1" applyAlignment="1">
      <alignment horizontal="right" vertical="center" wrapText="1"/>
    </xf>
    <xf numFmtId="176" fontId="15" fillId="5" borderId="11" xfId="2" applyNumberFormat="1" applyFont="1" applyFill="1" applyBorder="1" applyAlignment="1">
      <alignment horizontal="right" vertical="center" wrapText="1"/>
    </xf>
    <xf numFmtId="176" fontId="15" fillId="5" borderId="11" xfId="1" applyNumberFormat="1" applyFont="1" applyFill="1" applyBorder="1" applyAlignment="1">
      <alignment horizontal="right" vertical="center" wrapText="1"/>
    </xf>
    <xf numFmtId="177" fontId="15" fillId="0" borderId="11" xfId="2" applyNumberFormat="1" applyFont="1" applyFill="1" applyBorder="1" applyAlignment="1">
      <alignment horizontal="right" vertical="center" wrapText="1"/>
    </xf>
    <xf numFmtId="176" fontId="15" fillId="0" borderId="11" xfId="2" applyNumberFormat="1" applyFont="1" applyFill="1" applyBorder="1" applyAlignment="1">
      <alignment horizontal="right" vertical="center"/>
    </xf>
    <xf numFmtId="179" fontId="15" fillId="0" borderId="11" xfId="4" applyNumberFormat="1" applyFont="1" applyFill="1" applyBorder="1" applyAlignment="1">
      <alignment horizontal="right" vertical="center"/>
    </xf>
    <xf numFmtId="177" fontId="18" fillId="0" borderId="11" xfId="1" applyNumberFormat="1" applyFont="1" applyFill="1" applyBorder="1" applyAlignment="1">
      <alignment horizontal="right" vertical="center"/>
    </xf>
    <xf numFmtId="176" fontId="15" fillId="0" borderId="11" xfId="1" applyNumberFormat="1" applyFont="1" applyFill="1" applyBorder="1" applyAlignment="1">
      <alignment horizontal="right" vertical="center"/>
    </xf>
    <xf numFmtId="176" fontId="18" fillId="5" borderId="11" xfId="1" applyNumberFormat="1" applyFont="1" applyFill="1" applyBorder="1" applyAlignment="1">
      <alignment horizontal="right" vertical="center"/>
    </xf>
    <xf numFmtId="177" fontId="15" fillId="5" borderId="11" xfId="2" applyNumberFormat="1" applyFont="1" applyFill="1" applyBorder="1" applyAlignment="1" applyProtection="1">
      <alignment horizontal="right" vertical="center"/>
    </xf>
    <xf numFmtId="177" fontId="15" fillId="5" borderId="11" xfId="2" applyNumberFormat="1" applyFont="1" applyFill="1" applyBorder="1" applyAlignment="1" applyProtection="1">
      <alignment horizontal="right" vertical="center" wrapText="1"/>
    </xf>
    <xf numFmtId="177" fontId="7" fillId="0" borderId="11" xfId="2" applyNumberFormat="1" applyFont="1" applyFill="1" applyBorder="1" applyAlignment="1" applyProtection="1">
      <alignment horizontal="right" vertical="center"/>
    </xf>
    <xf numFmtId="177" fontId="20" fillId="5" borderId="11" xfId="2" applyNumberFormat="1" applyFont="1" applyFill="1" applyBorder="1" applyAlignment="1" applyProtection="1">
      <alignment horizontal="right" vertical="center"/>
    </xf>
    <xf numFmtId="179" fontId="16" fillId="6" borderId="15" xfId="0" applyNumberFormat="1" applyFont="1" applyFill="1" applyBorder="1" applyAlignment="1">
      <alignment horizontal="right" vertical="center" shrinkToFit="1"/>
    </xf>
    <xf numFmtId="179" fontId="12" fillId="6" borderId="16" xfId="0" applyNumberFormat="1" applyFont="1" applyFill="1" applyBorder="1" applyAlignment="1">
      <alignment horizontal="right" vertical="center" shrinkToFit="1"/>
    </xf>
    <xf numFmtId="177" fontId="15" fillId="0" borderId="15" xfId="2" applyNumberFormat="1" applyFont="1" applyFill="1" applyBorder="1" applyAlignment="1" applyProtection="1">
      <alignment horizontal="right" vertical="center" wrapText="1"/>
    </xf>
    <xf numFmtId="179" fontId="15" fillId="0" borderId="16" xfId="2" applyNumberFormat="1" applyFont="1" applyFill="1" applyBorder="1" applyAlignment="1" applyProtection="1">
      <alignment horizontal="right" vertical="center" wrapText="1"/>
    </xf>
    <xf numFmtId="177" fontId="15" fillId="6" borderId="15" xfId="2" applyNumberFormat="1" applyFont="1" applyFill="1" applyBorder="1" applyAlignment="1" applyProtection="1">
      <alignment horizontal="right" vertical="center" wrapText="1"/>
    </xf>
    <xf numFmtId="179" fontId="15" fillId="6" borderId="16" xfId="4" applyNumberFormat="1" applyFont="1" applyFill="1" applyBorder="1" applyAlignment="1">
      <alignment horizontal="right" vertical="center" wrapText="1"/>
    </xf>
    <xf numFmtId="2" fontId="15" fillId="0" borderId="15" xfId="4" applyNumberFormat="1" applyFont="1" applyBorder="1" applyAlignment="1">
      <alignment horizontal="right" vertical="center" wrapText="1"/>
    </xf>
    <xf numFmtId="2" fontId="15" fillId="6" borderId="15" xfId="4" applyNumberFormat="1" applyFont="1" applyFill="1" applyBorder="1" applyAlignment="1">
      <alignment horizontal="right" vertical="center" wrapText="1"/>
    </xf>
    <xf numFmtId="176" fontId="18" fillId="6" borderId="15" xfId="4" applyNumberFormat="1" applyFont="1" applyFill="1" applyBorder="1" applyAlignment="1">
      <alignment horizontal="right" vertical="center" wrapText="1"/>
    </xf>
    <xf numFmtId="179" fontId="18" fillId="6" borderId="16" xfId="4" applyNumberFormat="1" applyFont="1" applyFill="1" applyBorder="1" applyAlignment="1">
      <alignment horizontal="right" vertical="center" wrapText="1"/>
    </xf>
    <xf numFmtId="180" fontId="20" fillId="5" borderId="15" xfId="4" applyNumberFormat="1" applyFont="1" applyFill="1" applyBorder="1" applyAlignment="1">
      <alignment horizontal="right" vertical="center" wrapText="1"/>
    </xf>
    <xf numFmtId="179" fontId="20" fillId="5" borderId="16" xfId="4" applyNumberFormat="1" applyFont="1" applyFill="1" applyBorder="1" applyAlignment="1">
      <alignment horizontal="right" vertical="center" wrapText="1"/>
    </xf>
    <xf numFmtId="9" fontId="15" fillId="0" borderId="15" xfId="1" applyFont="1" applyFill="1" applyBorder="1" applyAlignment="1">
      <alignment horizontal="right" vertical="center" wrapText="1"/>
    </xf>
    <xf numFmtId="179" fontId="15" fillId="0" borderId="16" xfId="5" applyNumberFormat="1" applyFont="1" applyFill="1" applyBorder="1" applyAlignment="1">
      <alignment horizontal="right" vertical="center" wrapText="1"/>
    </xf>
    <xf numFmtId="182" fontId="15" fillId="0" borderId="15" xfId="2" applyNumberFormat="1" applyFont="1" applyFill="1" applyBorder="1" applyAlignment="1">
      <alignment horizontal="right" vertical="center" wrapText="1"/>
    </xf>
    <xf numFmtId="179" fontId="15" fillId="0" borderId="16" xfId="2" applyNumberFormat="1" applyFont="1" applyFill="1" applyBorder="1" applyAlignment="1">
      <alignment horizontal="right" vertical="center" wrapText="1"/>
    </xf>
    <xf numFmtId="176" fontId="15" fillId="5" borderId="15" xfId="2" applyNumberFormat="1" applyFont="1" applyFill="1" applyBorder="1" applyAlignment="1">
      <alignment horizontal="right" vertical="center" wrapText="1"/>
    </xf>
    <xf numFmtId="179" fontId="15" fillId="5" borderId="16" xfId="2" applyNumberFormat="1" applyFont="1" applyFill="1" applyBorder="1" applyAlignment="1">
      <alignment horizontal="right" vertical="center" wrapText="1"/>
    </xf>
    <xf numFmtId="176" fontId="15" fillId="5" borderId="15" xfId="1" applyNumberFormat="1" applyFont="1" applyFill="1" applyBorder="1" applyAlignment="1">
      <alignment horizontal="right" vertical="center" wrapText="1"/>
    </xf>
    <xf numFmtId="179" fontId="15" fillId="8" borderId="16" xfId="5" applyNumberFormat="1" applyFont="1" applyFill="1" applyBorder="1" applyAlignment="1">
      <alignment horizontal="right" vertical="center" wrapText="1"/>
    </xf>
    <xf numFmtId="179" fontId="15" fillId="5" borderId="16" xfId="5" applyNumberFormat="1" applyFont="1" applyFill="1" applyBorder="1" applyAlignment="1">
      <alignment horizontal="right" vertical="center" wrapText="1"/>
    </xf>
    <xf numFmtId="177" fontId="15" fillId="0" borderId="15" xfId="2" applyNumberFormat="1" applyFont="1" applyFill="1" applyBorder="1" applyAlignment="1">
      <alignment horizontal="right" vertical="center" wrapText="1"/>
    </xf>
    <xf numFmtId="176" fontId="15" fillId="0" borderId="15" xfId="2" applyNumberFormat="1" applyFont="1" applyFill="1" applyBorder="1" applyAlignment="1">
      <alignment horizontal="right" vertical="center"/>
    </xf>
    <xf numFmtId="179" fontId="15" fillId="0" borderId="16" xfId="2" applyNumberFormat="1" applyFont="1" applyFill="1" applyBorder="1" applyAlignment="1">
      <alignment horizontal="right" vertical="center"/>
    </xf>
    <xf numFmtId="179" fontId="15" fillId="0" borderId="15" xfId="4" applyNumberFormat="1" applyFont="1" applyFill="1" applyBorder="1" applyAlignment="1">
      <alignment horizontal="right" vertical="center"/>
    </xf>
    <xf numFmtId="179" fontId="15" fillId="0" borderId="16" xfId="4" applyNumberFormat="1" applyFont="1" applyFill="1" applyBorder="1" applyAlignment="1">
      <alignment horizontal="right" vertical="center"/>
    </xf>
    <xf numFmtId="177" fontId="18" fillId="0" borderId="15" xfId="1" applyNumberFormat="1" applyFont="1" applyFill="1" applyBorder="1" applyAlignment="1">
      <alignment horizontal="right" vertical="center"/>
    </xf>
    <xf numFmtId="179" fontId="18" fillId="0" borderId="16" xfId="5" applyNumberFormat="1" applyFont="1" applyFill="1" applyBorder="1" applyAlignment="1">
      <alignment horizontal="right" vertical="center"/>
    </xf>
    <xf numFmtId="176" fontId="15" fillId="0" borderId="15" xfId="1" applyNumberFormat="1" applyFont="1" applyFill="1" applyBorder="1" applyAlignment="1">
      <alignment horizontal="right" vertical="center"/>
    </xf>
    <xf numFmtId="179" fontId="15" fillId="0" borderId="16" xfId="5" applyNumberFormat="1" applyFont="1" applyFill="1" applyBorder="1" applyAlignment="1">
      <alignment horizontal="right" vertical="center"/>
    </xf>
    <xf numFmtId="176" fontId="18" fillId="5" borderId="15" xfId="1" applyNumberFormat="1" applyFont="1" applyFill="1" applyBorder="1" applyAlignment="1">
      <alignment horizontal="right" vertical="center"/>
    </xf>
    <xf numFmtId="179" fontId="18" fillId="5" borderId="16" xfId="5" applyNumberFormat="1" applyFont="1" applyFill="1" applyBorder="1" applyAlignment="1">
      <alignment horizontal="right" vertical="center"/>
    </xf>
    <xf numFmtId="177" fontId="15" fillId="5" borderId="15" xfId="2" applyNumberFormat="1" applyFont="1" applyFill="1" applyBorder="1" applyAlignment="1" applyProtection="1">
      <alignment horizontal="right" vertical="center"/>
    </xf>
    <xf numFmtId="179" fontId="15" fillId="5" borderId="16" xfId="2" applyNumberFormat="1" applyFont="1" applyFill="1" applyBorder="1" applyAlignment="1" applyProtection="1">
      <alignment horizontal="right" vertical="center"/>
    </xf>
    <xf numFmtId="177" fontId="15" fillId="5" borderId="15" xfId="2" applyNumberFormat="1" applyFont="1" applyFill="1" applyBorder="1" applyAlignment="1" applyProtection="1">
      <alignment horizontal="right" vertical="center" wrapText="1"/>
    </xf>
    <xf numFmtId="177" fontId="7" fillId="0" borderId="15" xfId="2" applyNumberFormat="1" applyFont="1" applyFill="1" applyBorder="1" applyAlignment="1" applyProtection="1">
      <alignment horizontal="right" vertical="center"/>
    </xf>
    <xf numFmtId="179" fontId="7" fillId="0" borderId="16" xfId="2" applyNumberFormat="1" applyFont="1" applyFill="1" applyBorder="1" applyAlignment="1" applyProtection="1">
      <alignment horizontal="right" vertical="center"/>
    </xf>
    <xf numFmtId="177" fontId="20" fillId="5" borderId="15" xfId="2" applyNumberFormat="1" applyFont="1" applyFill="1" applyBorder="1" applyAlignment="1" applyProtection="1">
      <alignment horizontal="right" vertical="center"/>
    </xf>
    <xf numFmtId="179" fontId="20" fillId="5" borderId="16" xfId="2" applyNumberFormat="1" applyFont="1" applyFill="1" applyBorder="1" applyAlignment="1" applyProtection="1">
      <alignment horizontal="right" vertical="center"/>
    </xf>
    <xf numFmtId="176" fontId="20" fillId="5" borderId="17" xfId="1" applyNumberFormat="1" applyFont="1" applyFill="1" applyBorder="1" applyAlignment="1" applyProtection="1">
      <alignment horizontal="right" vertical="center"/>
    </xf>
    <xf numFmtId="176" fontId="20" fillId="5" borderId="18" xfId="5" applyNumberFormat="1" applyFont="1" applyFill="1" applyBorder="1" applyAlignment="1" applyProtection="1">
      <alignment horizontal="right" vertical="center"/>
    </xf>
    <xf numFmtId="10" fontId="20" fillId="5" borderId="19" xfId="1" applyNumberFormat="1" applyFont="1" applyFill="1" applyBorder="1" applyAlignment="1" applyProtection="1">
      <alignment horizontal="right" vertical="center"/>
    </xf>
    <xf numFmtId="177" fontId="21" fillId="0" borderId="20" xfId="4" applyNumberFormat="1" applyFont="1" applyBorder="1" applyAlignment="1">
      <alignment horizontal="center" vertical="center" wrapText="1"/>
    </xf>
    <xf numFmtId="0" fontId="21" fillId="0" borderId="8" xfId="4" applyFont="1" applyBorder="1" applyAlignment="1">
      <alignment horizontal="center" vertical="center" wrapText="1"/>
    </xf>
    <xf numFmtId="0" fontId="21" fillId="0" borderId="21" xfId="4" applyFont="1" applyBorder="1" applyAlignment="1">
      <alignment horizontal="center" vertical="center" wrapText="1"/>
    </xf>
    <xf numFmtId="176" fontId="20" fillId="5" borderId="22" xfId="1" applyNumberFormat="1" applyFont="1" applyFill="1" applyBorder="1" applyAlignment="1" applyProtection="1">
      <alignment horizontal="right" vertical="center"/>
    </xf>
    <xf numFmtId="179" fontId="0" fillId="0" borderId="0" xfId="0" applyNumberFormat="1"/>
    <xf numFmtId="0" fontId="0" fillId="4" borderId="0" xfId="0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183" fontId="22" fillId="0" borderId="26" xfId="2" applyNumberFormat="1" applyFont="1" applyFill="1" applyBorder="1" applyAlignment="1">
      <alignment horizontal="center" vertical="center"/>
    </xf>
    <xf numFmtId="183" fontId="22" fillId="5" borderId="26" xfId="2" applyNumberFormat="1" applyFont="1" applyFill="1" applyBorder="1" applyAlignment="1">
      <alignment horizontal="center" vertical="center"/>
    </xf>
    <xf numFmtId="183" fontId="12" fillId="0" borderId="26" xfId="2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2" fillId="0" borderId="0" xfId="0" applyFont="1" applyBorder="1" applyAlignment="1">
      <alignment horizontal="left" vertical="center" readingOrder="1"/>
    </xf>
    <xf numFmtId="0" fontId="23" fillId="0" borderId="0" xfId="0" applyFont="1" applyBorder="1" applyAlignment="1">
      <alignment horizontal="left" vertical="center" readingOrder="1"/>
    </xf>
    <xf numFmtId="0" fontId="23" fillId="0" borderId="0" xfId="0" applyFont="1" applyAlignment="1">
      <alignment horizontal="left" vertical="center"/>
    </xf>
    <xf numFmtId="0" fontId="22" fillId="0" borderId="0" xfId="0" applyFont="1" applyBorder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184" fontId="11" fillId="2" borderId="0" xfId="0" applyNumberFormat="1" applyFont="1" applyFill="1" applyAlignment="1">
      <alignment horizontal="right" vertical="center"/>
    </xf>
    <xf numFmtId="0" fontId="24" fillId="2" borderId="0" xfId="0" applyFont="1" applyFill="1" applyAlignment="1">
      <alignment horizontal="right" vertical="center"/>
    </xf>
    <xf numFmtId="0" fontId="11" fillId="6" borderId="30" xfId="0" applyFont="1" applyFill="1" applyBorder="1" applyAlignment="1">
      <alignment vertical="center"/>
    </xf>
    <xf numFmtId="185" fontId="11" fillId="0" borderId="31" xfId="0" applyNumberFormat="1" applyFont="1" applyBorder="1" applyAlignment="1">
      <alignment horizontal="center" vertical="center"/>
    </xf>
    <xf numFmtId="185" fontId="11" fillId="9" borderId="3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5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2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 wrapText="1"/>
    </xf>
    <xf numFmtId="1" fontId="22" fillId="4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0" borderId="1" xfId="0" applyNumberFormat="1" applyBorder="1" applyAlignment="1">
      <alignment vertical="center"/>
    </xf>
    <xf numFmtId="43" fontId="31" fillId="4" borderId="1" xfId="2" applyFont="1" applyFill="1" applyBorder="1" applyAlignment="1">
      <alignment horizontal="center" vertical="center"/>
    </xf>
    <xf numFmtId="183" fontId="31" fillId="4" borderId="1" xfId="2" applyNumberFormat="1" applyFont="1" applyFill="1" applyBorder="1" applyAlignment="1">
      <alignment vertical="center"/>
    </xf>
    <xf numFmtId="43" fontId="31" fillId="2" borderId="1" xfId="2" applyFont="1" applyFill="1" applyBorder="1" applyAlignment="1">
      <alignment horizontal="center" vertical="center" wrapText="1"/>
    </xf>
    <xf numFmtId="9" fontId="31" fillId="2" borderId="6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31" fillId="0" borderId="1" xfId="2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43" fontId="31" fillId="4" borderId="10" xfId="2" applyFont="1" applyFill="1" applyBorder="1" applyAlignment="1">
      <alignment vertical="center"/>
    </xf>
    <xf numFmtId="43" fontId="31" fillId="4" borderId="34" xfId="2" applyFont="1" applyFill="1" applyBorder="1" applyAlignment="1">
      <alignment vertical="center"/>
    </xf>
    <xf numFmtId="43" fontId="31" fillId="4" borderId="11" xfId="2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3" xfId="0" applyBorder="1" applyAlignment="1">
      <alignment vertical="center"/>
    </xf>
    <xf numFmtId="0" fontId="26" fillId="2" borderId="0" xfId="0" applyFont="1" applyFill="1" applyAlignment="1">
      <alignment horizontal="left" vertical="center" wrapText="1"/>
    </xf>
    <xf numFmtId="176" fontId="15" fillId="2" borderId="1" xfId="1" applyNumberFormat="1" applyFont="1" applyFill="1" applyBorder="1" applyAlignment="1">
      <alignment horizontal="right" vertical="center" wrapText="1"/>
    </xf>
    <xf numFmtId="176" fontId="11" fillId="0" borderId="31" xfId="1" applyNumberFormat="1" applyFont="1" applyBorder="1" applyAlignment="1">
      <alignment horizontal="center" vertical="center"/>
    </xf>
    <xf numFmtId="176" fontId="11" fillId="0" borderId="32" xfId="1" applyNumberFormat="1" applyFont="1" applyBorder="1" applyAlignment="1">
      <alignment horizontal="center" vertical="center"/>
    </xf>
    <xf numFmtId="176" fontId="11" fillId="0" borderId="0" xfId="1" applyNumberFormat="1" applyFont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0" fontId="26" fillId="2" borderId="0" xfId="0" applyFont="1" applyFill="1" applyAlignment="1">
      <alignment horizontal="left" vertical="center" wrapText="1"/>
    </xf>
    <xf numFmtId="178" fontId="15" fillId="0" borderId="16" xfId="2" applyNumberFormat="1" applyFont="1" applyFill="1" applyBorder="1" applyAlignment="1" applyProtection="1">
      <alignment horizontal="right" vertical="center" wrapText="1"/>
    </xf>
    <xf numFmtId="178" fontId="15" fillId="6" borderId="16" xfId="4" applyNumberFormat="1" applyFont="1" applyFill="1" applyBorder="1" applyAlignment="1">
      <alignment horizontal="right" vertical="center" wrapText="1"/>
    </xf>
    <xf numFmtId="178" fontId="18" fillId="6" borderId="16" xfId="4" applyNumberFormat="1" applyFont="1" applyFill="1" applyBorder="1" applyAlignment="1">
      <alignment horizontal="right" vertical="center" wrapText="1"/>
    </xf>
    <xf numFmtId="178" fontId="20" fillId="5" borderId="16" xfId="4" applyNumberFormat="1" applyFont="1" applyFill="1" applyBorder="1" applyAlignment="1">
      <alignment horizontal="right" vertical="center" wrapText="1"/>
    </xf>
    <xf numFmtId="178" fontId="15" fillId="0" borderId="16" xfId="5" applyNumberFormat="1" applyFont="1" applyFill="1" applyBorder="1" applyAlignment="1">
      <alignment horizontal="right" vertical="center" wrapText="1"/>
    </xf>
    <xf numFmtId="178" fontId="15" fillId="0" borderId="16" xfId="2" applyNumberFormat="1" applyFont="1" applyFill="1" applyBorder="1" applyAlignment="1">
      <alignment horizontal="right" vertical="center" wrapText="1"/>
    </xf>
    <xf numFmtId="178" fontId="15" fillId="5" borderId="16" xfId="2" applyNumberFormat="1" applyFont="1" applyFill="1" applyBorder="1" applyAlignment="1">
      <alignment horizontal="right" vertical="center" wrapText="1"/>
    </xf>
    <xf numFmtId="178" fontId="15" fillId="8" borderId="16" xfId="5" applyNumberFormat="1" applyFont="1" applyFill="1" applyBorder="1" applyAlignment="1">
      <alignment horizontal="right" vertical="center" wrapText="1"/>
    </xf>
    <xf numFmtId="178" fontId="15" fillId="5" borderId="16" xfId="5" applyNumberFormat="1" applyFont="1" applyFill="1" applyBorder="1" applyAlignment="1">
      <alignment horizontal="right" vertical="center" wrapText="1"/>
    </xf>
    <xf numFmtId="178" fontId="15" fillId="0" borderId="16" xfId="2" applyNumberFormat="1" applyFont="1" applyFill="1" applyBorder="1" applyAlignment="1">
      <alignment horizontal="right" vertical="center"/>
    </xf>
    <xf numFmtId="178" fontId="15" fillId="0" borderId="16" xfId="4" applyNumberFormat="1" applyFont="1" applyFill="1" applyBorder="1" applyAlignment="1">
      <alignment horizontal="right" vertical="center"/>
    </xf>
    <xf numFmtId="178" fontId="18" fillId="0" borderId="16" xfId="5" applyNumberFormat="1" applyFont="1" applyFill="1" applyBorder="1" applyAlignment="1">
      <alignment horizontal="right" vertical="center"/>
    </xf>
    <xf numFmtId="178" fontId="15" fillId="0" borderId="16" xfId="5" applyNumberFormat="1" applyFont="1" applyFill="1" applyBorder="1" applyAlignment="1">
      <alignment horizontal="right" vertical="center"/>
    </xf>
    <xf numFmtId="178" fontId="18" fillId="5" borderId="16" xfId="5" applyNumberFormat="1" applyFont="1" applyFill="1" applyBorder="1" applyAlignment="1">
      <alignment horizontal="right" vertical="center"/>
    </xf>
    <xf numFmtId="178" fontId="15" fillId="5" borderId="16" xfId="2" applyNumberFormat="1" applyFont="1" applyFill="1" applyBorder="1" applyAlignment="1" applyProtection="1">
      <alignment horizontal="right" vertical="center"/>
    </xf>
    <xf numFmtId="178" fontId="7" fillId="0" borderId="16" xfId="2" applyNumberFormat="1" applyFont="1" applyFill="1" applyBorder="1" applyAlignment="1" applyProtection="1">
      <alignment horizontal="right" vertical="center"/>
    </xf>
    <xf numFmtId="178" fontId="20" fillId="5" borderId="16" xfId="2" applyNumberFormat="1" applyFont="1" applyFill="1" applyBorder="1" applyAlignment="1" applyProtection="1">
      <alignment horizontal="right" vertical="center"/>
    </xf>
    <xf numFmtId="0" fontId="36" fillId="2" borderId="0" xfId="0" applyFont="1" applyFill="1" applyAlignment="1">
      <alignment vertical="center"/>
    </xf>
    <xf numFmtId="43" fontId="33" fillId="13" borderId="1" xfId="2" applyFont="1" applyFill="1" applyBorder="1" applyAlignment="1">
      <alignment horizontal="center" vertical="center" wrapText="1"/>
    </xf>
    <xf numFmtId="43" fontId="37" fillId="13" borderId="1" xfId="2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/>
    </xf>
    <xf numFmtId="43" fontId="33" fillId="10" borderId="1" xfId="2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vertical="center"/>
    </xf>
    <xf numFmtId="43" fontId="33" fillId="0" borderId="1" xfId="2" applyFont="1" applyFill="1" applyBorder="1" applyAlignment="1">
      <alignment vertical="center"/>
    </xf>
    <xf numFmtId="177" fontId="37" fillId="0" borderId="1" xfId="2" applyNumberFormat="1" applyFont="1" applyFill="1" applyBorder="1" applyAlignment="1">
      <alignment vertical="center"/>
    </xf>
    <xf numFmtId="177" fontId="39" fillId="0" borderId="1" xfId="0" applyNumberFormat="1" applyFont="1" applyBorder="1" applyAlignment="1">
      <alignment vertical="center"/>
    </xf>
    <xf numFmtId="177" fontId="40" fillId="14" borderId="1" xfId="2" applyNumberFormat="1" applyFont="1" applyFill="1" applyBorder="1" applyAlignment="1">
      <alignment vertical="center"/>
    </xf>
    <xf numFmtId="0" fontId="38" fillId="2" borderId="1" xfId="0" applyFont="1" applyFill="1" applyBorder="1" applyAlignment="1">
      <alignment vertical="center"/>
    </xf>
    <xf numFmtId="177" fontId="40" fillId="14" borderId="1" xfId="0" applyNumberFormat="1" applyFont="1" applyFill="1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77" fontId="37" fillId="2" borderId="1" xfId="2" applyNumberFormat="1" applyFont="1" applyFill="1" applyBorder="1" applyAlignment="1">
      <alignment vertical="center"/>
    </xf>
    <xf numFmtId="177" fontId="37" fillId="0" borderId="1" xfId="0" applyNumberFormat="1" applyFont="1" applyBorder="1" applyAlignment="1">
      <alignment vertical="center"/>
    </xf>
    <xf numFmtId="183" fontId="37" fillId="0" borderId="10" xfId="2" applyNumberFormat="1" applyFont="1" applyFill="1" applyBorder="1" applyAlignment="1">
      <alignment vertical="center"/>
    </xf>
    <xf numFmtId="43" fontId="41" fillId="8" borderId="1" xfId="2" applyFont="1" applyFill="1" applyBorder="1" applyAlignment="1">
      <alignment vertical="center"/>
    </xf>
    <xf numFmtId="183" fontId="40" fillId="8" borderId="1" xfId="2" applyNumberFormat="1" applyFont="1" applyFill="1" applyBorder="1" applyAlignment="1">
      <alignment vertical="center"/>
    </xf>
    <xf numFmtId="43" fontId="41" fillId="2" borderId="0" xfId="2" applyFont="1" applyFill="1" applyAlignment="1">
      <alignment vertical="center"/>
    </xf>
    <xf numFmtId="0" fontId="44" fillId="2" borderId="0" xfId="0" applyFont="1" applyFill="1" applyAlignment="1">
      <alignment vertical="center"/>
    </xf>
    <xf numFmtId="43" fontId="37" fillId="13" borderId="1" xfId="2" applyFont="1" applyFill="1" applyBorder="1" applyAlignment="1">
      <alignment horizontal="center" vertical="center" wrapText="1"/>
    </xf>
    <xf numFmtId="0" fontId="41" fillId="10" borderId="5" xfId="0" applyFont="1" applyFill="1" applyBorder="1" applyAlignment="1">
      <alignment horizontal="left" vertical="center"/>
    </xf>
    <xf numFmtId="43" fontId="45" fillId="10" borderId="1" xfId="2" applyFont="1" applyFill="1" applyBorder="1" applyAlignment="1">
      <alignment horizontal="center" vertical="center"/>
    </xf>
    <xf numFmtId="177" fontId="45" fillId="10" borderId="1" xfId="2" applyNumberFormat="1" applyFont="1" applyFill="1" applyBorder="1" applyAlignment="1">
      <alignment vertical="center"/>
    </xf>
    <xf numFmtId="0" fontId="46" fillId="10" borderId="1" xfId="0" applyFont="1" applyFill="1" applyBorder="1" applyAlignment="1">
      <alignment vertical="center"/>
    </xf>
    <xf numFmtId="43" fontId="41" fillId="4" borderId="1" xfId="2" applyFont="1" applyFill="1" applyBorder="1" applyAlignment="1">
      <alignment vertical="center" wrapText="1"/>
    </xf>
    <xf numFmtId="9" fontId="45" fillId="4" borderId="1" xfId="2" applyNumberFormat="1" applyFont="1" applyFill="1" applyBorder="1" applyAlignment="1">
      <alignment horizontal="center" vertical="center"/>
    </xf>
    <xf numFmtId="43" fontId="33" fillId="2" borderId="1" xfId="2" applyFont="1" applyFill="1" applyBorder="1" applyAlignment="1">
      <alignment vertical="center"/>
    </xf>
    <xf numFmtId="186" fontId="39" fillId="2" borderId="1" xfId="2" applyNumberFormat="1" applyFont="1" applyFill="1" applyBorder="1" applyAlignment="1">
      <alignment horizontal="right" vertical="center"/>
    </xf>
    <xf numFmtId="177" fontId="39" fillId="2" borderId="1" xfId="0" applyNumberFormat="1" applyFont="1" applyFill="1" applyBorder="1" applyAlignment="1">
      <alignment vertical="center"/>
    </xf>
    <xf numFmtId="177" fontId="41" fillId="8" borderId="1" xfId="2" applyNumberFormat="1" applyFont="1" applyFill="1" applyBorder="1" applyAlignment="1">
      <alignment vertical="center"/>
    </xf>
    <xf numFmtId="43" fontId="37" fillId="0" borderId="1" xfId="2" applyFont="1" applyFill="1" applyBorder="1" applyAlignment="1">
      <alignment horizontal="center" vertical="center"/>
    </xf>
    <xf numFmtId="43" fontId="37" fillId="0" borderId="1" xfId="2" applyFont="1" applyFill="1" applyBorder="1" applyAlignment="1">
      <alignment horizontal="center" vertical="center" wrapText="1"/>
    </xf>
    <xf numFmtId="176" fontId="40" fillId="14" borderId="1" xfId="1" applyNumberFormat="1" applyFont="1" applyFill="1" applyBorder="1" applyAlignment="1">
      <alignment horizontal="center" vertical="center"/>
    </xf>
    <xf numFmtId="185" fontId="37" fillId="2" borderId="1" xfId="2" applyNumberFormat="1" applyFont="1" applyFill="1" applyBorder="1" applyAlignment="1">
      <alignment horizontal="right" vertical="center"/>
    </xf>
    <xf numFmtId="185" fontId="37" fillId="2" borderId="0" xfId="2" applyNumberFormat="1" applyFont="1" applyFill="1" applyBorder="1" applyAlignment="1">
      <alignment horizontal="right" vertical="center"/>
    </xf>
    <xf numFmtId="176" fontId="40" fillId="0" borderId="0" xfId="1" applyNumberFormat="1" applyFont="1" applyFill="1" applyBorder="1" applyAlignment="1">
      <alignment horizontal="center" vertical="center"/>
    </xf>
    <xf numFmtId="187" fontId="39" fillId="2" borderId="1" xfId="2" applyNumberFormat="1" applyFont="1" applyFill="1" applyBorder="1" applyAlignment="1">
      <alignment horizontal="right" vertical="center"/>
    </xf>
    <xf numFmtId="43" fontId="35" fillId="7" borderId="0" xfId="2" applyFont="1" applyFill="1" applyAlignment="1">
      <alignment vertical="center"/>
    </xf>
    <xf numFmtId="0" fontId="2" fillId="11" borderId="1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9" fillId="0" borderId="1" xfId="3" applyFont="1" applyBorder="1" applyAlignment="1">
      <alignment horizontal="center" vertical="center" wrapText="1"/>
    </xf>
    <xf numFmtId="178" fontId="50" fillId="6" borderId="1" xfId="0" applyNumberFormat="1" applyFont="1" applyFill="1" applyBorder="1" applyAlignment="1">
      <alignment horizontal="center" vertical="center" shrinkToFit="1"/>
    </xf>
    <xf numFmtId="178" fontId="50" fillId="4" borderId="1" xfId="0" applyNumberFormat="1" applyFont="1" applyFill="1" applyBorder="1" applyAlignment="1">
      <alignment horizontal="center" vertical="center" shrinkToFit="1"/>
    </xf>
    <xf numFmtId="179" fontId="51" fillId="6" borderId="1" xfId="0" applyNumberFormat="1" applyFont="1" applyFill="1" applyBorder="1" applyAlignment="1">
      <alignment horizontal="right" vertical="center" shrinkToFit="1"/>
    </xf>
    <xf numFmtId="179" fontId="50" fillId="6" borderId="1" xfId="0" applyNumberFormat="1" applyFont="1" applyFill="1" applyBorder="1" applyAlignment="1">
      <alignment horizontal="right" vertical="center" shrinkToFit="1"/>
    </xf>
    <xf numFmtId="0" fontId="52" fillId="7" borderId="0" xfId="0" applyFont="1" applyFill="1" applyAlignment="1">
      <alignment horizontal="right" vertical="center"/>
    </xf>
    <xf numFmtId="176" fontId="52" fillId="7" borderId="1" xfId="1" applyNumberFormat="1" applyFont="1" applyFill="1" applyBorder="1" applyAlignment="1">
      <alignment vertical="center"/>
    </xf>
    <xf numFmtId="0" fontId="15" fillId="12" borderId="1" xfId="4" applyFont="1" applyFill="1" applyBorder="1" applyAlignment="1">
      <alignment horizontal="left" vertical="center"/>
    </xf>
    <xf numFmtId="0" fontId="34" fillId="12" borderId="35" xfId="0" applyFont="1" applyFill="1" applyBorder="1" applyAlignment="1">
      <alignment vertical="center"/>
    </xf>
    <xf numFmtId="176" fontId="11" fillId="0" borderId="36" xfId="0" applyNumberFormat="1" applyFont="1" applyBorder="1" applyAlignment="1">
      <alignment horizontal="right" vertical="center"/>
    </xf>
    <xf numFmtId="176" fontId="11" fillId="0" borderId="37" xfId="0" applyNumberFormat="1" applyFont="1" applyBorder="1" applyAlignment="1">
      <alignment horizontal="right" vertical="center"/>
    </xf>
    <xf numFmtId="0" fontId="34" fillId="12" borderId="38" xfId="0" applyFont="1" applyFill="1" applyBorder="1" applyAlignment="1">
      <alignment vertical="center"/>
    </xf>
    <xf numFmtId="177" fontId="11" fillId="0" borderId="39" xfId="0" applyNumberFormat="1" applyFont="1" applyBorder="1" applyAlignment="1">
      <alignment horizontal="right" vertical="center"/>
    </xf>
    <xf numFmtId="0" fontId="34" fillId="12" borderId="40" xfId="0" applyFont="1" applyFill="1" applyBorder="1" applyAlignment="1">
      <alignment vertical="center"/>
    </xf>
    <xf numFmtId="176" fontId="11" fillId="0" borderId="41" xfId="0" applyNumberFormat="1" applyFont="1" applyBorder="1" applyAlignment="1">
      <alignment horizontal="right" vertical="center"/>
    </xf>
    <xf numFmtId="176" fontId="11" fillId="0" borderId="42" xfId="0" applyNumberFormat="1" applyFont="1" applyBorder="1" applyAlignment="1">
      <alignment horizontal="right" vertical="center"/>
    </xf>
    <xf numFmtId="0" fontId="31" fillId="15" borderId="10" xfId="0" applyFont="1" applyFill="1" applyBorder="1" applyAlignment="1">
      <alignment horizontal="left" vertical="center" wrapText="1"/>
    </xf>
    <xf numFmtId="0" fontId="31" fillId="15" borderId="34" xfId="0" applyFont="1" applyFill="1" applyBorder="1" applyAlignment="1">
      <alignment horizontal="left" vertical="center" wrapText="1"/>
    </xf>
    <xf numFmtId="0" fontId="31" fillId="15" borderId="11" xfId="0" applyFont="1" applyFill="1" applyBorder="1" applyAlignment="1">
      <alignment horizontal="left" vertical="center" wrapText="1"/>
    </xf>
    <xf numFmtId="43" fontId="31" fillId="4" borderId="10" xfId="2" applyFont="1" applyFill="1" applyBorder="1" applyAlignment="1">
      <alignment horizontal="left" vertical="center" wrapText="1"/>
    </xf>
    <xf numFmtId="43" fontId="31" fillId="4" borderId="34" xfId="2" applyFont="1" applyFill="1" applyBorder="1" applyAlignment="1">
      <alignment horizontal="left" vertical="center" wrapText="1"/>
    </xf>
    <xf numFmtId="43" fontId="31" fillId="4" borderId="11" xfId="2" applyFont="1" applyFill="1" applyBorder="1" applyAlignment="1">
      <alignment horizontal="left" vertical="center" wrapText="1"/>
    </xf>
    <xf numFmtId="0" fontId="31" fillId="2" borderId="0" xfId="0" applyFont="1" applyFill="1" applyAlignment="1">
      <alignment horizontal="left" vertical="center" wrapText="1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34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15" borderId="34" xfId="0" applyFont="1" applyFill="1" applyBorder="1" applyAlignment="1">
      <alignment horizontal="left" vertical="center"/>
    </xf>
    <xf numFmtId="0" fontId="31" fillId="15" borderId="11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33" fillId="10" borderId="3" xfId="0" applyFont="1" applyFill="1" applyBorder="1" applyAlignment="1">
      <alignment horizontal="left" vertical="center"/>
    </xf>
    <xf numFmtId="0" fontId="37" fillId="10" borderId="5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left" vertical="center"/>
    </xf>
    <xf numFmtId="43" fontId="42" fillId="2" borderId="10" xfId="2" applyFont="1" applyFill="1" applyBorder="1" applyAlignment="1">
      <alignment horizontal="left" vertical="center" wrapText="1"/>
    </xf>
    <xf numFmtId="43" fontId="42" fillId="2" borderId="34" xfId="2" applyFont="1" applyFill="1" applyBorder="1" applyAlignment="1">
      <alignment horizontal="left" vertical="center" wrapText="1"/>
    </xf>
    <xf numFmtId="43" fontId="42" fillId="2" borderId="11" xfId="2" applyFont="1" applyFill="1" applyBorder="1" applyAlignment="1">
      <alignment horizontal="left" vertical="center" wrapText="1"/>
    </xf>
    <xf numFmtId="43" fontId="43" fillId="2" borderId="10" xfId="2" applyFont="1" applyFill="1" applyBorder="1" applyAlignment="1">
      <alignment horizontal="left" vertical="center" wrapText="1"/>
    </xf>
    <xf numFmtId="43" fontId="43" fillId="2" borderId="34" xfId="2" applyFont="1" applyFill="1" applyBorder="1" applyAlignment="1">
      <alignment horizontal="left" vertical="center" wrapText="1"/>
    </xf>
    <xf numFmtId="43" fontId="43" fillId="2" borderId="11" xfId="2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" xfId="4" applyFont="1" applyBorder="1" applyAlignment="1">
      <alignment horizontal="left" vertical="center" wrapText="1"/>
    </xf>
    <xf numFmtId="0" fontId="7" fillId="0" borderId="10" xfId="4" applyFont="1" applyBorder="1" applyAlignment="1">
      <alignment horizontal="left" vertical="center" wrapText="1"/>
    </xf>
    <xf numFmtId="176" fontId="7" fillId="0" borderId="1" xfId="1" applyNumberFormat="1" applyFont="1" applyBorder="1" applyAlignment="1">
      <alignment vertical="center" wrapText="1"/>
    </xf>
    <xf numFmtId="176" fontId="7" fillId="0" borderId="10" xfId="1" applyNumberFormat="1" applyFont="1" applyBorder="1" applyAlignment="1">
      <alignment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</cellXfs>
  <cellStyles count="6">
    <cellStyle name="百分比" xfId="1" builtinId="5"/>
    <cellStyle name="百分比 2" xfId="5" xr:uid="{00000000-0005-0000-0000-000001000000}"/>
    <cellStyle name="常规" xfId="0" builtinId="0"/>
    <cellStyle name="常规 2" xfId="4" xr:uid="{00000000-0005-0000-0000-000003000000}"/>
    <cellStyle name="超链接" xfId="3" builtinId="8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da3&#27979;&#31639;-12&#24180;&#35268;&#21010;&#31185;&#20004;&#21697;%20&#21683;&#27700;&#32463;&#33829;&#27169;&#22411;-0707&#19979;&#21320;&#65288;&#25552;&#25253;&#65289;%20-%20&#20462;&#25913;&#31185;&#20004;&#21697;&#21333;&#20215;&amp;&#36153;&#29992;&#39069;-20220804&#65288;1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da3&#27979;&#31639;-12&#24180;&#35268;&#21010;&#20116;&#21697;&#32463;&#33829;&#27169;&#22411;-0804-&#25913;&#28508;&#21147;&#2130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1广东科达琳"/>
      <sheetName val="2云南科达琳"/>
      <sheetName val="3山东科达琳"/>
      <sheetName val="3广西科达琳"/>
      <sheetName val="3浙江科达琳"/>
      <sheetName val="3江苏科达琳"/>
      <sheetName val="3上海科达琳"/>
      <sheetName val="3贵州科达琳"/>
      <sheetName val="3四川科达琳"/>
      <sheetName val="3重庆科达琳"/>
      <sheetName val="3海南科达琳"/>
      <sheetName val="3第三类市场合计科达琳"/>
      <sheetName val="华南科达琳"/>
      <sheetName val="华东科达琳"/>
      <sheetName val="西南科达琳"/>
      <sheetName val="OTC自营11省科达琳合计"/>
      <sheetName val="N潜力区辽宁科达琳"/>
      <sheetName val="N潜力区山西科达琳"/>
      <sheetName val="N潜力区河北河南湖北湖南其他科达琳"/>
      <sheetName val="N其他科达琳 "/>
      <sheetName val="N河北科达琳"/>
      <sheetName val="N河南科达琳"/>
      <sheetName val="N湖北科达琳"/>
      <sheetName val="N湖南科达琳"/>
      <sheetName val="潜力区外包胡伟科达琳"/>
      <sheetName val="OTC潜力区科达琳合计"/>
      <sheetName val="OTC自营加潜力区科达琳合计"/>
      <sheetName val="医药电商科达琳"/>
      <sheetName val="OTC自营加潜力区加电商科达琳合计"/>
      <sheetName val="Sheet11"/>
      <sheetName val="1广东咳水"/>
      <sheetName val="2云南咳水"/>
      <sheetName val="3山东咳水"/>
      <sheetName val="3广西咳水"/>
      <sheetName val="3浙江咳水"/>
      <sheetName val="3江苏咳水"/>
      <sheetName val="3上海咳水"/>
      <sheetName val="3贵州咳水"/>
      <sheetName val="3四川咳水"/>
      <sheetName val="3重庆咳水"/>
      <sheetName val="3海南咳水"/>
      <sheetName val="3第三类市合计咳水"/>
      <sheetName val="华南咳水"/>
      <sheetName val="华东咳水"/>
      <sheetName val="西南咳水"/>
      <sheetName val="OTC自营11省咳水合计"/>
      <sheetName val="N潜力区辽宁咳水"/>
      <sheetName val="N潜力区山西咳水"/>
      <sheetName val="N潜力区其他咳水"/>
      <sheetName val="潜力区外包胡伟咳水"/>
      <sheetName val="OTC潜力区咳水合计"/>
      <sheetName val="OTC自营加潜力区咳水合计"/>
      <sheetName val="医药电商咳水"/>
      <sheetName val="OTC自营加潜力区加医药电商咳水合计"/>
      <sheetName val="Sheet12"/>
      <sheetName val="科达琳咳水广东"/>
      <sheetName val="科达琳咳水云南"/>
      <sheetName val="科达琳咳水山东"/>
      <sheetName val="科达琳咳水广西"/>
      <sheetName val="科达琳咳水江苏"/>
      <sheetName val="科达琳咳水浙江"/>
      <sheetName val="科达琳咳水上海"/>
      <sheetName val="科达琳咳水贵州"/>
      <sheetName val="科达琳咳水四川"/>
      <sheetName val="科达琳咳水重庆"/>
      <sheetName val="科达琳咳水海南"/>
      <sheetName val="华南科达琳咳水"/>
      <sheetName val="华东科达琳咳水"/>
      <sheetName val="西南科达琳咳水"/>
      <sheetName val="OTC自营11省科达琳咳水"/>
      <sheetName val="潜力区辽宁科达琳咳水"/>
      <sheetName val="潜力区山西科达琳咳水"/>
      <sheetName val="潜力区外包胡伟科达琳咳水"/>
      <sheetName val="OTC潜力区科达琳咳水合计"/>
      <sheetName val="医药电商科达琳咳水"/>
      <sheetName val="OTC自营加潜力区加医药电商科达琳咳水合计"/>
      <sheetName val="基础版 - 修正2022年 第四类市场合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1">
          <cell r="A41" t="str">
            <v>损益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41">
          <cell r="A41" t="str">
            <v>损益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1广东科达琳"/>
      <sheetName val="2云南科达琳"/>
      <sheetName val="3山东科达琳"/>
      <sheetName val="3广西科达琳"/>
      <sheetName val="3浙江科达琳"/>
      <sheetName val="3江苏科达琳"/>
      <sheetName val="3上海科达琳"/>
      <sheetName val="3贵州科达琳"/>
      <sheetName val="3四川科达琳"/>
      <sheetName val="3重庆科达琳"/>
      <sheetName val="3海南科达琳"/>
      <sheetName val="3第三类市场合计科达琳"/>
      <sheetName val="华南科达琳"/>
      <sheetName val="华东科达琳"/>
      <sheetName val="西南科达琳"/>
      <sheetName val="OTC自营11省科达琳合计"/>
      <sheetName val="N潜力区辽宁科达琳"/>
      <sheetName val="N潜力区山西科达琳"/>
      <sheetName val="N潜力区河北河南湖北湖南其他科达琳"/>
      <sheetName val="N其他科达琳 "/>
      <sheetName val="N河北科达琳"/>
      <sheetName val="N河南科达琳"/>
      <sheetName val="N湖北科达琳"/>
      <sheetName val="N湖南科达琳"/>
      <sheetName val="潜力区外包胡伟科达琳"/>
      <sheetName val="OTC潜力区科达琳合计"/>
      <sheetName val="OTC自营加潜力区科达琳合计"/>
      <sheetName val="医药电商科达琳"/>
      <sheetName val="OTC自营加潜力区加电商科达琳合计"/>
      <sheetName val="Sheet11"/>
      <sheetName val="1广东咳水"/>
      <sheetName val="2云南咳水"/>
      <sheetName val="3山东咳水"/>
      <sheetName val="3广西咳水"/>
      <sheetName val="3浙江咳水"/>
      <sheetName val="3江苏咳水"/>
      <sheetName val="3上海咳水"/>
      <sheetName val="3贵州咳水"/>
      <sheetName val="3四川咳水"/>
      <sheetName val="3重庆咳水"/>
      <sheetName val="3海南咳水"/>
      <sheetName val="3第三类市合计咳水"/>
      <sheetName val="华南咳水"/>
      <sheetName val="华东咳水"/>
      <sheetName val="西南咳水"/>
      <sheetName val="OTC自营11省咳水合计"/>
      <sheetName val="N潜力区辽宁咳水"/>
      <sheetName val="N潜力区山西咳水"/>
      <sheetName val="N潜力区其他咳水"/>
      <sheetName val="潜力区外包胡伟咳水"/>
      <sheetName val="OTC潜力区咳水合计"/>
      <sheetName val="OTC自营加潜力区咳水合计"/>
      <sheetName val="医药电商咳水"/>
      <sheetName val="OTC自营加潜力区加医药电商咳水合计"/>
      <sheetName val="Sheet12"/>
      <sheetName val="科达琳咳水广东"/>
      <sheetName val="科达琳咳水云南"/>
      <sheetName val="科达琳咳水山东"/>
      <sheetName val="科达琳咳水广西"/>
      <sheetName val="科达琳咳水江苏"/>
      <sheetName val="科达琳咳水浙江"/>
      <sheetName val="科达琳咳水上海"/>
      <sheetName val="科达琳咳水贵州"/>
      <sheetName val="科达琳咳水四川"/>
      <sheetName val="科达琳咳水重庆"/>
      <sheetName val="科达琳咳水海南"/>
      <sheetName val="华南科达琳咳水"/>
      <sheetName val="华东科达琳咳水"/>
      <sheetName val="西南科达琳咳水"/>
      <sheetName val="OTC自营11省科达琳咳水"/>
      <sheetName val="潜力区辽宁科达琳咳水"/>
      <sheetName val="潜力区山西科达琳咳水"/>
      <sheetName val="潜力区外包胡伟科达琳咳水"/>
      <sheetName val="OTC潜力区科达琳咳水合计"/>
      <sheetName val="医药电商科达琳咳水"/>
      <sheetName val="OTC自营加潜力区加医药电商科达琳咳水合计"/>
      <sheetName val="Sheet51"/>
      <sheetName val="1广东无睡意伤风素"/>
      <sheetName val="2云南无睡意伤风素"/>
      <sheetName val="3山东无睡意伤风素"/>
      <sheetName val="3广西无睡意伤风素"/>
      <sheetName val="3浙江无睡意伤风素"/>
      <sheetName val="3江苏无睡意伤风素"/>
      <sheetName val="3上海无睡意伤风素"/>
      <sheetName val="3贵州无睡意伤风素"/>
      <sheetName val="3四川无睡意伤风素"/>
      <sheetName val="3重庆无睡意伤风素"/>
      <sheetName val="3海南无睡意伤风素"/>
      <sheetName val="3第三类市场合计无睡意伤风素"/>
      <sheetName val="华南无睡意伤风素"/>
      <sheetName val="华东无睡意伤风素"/>
      <sheetName val="西南无睡意伤风素"/>
      <sheetName val="OTC自营11省无睡意伤风素合计"/>
      <sheetName val="N潜力区辽宁无睡意伤风素"/>
      <sheetName val="N潜力区山西无睡意伤风素"/>
      <sheetName val="N潜力区河北河南湖北湖南其他无睡意伤风素"/>
      <sheetName val="潜力区外包胡伟无睡意伤风素"/>
      <sheetName val="OTC潜力区无睡意伤风素合计"/>
      <sheetName val="OTC自营加潜力区无睡意伤风素合计"/>
      <sheetName val="医药电商无睡意伤风素"/>
      <sheetName val="OTC自营加潜力区加电商无睡意伤风素合计"/>
      <sheetName val="Sheet52"/>
      <sheetName val="1广东特强止痛素"/>
      <sheetName val="2云南特强止痛素"/>
      <sheetName val="3山东特强止痛素"/>
      <sheetName val="3广西特强止痛素"/>
      <sheetName val="3浙江特强止痛素"/>
      <sheetName val="3江苏特强止痛素"/>
      <sheetName val="3上海特强止痛素"/>
      <sheetName val="3贵州特强止痛素"/>
      <sheetName val="3四川特强止痛素"/>
      <sheetName val="3重庆特强止痛素"/>
      <sheetName val="3海南特强止痛素"/>
      <sheetName val="3第三类市场合计特强止痛素"/>
      <sheetName val="华南特强止痛素"/>
      <sheetName val="华东特强止痛素"/>
      <sheetName val="西南特强止痛素"/>
      <sheetName val="OTC自营11省特强止痛素合计"/>
      <sheetName val="N潜力区辽宁特强止痛素"/>
      <sheetName val="N潜力区山西特强止痛素"/>
      <sheetName val="N潜力区河北河南湖北湖南其他特强止痛素"/>
      <sheetName val="潜力区外包胡伟特强止痛素"/>
      <sheetName val="OTC潜力区特强止痛素合计"/>
      <sheetName val="OTC自营加潜力区特强止痛素合计"/>
      <sheetName val="医药电商特强止痛素"/>
      <sheetName val="OTC自营加潜力区加电商特强止痛素合计"/>
      <sheetName val="Sheet55"/>
      <sheetName val="四品广东"/>
      <sheetName val="四品云南"/>
      <sheetName val="四品山东"/>
      <sheetName val="四品广西"/>
      <sheetName val="四品浙江"/>
      <sheetName val="四品江苏"/>
      <sheetName val="四品上海"/>
      <sheetName val="四品贵州"/>
      <sheetName val="四品四川"/>
      <sheetName val="四品重庆"/>
      <sheetName val="四品海南"/>
      <sheetName val="四品第三类市场"/>
      <sheetName val="华南四品"/>
      <sheetName val="华东四品"/>
      <sheetName val="西南四品"/>
      <sheetName val="OTC自营11省四品合计"/>
      <sheetName val="N潜力区辽宁四品"/>
      <sheetName val="N潜力区山西四品"/>
      <sheetName val="N潜力区河北河南湖北湖南其他四品"/>
      <sheetName val="N潜力区外包胡伟四品"/>
      <sheetName val="N潜力区四品合计"/>
      <sheetName val="OTC自营加潜力区四品合计"/>
      <sheetName val="医药电商四品合计"/>
      <sheetName val="OTC自营加潜力区加医药电商四品合计"/>
      <sheetName val="Sheet32"/>
      <sheetName val="五品广东"/>
      <sheetName val="五品云南"/>
      <sheetName val="五品山东"/>
      <sheetName val="五品广西"/>
      <sheetName val="五品浙江"/>
      <sheetName val="五品江苏"/>
      <sheetName val="五品上海"/>
      <sheetName val="五品贵州"/>
      <sheetName val="五品四川"/>
      <sheetName val="五品重庆"/>
      <sheetName val="五品海南"/>
      <sheetName val="五品第三类市场"/>
      <sheetName val="华南五品"/>
      <sheetName val="华东五品"/>
      <sheetName val="西南五品"/>
      <sheetName val="OTC自营11省五品合计"/>
      <sheetName val="N潜力区辽宁五品"/>
      <sheetName val="N潜力区山西五品"/>
      <sheetName val="N潜力区河北河南湖北湖南其他五品"/>
      <sheetName val="N潜力区外包胡伟五品"/>
      <sheetName val="N潜力区五品合计"/>
      <sheetName val="OTC自营加潜力区五品合计"/>
      <sheetName val="医药电商五品合计"/>
      <sheetName val="OTC自营加潜力区加医药电商五品合计"/>
      <sheetName val="基础版 - 修正2022年 第四类市场合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1">
          <cell r="A41" t="str">
            <v>损益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1">
          <cell r="A41" t="str">
            <v>损益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29"/>
  <sheetViews>
    <sheetView showGridLines="0" tabSelected="1" workbookViewId="0">
      <selection activeCell="M15" sqref="M15"/>
    </sheetView>
  </sheetViews>
  <sheetFormatPr defaultColWidth="9" defaultRowHeight="14"/>
  <cols>
    <col min="1" max="1" width="27.453125" style="195" customWidth="1"/>
    <col min="2" max="2" width="11.90625" style="195" customWidth="1"/>
    <col min="3" max="16384" width="9" style="195"/>
  </cols>
  <sheetData>
    <row r="1" spans="1:14" ht="21">
      <c r="A1" s="287" t="s">
        <v>164</v>
      </c>
    </row>
    <row r="2" spans="1:14">
      <c r="A2" s="196" t="s">
        <v>85</v>
      </c>
    </row>
    <row r="3" spans="1:14" s="198" customFormat="1" ht="44.5" customHeight="1">
      <c r="A3" s="310" t="s">
        <v>294</v>
      </c>
      <c r="B3" s="310"/>
      <c r="C3" s="310"/>
      <c r="D3" s="310"/>
      <c r="E3" s="310"/>
      <c r="F3" s="310"/>
      <c r="G3" s="310"/>
      <c r="H3" s="310"/>
      <c r="I3" s="310"/>
      <c r="J3" s="310"/>
      <c r="K3" s="197"/>
      <c r="L3" s="197"/>
      <c r="M3" s="197"/>
      <c r="N3" s="197"/>
    </row>
    <row r="4" spans="1:14" s="198" customFormat="1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7"/>
      <c r="L4" s="197"/>
      <c r="M4" s="197"/>
      <c r="N4" s="197"/>
    </row>
    <row r="5" spans="1:14">
      <c r="A5" s="200" t="s">
        <v>86</v>
      </c>
    </row>
    <row r="6" spans="1:14">
      <c r="A6" s="201" t="s">
        <v>0</v>
      </c>
      <c r="B6" s="201">
        <v>2023</v>
      </c>
      <c r="C6" s="201">
        <v>2024</v>
      </c>
      <c r="D6" s="201">
        <v>2025</v>
      </c>
      <c r="E6" s="201">
        <v>2026</v>
      </c>
      <c r="F6" s="201">
        <v>2027</v>
      </c>
      <c r="G6" s="201">
        <v>2028</v>
      </c>
      <c r="H6" s="201">
        <v>2029</v>
      </c>
      <c r="I6" s="201">
        <v>2030</v>
      </c>
      <c r="J6" s="201" t="s">
        <v>87</v>
      </c>
    </row>
    <row r="7" spans="1:14" ht="15">
      <c r="A7" s="202" t="s">
        <v>121</v>
      </c>
      <c r="B7" s="203">
        <f>市场费用投入对销售额和对利润的影响分析!E5</f>
        <v>1.2290671354276128</v>
      </c>
      <c r="C7" s="203">
        <f>市场费用投入对销售额和对利润的影响分析!L5</f>
        <v>-61.898751240438287</v>
      </c>
      <c r="D7" s="203">
        <f>市场费用投入对销售额和对利润的影响分析!S5</f>
        <v>-11.913221372517</v>
      </c>
      <c r="E7" s="203">
        <f>市场费用投入对销售额和对利润的影响分析!Z5</f>
        <v>-17.456263180974929</v>
      </c>
      <c r="F7" s="203">
        <f>市场费用投入对销售额和对利润的影响分析!AG5</f>
        <v>189.51453365397174</v>
      </c>
      <c r="G7" s="203">
        <f>市场费用投入对销售额和对利润的影响分析!AN5</f>
        <v>474.27585993130924</v>
      </c>
      <c r="H7" s="203">
        <f>市场费用投入对销售额和对利润的影响分析!AU5</f>
        <v>712.18061006617791</v>
      </c>
      <c r="I7" s="203">
        <f>市场费用投入对销售额和对利润的影响分析!BB5</f>
        <v>1172.0860431136389</v>
      </c>
      <c r="J7" s="204">
        <f>SUM(B7:I7)</f>
        <v>2458.0178781065952</v>
      </c>
    </row>
    <row r="8" spans="1:14">
      <c r="A8" s="205" t="s">
        <v>88</v>
      </c>
      <c r="B8" s="206">
        <f>B7</f>
        <v>1.2290671354276128</v>
      </c>
      <c r="C8" s="206">
        <f>B8+C7</f>
        <v>-60.669684105010674</v>
      </c>
      <c r="D8" s="206">
        <f t="shared" ref="D8:I8" si="0">C8+D7</f>
        <v>-72.582905477527675</v>
      </c>
      <c r="E8" s="206">
        <f t="shared" si="0"/>
        <v>-90.039168658502604</v>
      </c>
      <c r="F8" s="206">
        <f t="shared" si="0"/>
        <v>99.475364995469135</v>
      </c>
      <c r="G8" s="206">
        <f t="shared" si="0"/>
        <v>573.75122492677838</v>
      </c>
      <c r="H8" s="206">
        <f t="shared" si="0"/>
        <v>1285.9318349929563</v>
      </c>
      <c r="I8" s="206">
        <f t="shared" si="0"/>
        <v>2458.0178781065952</v>
      </c>
      <c r="J8" s="207"/>
    </row>
    <row r="9" spans="1:14">
      <c r="A9" s="205"/>
      <c r="B9" s="208">
        <f>IF(B8&lt;0,1,IF(A8&gt;=0,0,(-A8)/(B8-A8)))</f>
        <v>0</v>
      </c>
      <c r="C9" s="208">
        <f t="shared" ref="C9:H9" si="1">IF(C8&lt;0,1,IF(B8&gt;=0,0,(-B8)/(C8-B8)))</f>
        <v>1</v>
      </c>
      <c r="D9" s="208">
        <f t="shared" si="1"/>
        <v>1</v>
      </c>
      <c r="E9" s="208">
        <f t="shared" si="1"/>
        <v>1</v>
      </c>
      <c r="F9" s="208">
        <f t="shared" si="1"/>
        <v>0.47510429370499951</v>
      </c>
      <c r="G9" s="208">
        <f t="shared" si="1"/>
        <v>0</v>
      </c>
      <c r="H9" s="208">
        <f t="shared" si="1"/>
        <v>0</v>
      </c>
      <c r="I9" s="208"/>
      <c r="J9" s="208"/>
    </row>
    <row r="10" spans="1:14">
      <c r="A10" s="209" t="s">
        <v>89</v>
      </c>
      <c r="B10" s="210">
        <f>SUM(B9:I9)</f>
        <v>3.4751042937049994</v>
      </c>
      <c r="C10" s="217" t="s">
        <v>100</v>
      </c>
      <c r="D10" s="218"/>
      <c r="E10" s="218"/>
      <c r="F10" s="218"/>
      <c r="G10" s="218"/>
      <c r="H10" s="218"/>
      <c r="I10" s="218"/>
      <c r="J10" s="219"/>
    </row>
    <row r="11" spans="1:14" ht="3.65" customHeight="1"/>
    <row r="12" spans="1:14">
      <c r="A12" s="200" t="s">
        <v>90</v>
      </c>
    </row>
    <row r="13" spans="1:14">
      <c r="A13" s="211" t="s">
        <v>162</v>
      </c>
      <c r="B13" s="212">
        <v>0.06</v>
      </c>
      <c r="C13" s="220"/>
      <c r="D13" s="221"/>
      <c r="E13" s="221"/>
      <c r="F13" s="221"/>
      <c r="G13" s="221"/>
      <c r="H13" s="221"/>
      <c r="I13" s="221"/>
      <c r="J13" s="221"/>
    </row>
    <row r="14" spans="1:14" hidden="1">
      <c r="A14" s="213"/>
      <c r="B14" s="207">
        <v>1</v>
      </c>
      <c r="C14" s="207">
        <v>2</v>
      </c>
      <c r="D14" s="207">
        <v>3</v>
      </c>
      <c r="E14" s="207">
        <v>4</v>
      </c>
      <c r="F14" s="207">
        <v>5</v>
      </c>
      <c r="G14" s="207">
        <v>6</v>
      </c>
      <c r="H14" s="207">
        <v>7</v>
      </c>
      <c r="I14" s="207">
        <v>8</v>
      </c>
      <c r="J14" s="207"/>
    </row>
    <row r="15" spans="1:14">
      <c r="A15" s="201" t="s">
        <v>91</v>
      </c>
      <c r="B15" s="201">
        <f>B6</f>
        <v>2023</v>
      </c>
      <c r="C15" s="201">
        <f t="shared" ref="C15:I15" si="2">C6</f>
        <v>2024</v>
      </c>
      <c r="D15" s="201">
        <f t="shared" si="2"/>
        <v>2025</v>
      </c>
      <c r="E15" s="201">
        <f t="shared" si="2"/>
        <v>2026</v>
      </c>
      <c r="F15" s="201">
        <f t="shared" si="2"/>
        <v>2027</v>
      </c>
      <c r="G15" s="201">
        <f t="shared" si="2"/>
        <v>2028</v>
      </c>
      <c r="H15" s="201">
        <f t="shared" si="2"/>
        <v>2029</v>
      </c>
      <c r="I15" s="201">
        <f t="shared" si="2"/>
        <v>2030</v>
      </c>
      <c r="J15" s="201" t="s">
        <v>92</v>
      </c>
    </row>
    <row r="16" spans="1:14" ht="16.5" customHeight="1">
      <c r="A16" s="202" t="s">
        <v>163</v>
      </c>
      <c r="B16" s="203">
        <f>B7</f>
        <v>1.2290671354276128</v>
      </c>
      <c r="C16" s="203">
        <f>C7</f>
        <v>-61.898751240438287</v>
      </c>
      <c r="D16" s="203">
        <f t="shared" ref="D16:I16" si="3">D7</f>
        <v>-11.913221372517</v>
      </c>
      <c r="E16" s="203">
        <f t="shared" si="3"/>
        <v>-17.456263180974929</v>
      </c>
      <c r="F16" s="203">
        <f t="shared" si="3"/>
        <v>189.51453365397174</v>
      </c>
      <c r="G16" s="203">
        <f t="shared" si="3"/>
        <v>474.27585993130924</v>
      </c>
      <c r="H16" s="203">
        <f t="shared" si="3"/>
        <v>712.18061006617791</v>
      </c>
      <c r="I16" s="203">
        <f t="shared" si="3"/>
        <v>1172.0860431136389</v>
      </c>
      <c r="J16" s="204">
        <f>SUM(B16:I16)</f>
        <v>2458.0178781065952</v>
      </c>
    </row>
    <row r="17" spans="1:14">
      <c r="A17" s="214" t="s">
        <v>93</v>
      </c>
      <c r="B17" s="208">
        <f>B16/(1+$B$13)^B14</f>
        <v>1.1594972975732196</v>
      </c>
      <c r="C17" s="208">
        <f t="shared" ref="C17:I17" si="4">C16/(1+$B$13)^C14</f>
        <v>-55.089668245317085</v>
      </c>
      <c r="D17" s="208">
        <f t="shared" si="4"/>
        <v>-10.002570387397816</v>
      </c>
      <c r="E17" s="208">
        <f t="shared" si="4"/>
        <v>-13.826995449465411</v>
      </c>
      <c r="F17" s="208">
        <f t="shared" si="4"/>
        <v>141.61628414982977</v>
      </c>
      <c r="G17" s="208">
        <f t="shared" si="4"/>
        <v>334.34576653466797</v>
      </c>
      <c r="H17" s="208">
        <f t="shared" si="4"/>
        <v>473.64078090840667</v>
      </c>
      <c r="I17" s="208">
        <f t="shared" si="4"/>
        <v>735.3812837265865</v>
      </c>
      <c r="J17" s="208">
        <f>SUM(B17:I17)</f>
        <v>1607.2243785348837</v>
      </c>
    </row>
    <row r="18" spans="1:14" ht="34.5" customHeight="1">
      <c r="A18" s="209" t="s">
        <v>94</v>
      </c>
      <c r="B18" s="210">
        <f>J17</f>
        <v>1607.2243785348837</v>
      </c>
      <c r="C18" s="307" t="s">
        <v>95</v>
      </c>
      <c r="D18" s="308"/>
      <c r="E18" s="308"/>
      <c r="F18" s="308"/>
      <c r="G18" s="308"/>
      <c r="H18" s="308"/>
      <c r="I18" s="308"/>
      <c r="J18" s="309"/>
    </row>
    <row r="19" spans="1:14" ht="4" customHeight="1"/>
    <row r="20" spans="1:14">
      <c r="A20" s="200" t="s">
        <v>158</v>
      </c>
    </row>
    <row r="21" spans="1:14">
      <c r="A21" s="286" t="s">
        <v>99</v>
      </c>
      <c r="B21" s="215">
        <v>4744</v>
      </c>
      <c r="C21" s="311"/>
      <c r="D21" s="312"/>
      <c r="E21" s="312"/>
      <c r="F21" s="312"/>
      <c r="G21" s="312"/>
      <c r="H21" s="312"/>
      <c r="I21" s="312"/>
      <c r="J21" s="313"/>
    </row>
    <row r="22" spans="1:14">
      <c r="A22" s="286" t="s">
        <v>97</v>
      </c>
      <c r="B22" s="215">
        <v>29208</v>
      </c>
      <c r="C22" s="314" t="s">
        <v>159</v>
      </c>
      <c r="D22" s="315"/>
      <c r="E22" s="315"/>
      <c r="F22" s="315"/>
      <c r="G22" s="315"/>
      <c r="H22" s="315"/>
      <c r="I22" s="315"/>
      <c r="J22" s="316"/>
      <c r="K22" s="216">
        <f>B22/B21</f>
        <v>6.1568296795952779</v>
      </c>
    </row>
    <row r="23" spans="1:14">
      <c r="A23" s="286" t="s">
        <v>98</v>
      </c>
      <c r="B23" s="215">
        <v>2458</v>
      </c>
      <c r="C23" s="314" t="s">
        <v>295</v>
      </c>
      <c r="D23" s="315"/>
      <c r="E23" s="315"/>
      <c r="F23" s="315"/>
      <c r="G23" s="315"/>
      <c r="H23" s="315"/>
      <c r="I23" s="315"/>
      <c r="J23" s="316"/>
      <c r="K23" s="216">
        <f>B23/B21</f>
        <v>0.51812816188870148</v>
      </c>
    </row>
    <row r="24" spans="1:14" ht="3.65" customHeight="1"/>
    <row r="25" spans="1:14">
      <c r="A25" s="200" t="s">
        <v>160</v>
      </c>
    </row>
    <row r="26" spans="1:14" s="198" customFormat="1">
      <c r="A26" s="317" t="s">
        <v>96</v>
      </c>
      <c r="B26" s="318"/>
      <c r="C26" s="318"/>
      <c r="D26" s="318"/>
      <c r="E26" s="318"/>
      <c r="F26" s="318"/>
      <c r="G26" s="318"/>
      <c r="H26" s="318"/>
      <c r="I26" s="318"/>
      <c r="J26" s="319"/>
      <c r="K26" s="197"/>
      <c r="L26" s="197"/>
      <c r="M26" s="197"/>
      <c r="N26" s="197"/>
    </row>
    <row r="27" spans="1:14" ht="4" customHeight="1"/>
    <row r="28" spans="1:14">
      <c r="A28" s="200" t="s">
        <v>161</v>
      </c>
    </row>
    <row r="29" spans="1:14" s="198" customFormat="1" ht="47.5" customHeight="1">
      <c r="A29" s="304" t="s">
        <v>165</v>
      </c>
      <c r="B29" s="305"/>
      <c r="C29" s="305"/>
      <c r="D29" s="305"/>
      <c r="E29" s="305"/>
      <c r="F29" s="305"/>
      <c r="G29" s="305"/>
      <c r="H29" s="305"/>
      <c r="I29" s="305"/>
      <c r="J29" s="306"/>
      <c r="K29" s="197"/>
      <c r="L29" s="197"/>
      <c r="M29" s="197"/>
      <c r="N29" s="197"/>
    </row>
  </sheetData>
  <mergeCells count="7">
    <mergeCell ref="A29:J29"/>
    <mergeCell ref="C18:J18"/>
    <mergeCell ref="A3:J3"/>
    <mergeCell ref="C21:J21"/>
    <mergeCell ref="C22:J22"/>
    <mergeCell ref="C23:J23"/>
    <mergeCell ref="A26:J2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"/>
  <sheetViews>
    <sheetView showGridLines="0" zoomScale="90" zoomScaleNormal="90" workbookViewId="0">
      <selection activeCell="I7" sqref="I7"/>
    </sheetView>
  </sheetViews>
  <sheetFormatPr defaultRowHeight="14"/>
  <cols>
    <col min="1" max="1" width="11.36328125" customWidth="1"/>
    <col min="2" max="3" width="8.453125" style="2" customWidth="1"/>
    <col min="4" max="4" width="10.08984375" style="2" customWidth="1"/>
    <col min="5" max="5" width="8.453125" style="4" customWidth="1"/>
    <col min="6" max="6" width="11.6328125" style="3" customWidth="1"/>
    <col min="7" max="7" width="2.7265625" customWidth="1"/>
    <col min="8" max="8" width="11.36328125" customWidth="1"/>
    <col min="9" max="13" width="10.6328125" customWidth="1"/>
    <col min="14" max="14" width="4" customWidth="1"/>
    <col min="15" max="15" width="11.36328125" customWidth="1"/>
    <col min="16" max="20" width="10.6328125" customWidth="1"/>
    <col min="21" max="21" width="2.36328125" customWidth="1"/>
    <col min="22" max="22" width="11.36328125" customWidth="1"/>
    <col min="23" max="23" width="10.6328125" customWidth="1"/>
    <col min="24" max="24" width="12.26953125" customWidth="1"/>
    <col min="25" max="27" width="10.6328125" customWidth="1"/>
    <col min="28" max="28" width="2.36328125" customWidth="1"/>
    <col min="29" max="29" width="11.36328125" customWidth="1"/>
    <col min="30" max="30" width="10.6328125" customWidth="1"/>
    <col min="31" max="31" width="12.36328125" customWidth="1"/>
    <col min="32" max="34" width="10.6328125" customWidth="1"/>
    <col min="35" max="35" width="2.36328125" customWidth="1"/>
    <col min="36" max="36" width="11.36328125" customWidth="1"/>
    <col min="37" max="37" width="12.26953125" customWidth="1"/>
    <col min="38" max="38" width="12.36328125" customWidth="1"/>
    <col min="39" max="41" width="10.6328125" customWidth="1"/>
    <col min="42" max="42" width="2.36328125" customWidth="1"/>
    <col min="43" max="43" width="11.36328125" customWidth="1"/>
    <col min="44" max="44" width="12.26953125" customWidth="1"/>
    <col min="45" max="45" width="14" customWidth="1"/>
    <col min="46" max="46" width="10.6328125" customWidth="1"/>
    <col min="47" max="47" width="12.26953125" customWidth="1"/>
    <col min="48" max="48" width="10.6328125" customWidth="1"/>
    <col min="49" max="49" width="2.36328125" customWidth="1"/>
    <col min="50" max="50" width="11.36328125" customWidth="1"/>
    <col min="51" max="51" width="12.26953125" customWidth="1"/>
    <col min="52" max="52" width="14" customWidth="1"/>
    <col min="53" max="53" width="10.6328125" customWidth="1"/>
    <col min="54" max="54" width="12.26953125" customWidth="1"/>
    <col min="55" max="55" width="10.6328125" customWidth="1"/>
    <col min="56" max="56" width="2.36328125" customWidth="1"/>
    <col min="57" max="57" width="11.36328125" customWidth="1"/>
    <col min="58" max="58" width="12.26953125" customWidth="1"/>
    <col min="59" max="59" width="14" customWidth="1"/>
    <col min="60" max="60" width="10.6328125" customWidth="1"/>
    <col min="61" max="61" width="12.26953125" customWidth="1"/>
    <col min="62" max="62" width="10.6328125" customWidth="1"/>
  </cols>
  <sheetData>
    <row r="1" spans="1:62" ht="23.25" customHeight="1">
      <c r="A1" s="1" t="s">
        <v>102</v>
      </c>
    </row>
    <row r="2" spans="1:62" ht="14.5" thickBot="1"/>
    <row r="3" spans="1:62" s="5" customFormat="1" ht="29.25" customHeight="1">
      <c r="A3" s="178" t="s">
        <v>0</v>
      </c>
      <c r="B3" s="320" t="s">
        <v>63</v>
      </c>
      <c r="C3" s="320"/>
      <c r="D3" s="320"/>
      <c r="E3" s="320"/>
      <c r="F3" s="321"/>
      <c r="H3" s="178" t="s">
        <v>66</v>
      </c>
      <c r="I3" s="320" t="s">
        <v>73</v>
      </c>
      <c r="J3" s="320"/>
      <c r="K3" s="320"/>
      <c r="L3" s="320"/>
      <c r="M3" s="321"/>
      <c r="O3" s="178" t="s">
        <v>66</v>
      </c>
      <c r="P3" s="320" t="s">
        <v>74</v>
      </c>
      <c r="Q3" s="320"/>
      <c r="R3" s="320"/>
      <c r="S3" s="320"/>
      <c r="T3" s="321"/>
      <c r="V3" s="178" t="s">
        <v>66</v>
      </c>
      <c r="W3" s="320" t="s">
        <v>75</v>
      </c>
      <c r="X3" s="320"/>
      <c r="Y3" s="320"/>
      <c r="Z3" s="320"/>
      <c r="AA3" s="321"/>
      <c r="AC3" s="178" t="s">
        <v>66</v>
      </c>
      <c r="AD3" s="320" t="s">
        <v>76</v>
      </c>
      <c r="AE3" s="320"/>
      <c r="AF3" s="320"/>
      <c r="AG3" s="320"/>
      <c r="AH3" s="321"/>
      <c r="AJ3" s="178" t="s">
        <v>66</v>
      </c>
      <c r="AK3" s="320" t="s">
        <v>77</v>
      </c>
      <c r="AL3" s="320"/>
      <c r="AM3" s="320"/>
      <c r="AN3" s="320"/>
      <c r="AO3" s="321"/>
      <c r="AQ3" s="178" t="s">
        <v>66</v>
      </c>
      <c r="AR3" s="320" t="s">
        <v>78</v>
      </c>
      <c r="AS3" s="320"/>
      <c r="AT3" s="320"/>
      <c r="AU3" s="320"/>
      <c r="AV3" s="321"/>
      <c r="AX3" s="178" t="s">
        <v>66</v>
      </c>
      <c r="AY3" s="320" t="s">
        <v>79</v>
      </c>
      <c r="AZ3" s="320"/>
      <c r="BA3" s="320"/>
      <c r="BB3" s="320"/>
      <c r="BC3" s="321"/>
      <c r="BE3" s="178" t="s">
        <v>66</v>
      </c>
      <c r="BF3" s="320" t="s">
        <v>80</v>
      </c>
      <c r="BG3" s="320"/>
      <c r="BH3" s="320"/>
      <c r="BI3" s="320"/>
      <c r="BJ3" s="321"/>
    </row>
    <row r="4" spans="1:62" s="5" customFormat="1" ht="77.5" customHeight="1">
      <c r="A4" s="179" t="s">
        <v>1</v>
      </c>
      <c r="B4" s="170" t="s">
        <v>2</v>
      </c>
      <c r="C4" s="170" t="s">
        <v>64</v>
      </c>
      <c r="D4" s="170" t="s">
        <v>65</v>
      </c>
      <c r="E4" s="171" t="s">
        <v>3</v>
      </c>
      <c r="F4" s="172" t="s">
        <v>4</v>
      </c>
      <c r="H4" s="179" t="s">
        <v>67</v>
      </c>
      <c r="I4" s="170" t="s">
        <v>68</v>
      </c>
      <c r="J4" s="170" t="s">
        <v>69</v>
      </c>
      <c r="K4" s="170" t="s">
        <v>70</v>
      </c>
      <c r="L4" s="171" t="s">
        <v>71</v>
      </c>
      <c r="M4" s="172" t="s">
        <v>72</v>
      </c>
      <c r="O4" s="179" t="s">
        <v>67</v>
      </c>
      <c r="P4" s="170" t="s">
        <v>68</v>
      </c>
      <c r="Q4" s="170" t="s">
        <v>69</v>
      </c>
      <c r="R4" s="170" t="s">
        <v>70</v>
      </c>
      <c r="S4" s="171" t="s">
        <v>71</v>
      </c>
      <c r="T4" s="172" t="s">
        <v>72</v>
      </c>
      <c r="V4" s="179" t="s">
        <v>67</v>
      </c>
      <c r="W4" s="170" t="s">
        <v>68</v>
      </c>
      <c r="X4" s="170" t="s">
        <v>69</v>
      </c>
      <c r="Y4" s="170" t="s">
        <v>70</v>
      </c>
      <c r="Z4" s="171" t="s">
        <v>71</v>
      </c>
      <c r="AA4" s="172" t="s">
        <v>72</v>
      </c>
      <c r="AC4" s="179" t="s">
        <v>67</v>
      </c>
      <c r="AD4" s="170" t="s">
        <v>68</v>
      </c>
      <c r="AE4" s="170" t="s">
        <v>69</v>
      </c>
      <c r="AF4" s="170" t="s">
        <v>70</v>
      </c>
      <c r="AG4" s="171" t="s">
        <v>71</v>
      </c>
      <c r="AH4" s="172" t="s">
        <v>72</v>
      </c>
      <c r="AJ4" s="179" t="s">
        <v>67</v>
      </c>
      <c r="AK4" s="170" t="s">
        <v>68</v>
      </c>
      <c r="AL4" s="170" t="s">
        <v>69</v>
      </c>
      <c r="AM4" s="170" t="s">
        <v>70</v>
      </c>
      <c r="AN4" s="171" t="s">
        <v>71</v>
      </c>
      <c r="AO4" s="172" t="s">
        <v>72</v>
      </c>
      <c r="AQ4" s="179" t="s">
        <v>67</v>
      </c>
      <c r="AR4" s="170" t="s">
        <v>68</v>
      </c>
      <c r="AS4" s="170" t="s">
        <v>69</v>
      </c>
      <c r="AT4" s="170" t="s">
        <v>70</v>
      </c>
      <c r="AU4" s="171" t="s">
        <v>71</v>
      </c>
      <c r="AV4" s="172" t="s">
        <v>72</v>
      </c>
      <c r="AX4" s="179" t="s">
        <v>67</v>
      </c>
      <c r="AY4" s="170" t="s">
        <v>68</v>
      </c>
      <c r="AZ4" s="170" t="s">
        <v>69</v>
      </c>
      <c r="BA4" s="170" t="s">
        <v>70</v>
      </c>
      <c r="BB4" s="171" t="s">
        <v>71</v>
      </c>
      <c r="BC4" s="172" t="s">
        <v>72</v>
      </c>
      <c r="BE4" s="179" t="s">
        <v>67</v>
      </c>
      <c r="BF4" s="170" t="s">
        <v>68</v>
      </c>
      <c r="BG4" s="170" t="s">
        <v>69</v>
      </c>
      <c r="BH4" s="170" t="s">
        <v>70</v>
      </c>
      <c r="BI4" s="171" t="s">
        <v>71</v>
      </c>
      <c r="BJ4" s="172" t="s">
        <v>84</v>
      </c>
    </row>
    <row r="5" spans="1:62" s="176" customFormat="1" ht="68.5" customHeight="1" thickBot="1">
      <c r="A5" s="180" t="s">
        <v>81</v>
      </c>
      <c r="B5" s="173">
        <f>差额数据源!E16</f>
        <v>0.22411739019344168</v>
      </c>
      <c r="C5" s="173">
        <f>差额数据源!E4</f>
        <v>34.878054290915316</v>
      </c>
      <c r="D5" s="174">
        <f>C5/B5</f>
        <v>155.62404265376793</v>
      </c>
      <c r="E5" s="175">
        <f>差额数据源!E41</f>
        <v>1.2290671354276128</v>
      </c>
      <c r="F5" s="174">
        <f>E5/B5</f>
        <v>5.4840328738736979</v>
      </c>
      <c r="H5" s="180" t="s">
        <v>81</v>
      </c>
      <c r="I5" s="173">
        <f>差额数据源!H16</f>
        <v>32.298067084712784</v>
      </c>
      <c r="J5" s="173">
        <f>差额数据源!H4</f>
        <v>135.89472527502585</v>
      </c>
      <c r="K5" s="174">
        <f>J5/I5</f>
        <v>4.2075188251543105</v>
      </c>
      <c r="L5" s="175">
        <f>差额数据源!H41</f>
        <v>-61.898751240438287</v>
      </c>
      <c r="M5" s="174">
        <f>L5/I5</f>
        <v>-1.9164846948298031</v>
      </c>
      <c r="O5" s="180" t="s">
        <v>82</v>
      </c>
      <c r="P5" s="173">
        <f>差额数据源!K16</f>
        <v>46.50065965063186</v>
      </c>
      <c r="Q5" s="173">
        <f>差额数据源!K4</f>
        <v>330.94936165319086</v>
      </c>
      <c r="R5" s="174">
        <f>Q5/P5</f>
        <v>7.1170896099039291</v>
      </c>
      <c r="S5" s="175">
        <f>差额数据源!K41</f>
        <v>-11.913221372517</v>
      </c>
      <c r="T5" s="174">
        <f>S5/P5</f>
        <v>-0.256194674699741</v>
      </c>
      <c r="V5" s="180" t="s">
        <v>82</v>
      </c>
      <c r="W5" s="173">
        <f>差额数据源!N16</f>
        <v>113.813984863717</v>
      </c>
      <c r="X5" s="173">
        <f>差额数据源!N4</f>
        <v>1001.8447102139908</v>
      </c>
      <c r="Y5" s="174">
        <f>X5/W5</f>
        <v>8.802474594081021</v>
      </c>
      <c r="Z5" s="175">
        <f>差额数据源!N41</f>
        <v>-17.456263180974929</v>
      </c>
      <c r="AA5" s="174">
        <f>Z5/W5</f>
        <v>-0.15337538002801138</v>
      </c>
      <c r="AC5" s="180" t="s">
        <v>82</v>
      </c>
      <c r="AD5" s="173">
        <f>差额数据源!Q16</f>
        <v>537.2500293961939</v>
      </c>
      <c r="AE5" s="173">
        <f>差额数据源!Q4</f>
        <v>3074.4318459193746</v>
      </c>
      <c r="AF5" s="174">
        <f>AE5/AD5</f>
        <v>5.7225345327103581</v>
      </c>
      <c r="AG5" s="175">
        <f>差额数据源!Q41</f>
        <v>189.51453365397174</v>
      </c>
      <c r="AH5" s="174">
        <f>AG5/AD5</f>
        <v>0.35274922900788647</v>
      </c>
      <c r="AJ5" s="180" t="s">
        <v>82</v>
      </c>
      <c r="AK5" s="173">
        <f>差额数据源!T16</f>
        <v>772.4269126771178</v>
      </c>
      <c r="AL5" s="173">
        <f>差额数据源!T4</f>
        <v>4985.7731187361496</v>
      </c>
      <c r="AM5" s="174">
        <f>AL5/AK5</f>
        <v>6.4546859216183901</v>
      </c>
      <c r="AN5" s="175">
        <f>差额数据源!T41</f>
        <v>474.27585993130924</v>
      </c>
      <c r="AO5" s="174">
        <f>AN5/AK5</f>
        <v>0.61400742535955799</v>
      </c>
      <c r="AQ5" s="180" t="s">
        <v>82</v>
      </c>
      <c r="AR5" s="173">
        <f>差额数据源!W16</f>
        <v>1312.3697218902416</v>
      </c>
      <c r="AS5" s="173">
        <f>差额数据源!W4</f>
        <v>7407.3250959853103</v>
      </c>
      <c r="AT5" s="174">
        <f>AS5/AR5</f>
        <v>5.6442365077703407</v>
      </c>
      <c r="AU5" s="175">
        <f>差额数据源!W41</f>
        <v>712.18061006617791</v>
      </c>
      <c r="AV5" s="174">
        <f>AU5/AR5</f>
        <v>0.54266766307318104</v>
      </c>
      <c r="AX5" s="180" t="s">
        <v>82</v>
      </c>
      <c r="AY5" s="173">
        <f>差额数据源!Z16</f>
        <v>1929.5211349394558</v>
      </c>
      <c r="AZ5" s="173">
        <f>差额数据源!Z4</f>
        <v>12236.72624149824</v>
      </c>
      <c r="BA5" s="174">
        <f>AZ5/AY5</f>
        <v>6.3418461813750495</v>
      </c>
      <c r="BB5" s="175">
        <f>差额数据源!Z41</f>
        <v>1172.0860431136389</v>
      </c>
      <c r="BC5" s="174">
        <f>BB5/AY5</f>
        <v>0.6074491861683684</v>
      </c>
      <c r="BE5" s="180" t="s">
        <v>82</v>
      </c>
      <c r="BF5" s="173">
        <f>差额数据源!AC16</f>
        <v>4744.4046278922688</v>
      </c>
      <c r="BG5" s="173">
        <f>差额数据源!AC4</f>
        <v>29207.823153572215</v>
      </c>
      <c r="BH5" s="174">
        <f>BG5/BF5</f>
        <v>6.1562673178969503</v>
      </c>
      <c r="BI5" s="175">
        <f>差额数据源!AC41</f>
        <v>2458.0178781065952</v>
      </c>
      <c r="BJ5" s="174">
        <f>BI5/BF5</f>
        <v>0.51808774143249769</v>
      </c>
    </row>
    <row r="6" spans="1:62" ht="19.5" customHeight="1">
      <c r="I6" s="2"/>
      <c r="J6" s="2"/>
      <c r="K6" s="2"/>
      <c r="L6" s="4"/>
      <c r="M6" s="3"/>
    </row>
    <row r="7" spans="1:62" s="186" customFormat="1" ht="31.5" customHeight="1">
      <c r="A7" s="187" t="s">
        <v>83</v>
      </c>
      <c r="B7" s="184" t="s">
        <v>296</v>
      </c>
      <c r="C7" s="185"/>
      <c r="D7" s="185"/>
      <c r="E7" s="185"/>
      <c r="F7" s="185"/>
    </row>
    <row r="8" spans="1:62">
      <c r="BC8" s="181"/>
      <c r="BD8" s="181"/>
      <c r="BE8" s="182"/>
      <c r="BF8" s="183"/>
      <c r="BG8" s="183"/>
      <c r="BH8" s="181"/>
    </row>
    <row r="9" spans="1:62" ht="15">
      <c r="BC9" s="181"/>
      <c r="BD9" s="181"/>
      <c r="BE9" s="177"/>
      <c r="BF9" s="183"/>
      <c r="BG9" s="183"/>
      <c r="BH9" s="181"/>
    </row>
    <row r="10" spans="1:62">
      <c r="BC10" s="181"/>
      <c r="BD10" s="181"/>
      <c r="BE10" s="183"/>
      <c r="BF10" s="183"/>
      <c r="BG10" s="182"/>
      <c r="BH10" s="181"/>
    </row>
    <row r="11" spans="1:62">
      <c r="BC11" s="181"/>
      <c r="BD11" s="181"/>
      <c r="BE11" s="183"/>
      <c r="BF11" s="183"/>
      <c r="BG11" s="182"/>
      <c r="BH11" s="181"/>
    </row>
    <row r="12" spans="1:62" ht="15">
      <c r="BC12" s="181"/>
      <c r="BD12" s="181"/>
      <c r="BE12" s="183"/>
      <c r="BF12" s="183"/>
      <c r="BG12" s="177"/>
      <c r="BH12" s="181"/>
    </row>
    <row r="13" spans="1:62">
      <c r="BC13" s="181"/>
      <c r="BD13" s="181"/>
      <c r="BE13" s="181"/>
      <c r="BF13" s="181"/>
      <c r="BG13" s="181"/>
      <c r="BH13" s="181"/>
    </row>
    <row r="14" spans="1:62">
      <c r="BC14" s="181"/>
      <c r="BD14" s="181"/>
      <c r="BE14" s="181"/>
      <c r="BF14" s="181"/>
      <c r="BG14" s="181"/>
      <c r="BH14" s="181"/>
    </row>
    <row r="15" spans="1:62" ht="15">
      <c r="K15" s="177"/>
      <c r="BC15" s="181"/>
      <c r="BD15" s="181"/>
      <c r="BE15" s="181"/>
      <c r="BF15" s="181"/>
      <c r="BG15" s="181"/>
      <c r="BH15" s="181"/>
    </row>
  </sheetData>
  <mergeCells count="9">
    <mergeCell ref="I3:M3"/>
    <mergeCell ref="B3:F3"/>
    <mergeCell ref="AY3:BC3"/>
    <mergeCell ref="BF3:BJ3"/>
    <mergeCell ref="P3:T3"/>
    <mergeCell ref="W3:AA3"/>
    <mergeCell ref="AD3:AH3"/>
    <mergeCell ref="AK3:AO3"/>
    <mergeCell ref="AR3:AV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"/>
  <sheetViews>
    <sheetView showGridLines="0" topLeftCell="A13" workbookViewId="0">
      <selection activeCell="B9" sqref="B9"/>
    </sheetView>
  </sheetViews>
  <sheetFormatPr defaultColWidth="9" defaultRowHeight="14"/>
  <cols>
    <col min="1" max="1" width="26.08984375" style="195" customWidth="1"/>
    <col min="2" max="2" width="11.90625" style="195" customWidth="1"/>
    <col min="3" max="16384" width="9" style="195"/>
  </cols>
  <sheetData>
    <row r="1" spans="1:16" ht="23">
      <c r="A1" s="194" t="s">
        <v>101</v>
      </c>
    </row>
    <row r="2" spans="1:16">
      <c r="A2" s="196" t="s">
        <v>157</v>
      </c>
    </row>
    <row r="3" spans="1:16" s="198" customFormat="1" ht="24" customHeight="1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197"/>
      <c r="N3" s="197"/>
      <c r="O3" s="197"/>
      <c r="P3" s="197"/>
    </row>
    <row r="4" spans="1:16" s="198" customFormat="1">
      <c r="A4" s="222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197"/>
      <c r="N4" s="197"/>
      <c r="O4" s="197"/>
      <c r="P4" s="197"/>
    </row>
    <row r="5" spans="1:16" ht="15">
      <c r="A5" s="285" t="s">
        <v>103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</row>
    <row r="6" spans="1:16">
      <c r="A6" s="322" t="s">
        <v>153</v>
      </c>
      <c r="B6" s="247" t="s">
        <v>152</v>
      </c>
      <c r="C6" s="248" t="s">
        <v>143</v>
      </c>
      <c r="D6" s="248" t="s">
        <v>144</v>
      </c>
      <c r="E6" s="248" t="s">
        <v>145</v>
      </c>
      <c r="F6" s="248" t="s">
        <v>146</v>
      </c>
      <c r="G6" s="248" t="s">
        <v>147</v>
      </c>
      <c r="H6" s="248" t="s">
        <v>148</v>
      </c>
      <c r="I6" s="248" t="s">
        <v>149</v>
      </c>
      <c r="J6" s="248" t="s">
        <v>150</v>
      </c>
      <c r="K6" s="249" t="s">
        <v>151</v>
      </c>
    </row>
    <row r="7" spans="1:16">
      <c r="A7" s="323"/>
      <c r="B7" s="250" t="s">
        <v>110</v>
      </c>
      <c r="C7" s="250" t="s">
        <v>111</v>
      </c>
      <c r="D7" s="251" t="s">
        <v>112</v>
      </c>
      <c r="E7" s="251" t="s">
        <v>113</v>
      </c>
      <c r="F7" s="251" t="s">
        <v>114</v>
      </c>
      <c r="G7" s="251" t="s">
        <v>115</v>
      </c>
      <c r="H7" s="251" t="s">
        <v>116</v>
      </c>
      <c r="I7" s="251" t="s">
        <v>117</v>
      </c>
      <c r="J7" s="251" t="s">
        <v>118</v>
      </c>
      <c r="K7" s="252"/>
    </row>
    <row r="8" spans="1:16">
      <c r="A8" s="253" t="s">
        <v>119</v>
      </c>
      <c r="B8" s="254">
        <v>0</v>
      </c>
      <c r="C8" s="254">
        <f>差额数据源!E4</f>
        <v>34.878054290915316</v>
      </c>
      <c r="D8" s="254">
        <f>差额数据源!H4</f>
        <v>135.89472527502585</v>
      </c>
      <c r="E8" s="254">
        <f>差额数据源!K4</f>
        <v>330.94936165319086</v>
      </c>
      <c r="F8" s="254">
        <f>差额数据源!N4</f>
        <v>1001.8447102139908</v>
      </c>
      <c r="G8" s="254">
        <f>差额数据源!Q4</f>
        <v>3074.4318459193746</v>
      </c>
      <c r="H8" s="254">
        <f>差额数据源!T4</f>
        <v>4985.7731187361496</v>
      </c>
      <c r="I8" s="254">
        <f>差额数据源!W4</f>
        <v>7407.3250959853103</v>
      </c>
      <c r="J8" s="254">
        <f>差额数据源!Z4</f>
        <v>12236.72624149824</v>
      </c>
      <c r="K8" s="255">
        <f>SUM(B8:J8)</f>
        <v>29207.823153572197</v>
      </c>
    </row>
    <row r="9" spans="1:16">
      <c r="A9" s="253" t="s">
        <v>120</v>
      </c>
      <c r="B9" s="256">
        <v>75</v>
      </c>
      <c r="C9" s="254">
        <f>差额数据源!E40</f>
        <v>33.648987155487703</v>
      </c>
      <c r="D9" s="254">
        <f>差额数据源!H40</f>
        <v>197.79347651546414</v>
      </c>
      <c r="E9" s="254">
        <f>差额数据源!K40</f>
        <v>342.86258302570786</v>
      </c>
      <c r="F9" s="254">
        <f>差额数据源!N40</f>
        <v>1019.3009733949657</v>
      </c>
      <c r="G9" s="254">
        <f>差额数据源!Q40</f>
        <v>2884.9173122654029</v>
      </c>
      <c r="H9" s="254">
        <f>差额数据源!T40</f>
        <v>4511.4972588048404</v>
      </c>
      <c r="I9" s="254">
        <f>差额数据源!W40</f>
        <v>6695.1444859191324</v>
      </c>
      <c r="J9" s="254">
        <f>差额数据源!Z40</f>
        <v>11064.640198384601</v>
      </c>
      <c r="K9" s="255">
        <f>SUM(B9:J9)</f>
        <v>26824.805275465602</v>
      </c>
    </row>
    <row r="10" spans="1:16">
      <c r="A10" s="257" t="s">
        <v>121</v>
      </c>
      <c r="B10" s="254">
        <f>B8-B9</f>
        <v>-75</v>
      </c>
      <c r="C10" s="254">
        <f>C8-C9</f>
        <v>1.2290671354276128</v>
      </c>
      <c r="D10" s="254">
        <f t="shared" ref="D10:J10" si="0">D8-D9</f>
        <v>-61.898751240438287</v>
      </c>
      <c r="E10" s="254">
        <f t="shared" si="0"/>
        <v>-11.913221372517</v>
      </c>
      <c r="F10" s="254">
        <f t="shared" si="0"/>
        <v>-17.456263180974929</v>
      </c>
      <c r="G10" s="254">
        <f t="shared" si="0"/>
        <v>189.51453365397174</v>
      </c>
      <c r="H10" s="254">
        <f t="shared" si="0"/>
        <v>474.27585993130924</v>
      </c>
      <c r="I10" s="254">
        <f t="shared" si="0"/>
        <v>712.18061006617791</v>
      </c>
      <c r="J10" s="254">
        <f t="shared" si="0"/>
        <v>1172.0860431136389</v>
      </c>
      <c r="K10" s="258">
        <f>SUM(B10:J10)</f>
        <v>2383.0178781065952</v>
      </c>
    </row>
    <row r="11" spans="1:16">
      <c r="A11" s="259" t="s">
        <v>122</v>
      </c>
      <c r="B11" s="260">
        <f>B10</f>
        <v>-75</v>
      </c>
      <c r="C11" s="254">
        <f>B10+C10</f>
        <v>-73.770932864572387</v>
      </c>
      <c r="D11" s="254">
        <f t="shared" ref="D11:J11" si="1">C10+D10</f>
        <v>-60.669684105010674</v>
      </c>
      <c r="E11" s="254">
        <f t="shared" si="1"/>
        <v>-73.811972612955287</v>
      </c>
      <c r="F11" s="254">
        <f t="shared" si="1"/>
        <v>-29.36948455349193</v>
      </c>
      <c r="G11" s="254">
        <f t="shared" si="1"/>
        <v>172.05827047299681</v>
      </c>
      <c r="H11" s="254">
        <f t="shared" si="1"/>
        <v>663.79039358528098</v>
      </c>
      <c r="I11" s="254">
        <f t="shared" si="1"/>
        <v>1186.4564699974871</v>
      </c>
      <c r="J11" s="254">
        <f t="shared" si="1"/>
        <v>1884.2666531798168</v>
      </c>
      <c r="K11" s="261"/>
    </row>
    <row r="12" spans="1:16">
      <c r="A12" s="259"/>
      <c r="B12" s="260"/>
      <c r="C12" s="262">
        <f t="shared" ref="C12:J12" si="2">IF(C11&lt;0,1,IF(B11&gt;=0,0,(-B11)/(C11-B11)))</f>
        <v>1</v>
      </c>
      <c r="D12" s="262">
        <f t="shared" si="2"/>
        <v>1</v>
      </c>
      <c r="E12" s="262">
        <f t="shared" si="2"/>
        <v>1</v>
      </c>
      <c r="F12" s="262">
        <f t="shared" si="2"/>
        <v>1</v>
      </c>
      <c r="G12" s="262">
        <f t="shared" si="2"/>
        <v>0.14580654264666604</v>
      </c>
      <c r="H12" s="262">
        <f t="shared" si="2"/>
        <v>0</v>
      </c>
      <c r="I12" s="262">
        <f t="shared" si="2"/>
        <v>0</v>
      </c>
      <c r="J12" s="262">
        <f t="shared" si="2"/>
        <v>0</v>
      </c>
      <c r="K12" s="261"/>
      <c r="L12" s="266"/>
      <c r="M12" s="266"/>
    </row>
    <row r="13" spans="1:16" ht="15" customHeight="1">
      <c r="A13" s="263" t="s">
        <v>123</v>
      </c>
      <c r="B13" s="264">
        <f>SUM(C12:J12)</f>
        <v>4.1458065426466657</v>
      </c>
      <c r="C13" s="325" t="s">
        <v>156</v>
      </c>
      <c r="D13" s="326"/>
      <c r="E13" s="326"/>
      <c r="F13" s="326"/>
      <c r="G13" s="326"/>
      <c r="H13" s="326"/>
      <c r="I13" s="326"/>
      <c r="J13" s="326"/>
      <c r="K13" s="327"/>
      <c r="L13" s="246"/>
      <c r="M13" s="246"/>
    </row>
    <row r="14" spans="1:16">
      <c r="A14" s="265"/>
      <c r="B14" s="265"/>
      <c r="C14" s="265"/>
      <c r="D14" s="266"/>
      <c r="E14" s="266"/>
      <c r="F14" s="266"/>
      <c r="G14" s="266"/>
      <c r="H14" s="266"/>
      <c r="I14" s="266"/>
      <c r="J14" s="266"/>
      <c r="K14" s="266"/>
    </row>
    <row r="15" spans="1:16" ht="15">
      <c r="A15" s="285" t="s">
        <v>124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</row>
    <row r="16" spans="1:16">
      <c r="A16" s="322" t="s">
        <v>153</v>
      </c>
      <c r="B16" s="267" t="s">
        <v>125</v>
      </c>
      <c r="C16" s="248" t="str">
        <f>C6</f>
        <v>2023年</v>
      </c>
      <c r="D16" s="248" t="str">
        <f t="shared" ref="D16:K16" si="3">D6</f>
        <v>2024年</v>
      </c>
      <c r="E16" s="248" t="str">
        <f t="shared" si="3"/>
        <v>2025年</v>
      </c>
      <c r="F16" s="248" t="str">
        <f t="shared" si="3"/>
        <v>2026年</v>
      </c>
      <c r="G16" s="248" t="str">
        <f t="shared" si="3"/>
        <v>2027年</v>
      </c>
      <c r="H16" s="248" t="str">
        <f t="shared" si="3"/>
        <v>2028年</v>
      </c>
      <c r="I16" s="248" t="str">
        <f t="shared" si="3"/>
        <v>2029年</v>
      </c>
      <c r="J16" s="248" t="str">
        <f t="shared" si="3"/>
        <v>2030年</v>
      </c>
      <c r="K16" s="248" t="str">
        <f t="shared" si="3"/>
        <v>8年累计</v>
      </c>
    </row>
    <row r="17" spans="1:13">
      <c r="A17" s="324"/>
      <c r="B17" s="250" t="s">
        <v>127</v>
      </c>
      <c r="C17" s="250" t="s">
        <v>128</v>
      </c>
      <c r="D17" s="251" t="s">
        <v>129</v>
      </c>
      <c r="E17" s="251" t="s">
        <v>130</v>
      </c>
      <c r="F17" s="251" t="s">
        <v>131</v>
      </c>
      <c r="G17" s="251" t="s">
        <v>132</v>
      </c>
      <c r="H17" s="251" t="s">
        <v>132</v>
      </c>
      <c r="I17" s="251" t="s">
        <v>133</v>
      </c>
      <c r="J17" s="251" t="s">
        <v>134</v>
      </c>
      <c r="K17" s="252"/>
    </row>
    <row r="18" spans="1:13">
      <c r="A18" s="268"/>
      <c r="B18" s="269">
        <v>0</v>
      </c>
      <c r="C18" s="270">
        <f t="shared" ref="C18:J18" si="4">B18+1</f>
        <v>1</v>
      </c>
      <c r="D18" s="270">
        <f t="shared" si="4"/>
        <v>2</v>
      </c>
      <c r="E18" s="270">
        <f t="shared" si="4"/>
        <v>3</v>
      </c>
      <c r="F18" s="270">
        <f t="shared" si="4"/>
        <v>4</v>
      </c>
      <c r="G18" s="270">
        <f t="shared" si="4"/>
        <v>5</v>
      </c>
      <c r="H18" s="270">
        <f t="shared" si="4"/>
        <v>6</v>
      </c>
      <c r="I18" s="270">
        <f t="shared" si="4"/>
        <v>7</v>
      </c>
      <c r="J18" s="270">
        <f t="shared" si="4"/>
        <v>8</v>
      </c>
      <c r="K18" s="271"/>
    </row>
    <row r="19" spans="1:13">
      <c r="A19" s="272" t="s">
        <v>135</v>
      </c>
      <c r="B19" s="273">
        <v>0.06</v>
      </c>
      <c r="C19" s="273" t="s">
        <v>136</v>
      </c>
      <c r="D19" s="273" t="s">
        <v>136</v>
      </c>
      <c r="E19" s="273" t="s">
        <v>136</v>
      </c>
      <c r="F19" s="273" t="s">
        <v>136</v>
      </c>
      <c r="G19" s="273" t="s">
        <v>136</v>
      </c>
      <c r="H19" s="273"/>
      <c r="I19" s="273"/>
      <c r="J19" s="273"/>
      <c r="K19" s="273" t="s">
        <v>136</v>
      </c>
    </row>
    <row r="20" spans="1:13">
      <c r="A20" s="274" t="s">
        <v>137</v>
      </c>
      <c r="B20" s="275">
        <f>B8/(1+$B$19)^B$18</f>
        <v>0</v>
      </c>
      <c r="C20" s="275">
        <f>C8/(1+$B$19)^C$18</f>
        <v>32.903824802750293</v>
      </c>
      <c r="D20" s="275">
        <f t="shared" ref="D20:J20" si="5">D8/(1+$B$19)^D$18</f>
        <v>120.94582171148615</v>
      </c>
      <c r="E20" s="275">
        <f t="shared" si="5"/>
        <v>277.87146575125001</v>
      </c>
      <c r="F20" s="275">
        <f t="shared" si="5"/>
        <v>793.55484650903293</v>
      </c>
      <c r="G20" s="275">
        <f t="shared" si="5"/>
        <v>2297.3943237829303</v>
      </c>
      <c r="H20" s="275">
        <f t="shared" si="5"/>
        <v>3514.7733122938462</v>
      </c>
      <c r="I20" s="275">
        <f t="shared" si="5"/>
        <v>4926.2942479982839</v>
      </c>
      <c r="J20" s="275">
        <f t="shared" si="5"/>
        <v>7677.4734286391667</v>
      </c>
      <c r="K20" s="276">
        <f>SUM(B20:J20)</f>
        <v>19641.211271488748</v>
      </c>
    </row>
    <row r="21" spans="1:13">
      <c r="A21" s="274" t="s">
        <v>138</v>
      </c>
      <c r="B21" s="275">
        <f>B9/(1+$B$19)^B$18</f>
        <v>75</v>
      </c>
      <c r="C21" s="275">
        <f>C9/(1+$B$19)^C$18</f>
        <v>31.744327505177075</v>
      </c>
      <c r="D21" s="275">
        <f t="shared" ref="D21:J21" si="6">D9/(1+$B$19)^D$18</f>
        <v>176.03548995680322</v>
      </c>
      <c r="E21" s="275">
        <f t="shared" si="6"/>
        <v>287.87403613864785</v>
      </c>
      <c r="F21" s="275">
        <f t="shared" si="6"/>
        <v>807.3818419584984</v>
      </c>
      <c r="G21" s="275">
        <f t="shared" si="6"/>
        <v>2155.7780396331004</v>
      </c>
      <c r="H21" s="275">
        <f t="shared" si="6"/>
        <v>3180.4275457591784</v>
      </c>
      <c r="I21" s="275">
        <f t="shared" si="6"/>
        <v>4452.6534670898773</v>
      </c>
      <c r="J21" s="275">
        <f t="shared" si="6"/>
        <v>6942.0921449125799</v>
      </c>
      <c r="K21" s="276">
        <f>SUM(B21:J21)</f>
        <v>18108.986892953864</v>
      </c>
      <c r="L21" s="266"/>
      <c r="M21" s="266"/>
    </row>
    <row r="22" spans="1:13" ht="15">
      <c r="A22" s="274" t="s">
        <v>139</v>
      </c>
      <c r="B22" s="284">
        <f>B10/(1+$B$19)^B$18</f>
        <v>-75</v>
      </c>
      <c r="C22" s="275">
        <f t="shared" ref="C22:J22" si="7">C10/(1+$B$19)^C$18</f>
        <v>1.1594972975732196</v>
      </c>
      <c r="D22" s="275">
        <f t="shared" si="7"/>
        <v>-55.089668245317085</v>
      </c>
      <c r="E22" s="275">
        <f t="shared" si="7"/>
        <v>-10.002570387397816</v>
      </c>
      <c r="F22" s="275">
        <f t="shared" si="7"/>
        <v>-13.826995449465411</v>
      </c>
      <c r="G22" s="275">
        <f t="shared" si="7"/>
        <v>141.61628414982977</v>
      </c>
      <c r="H22" s="275">
        <f t="shared" si="7"/>
        <v>334.34576653466797</v>
      </c>
      <c r="I22" s="275">
        <f t="shared" si="7"/>
        <v>473.64078090840667</v>
      </c>
      <c r="J22" s="275">
        <f t="shared" si="7"/>
        <v>735.3812837265865</v>
      </c>
      <c r="K22" s="258">
        <f>SUM(B22:J22)</f>
        <v>1532.2243785348837</v>
      </c>
      <c r="L22" s="246"/>
      <c r="M22" s="246"/>
    </row>
    <row r="23" spans="1:13" ht="13.5" customHeight="1">
      <c r="A23" s="263" t="s">
        <v>139</v>
      </c>
      <c r="B23" s="277">
        <f>K22</f>
        <v>1532.2243785348837</v>
      </c>
      <c r="C23" s="328" t="s">
        <v>140</v>
      </c>
      <c r="D23" s="329"/>
      <c r="E23" s="329"/>
      <c r="F23" s="329"/>
      <c r="G23" s="329"/>
      <c r="H23" s="329"/>
      <c r="I23" s="329"/>
      <c r="J23" s="329"/>
      <c r="K23" s="330"/>
    </row>
    <row r="24" spans="1:13">
      <c r="A24" s="265"/>
      <c r="B24" s="265"/>
      <c r="C24" s="265"/>
      <c r="D24" s="266"/>
      <c r="E24" s="266"/>
      <c r="F24" s="266"/>
      <c r="G24" s="266"/>
      <c r="H24" s="266"/>
      <c r="I24" s="266"/>
      <c r="J24" s="266"/>
      <c r="K24" s="266"/>
    </row>
    <row r="25" spans="1:13" ht="15">
      <c r="A25" s="285" t="s">
        <v>141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82"/>
    </row>
    <row r="26" spans="1:13" ht="28">
      <c r="A26" s="278" t="s">
        <v>154</v>
      </c>
      <c r="B26" s="279" t="s">
        <v>155</v>
      </c>
      <c r="C26" s="278" t="s">
        <v>126</v>
      </c>
      <c r="D26" s="278" t="s">
        <v>142</v>
      </c>
      <c r="E26" s="278" t="s">
        <v>104</v>
      </c>
      <c r="F26" s="278" t="s">
        <v>105</v>
      </c>
      <c r="G26" s="278" t="s">
        <v>106</v>
      </c>
      <c r="H26" s="278" t="s">
        <v>107</v>
      </c>
      <c r="I26" s="278" t="s">
        <v>108</v>
      </c>
      <c r="J26" s="278" t="s">
        <v>109</v>
      </c>
    </row>
    <row r="27" spans="1:13">
      <c r="A27" s="280">
        <f>IRR(B27:J27)</f>
        <v>0.59002547308209352</v>
      </c>
      <c r="B27" s="281">
        <f>B10</f>
        <v>-75</v>
      </c>
      <c r="C27" s="281">
        <f>C10</f>
        <v>1.2290671354276128</v>
      </c>
      <c r="D27" s="281">
        <f t="shared" ref="D27:J27" si="8">D10</f>
        <v>-61.898751240438287</v>
      </c>
      <c r="E27" s="281">
        <f t="shared" si="8"/>
        <v>-11.913221372517</v>
      </c>
      <c r="F27" s="281">
        <f t="shared" si="8"/>
        <v>-17.456263180974929</v>
      </c>
      <c r="G27" s="281">
        <f t="shared" si="8"/>
        <v>189.51453365397174</v>
      </c>
      <c r="H27" s="281">
        <f t="shared" si="8"/>
        <v>474.27585993130924</v>
      </c>
      <c r="I27" s="281">
        <f t="shared" si="8"/>
        <v>712.18061006617791</v>
      </c>
      <c r="J27" s="281">
        <f t="shared" si="8"/>
        <v>1172.0860431136389</v>
      </c>
    </row>
    <row r="28" spans="1:13">
      <c r="A28" s="283"/>
      <c r="B28" s="282"/>
      <c r="C28" s="282"/>
      <c r="D28" s="282"/>
      <c r="E28" s="282"/>
      <c r="F28" s="282"/>
      <c r="G28" s="282"/>
      <c r="H28" s="282"/>
      <c r="I28" s="282"/>
      <c r="J28" s="282"/>
      <c r="K28" s="282"/>
    </row>
  </sheetData>
  <mergeCells count="5">
    <mergeCell ref="A6:A7"/>
    <mergeCell ref="A16:A17"/>
    <mergeCell ref="C13:K13"/>
    <mergeCell ref="C23:K23"/>
    <mergeCell ref="A3:L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"/>
  <sheetViews>
    <sheetView workbookViewId="0">
      <selection activeCell="M13" sqref="M13"/>
    </sheetView>
  </sheetViews>
  <sheetFormatPr defaultColWidth="9" defaultRowHeight="14"/>
  <cols>
    <col min="1" max="1" width="26.08984375" style="195" customWidth="1"/>
    <col min="2" max="2" width="11.90625" style="195" customWidth="1"/>
    <col min="3" max="16384" width="9" style="195"/>
  </cols>
  <sheetData>
    <row r="1" spans="1:16" ht="23">
      <c r="A1" s="194" t="s">
        <v>101</v>
      </c>
    </row>
    <row r="2" spans="1:16">
      <c r="A2" s="196" t="s">
        <v>85</v>
      </c>
    </row>
    <row r="3" spans="1:16" s="198" customFormat="1" ht="24" customHeight="1">
      <c r="A3" s="331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197"/>
      <c r="N3" s="197"/>
      <c r="O3" s="197"/>
      <c r="P3" s="197"/>
    </row>
    <row r="4" spans="1:16" s="198" customFormat="1">
      <c r="A4" s="228"/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197"/>
      <c r="N4" s="197"/>
      <c r="O4" s="197"/>
      <c r="P4" s="197"/>
    </row>
    <row r="5" spans="1:16" ht="15">
      <c r="A5" s="285" t="s">
        <v>103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</row>
    <row r="6" spans="1:16">
      <c r="A6" s="322" t="s">
        <v>153</v>
      </c>
      <c r="B6" s="247" t="s">
        <v>152</v>
      </c>
      <c r="C6" s="248" t="s">
        <v>143</v>
      </c>
      <c r="D6" s="248" t="s">
        <v>144</v>
      </c>
      <c r="E6" s="248" t="s">
        <v>145</v>
      </c>
      <c r="F6" s="248" t="s">
        <v>146</v>
      </c>
      <c r="G6" s="248" t="s">
        <v>147</v>
      </c>
      <c r="H6" s="248" t="s">
        <v>148</v>
      </c>
      <c r="I6" s="248" t="s">
        <v>149</v>
      </c>
      <c r="J6" s="248" t="s">
        <v>150</v>
      </c>
      <c r="K6" s="249" t="s">
        <v>151</v>
      </c>
    </row>
    <row r="7" spans="1:16">
      <c r="A7" s="323"/>
      <c r="B7" s="250" t="s">
        <v>110</v>
      </c>
      <c r="C7" s="250" t="s">
        <v>111</v>
      </c>
      <c r="D7" s="251" t="s">
        <v>112</v>
      </c>
      <c r="E7" s="251" t="s">
        <v>113</v>
      </c>
      <c r="F7" s="251" t="s">
        <v>114</v>
      </c>
      <c r="G7" s="251" t="s">
        <v>115</v>
      </c>
      <c r="H7" s="251" t="s">
        <v>116</v>
      </c>
      <c r="I7" s="251" t="s">
        <v>117</v>
      </c>
      <c r="J7" s="251" t="s">
        <v>118</v>
      </c>
      <c r="K7" s="252"/>
    </row>
    <row r="8" spans="1:16">
      <c r="A8" s="253" t="s">
        <v>119</v>
      </c>
      <c r="B8" s="254">
        <v>0</v>
      </c>
      <c r="C8" s="254">
        <f>差额数据源!E4</f>
        <v>34.878054290915316</v>
      </c>
      <c r="D8" s="254">
        <f>差额数据源!H4</f>
        <v>135.89472527502585</v>
      </c>
      <c r="E8" s="254">
        <f>差额数据源!K4</f>
        <v>330.94936165319086</v>
      </c>
      <c r="F8" s="254">
        <f>差额数据源!N4</f>
        <v>1001.8447102139908</v>
      </c>
      <c r="G8" s="254">
        <f>差额数据源!Q4</f>
        <v>3074.4318459193746</v>
      </c>
      <c r="H8" s="254">
        <f>差额数据源!T4</f>
        <v>4985.7731187361496</v>
      </c>
      <c r="I8" s="254">
        <f>差额数据源!W4</f>
        <v>7407.3250959853103</v>
      </c>
      <c r="J8" s="254">
        <f>差额数据源!Z4</f>
        <v>12236.72624149824</v>
      </c>
      <c r="K8" s="255">
        <f>SUM(B8:J8)</f>
        <v>29207.823153572197</v>
      </c>
    </row>
    <row r="9" spans="1:16">
      <c r="A9" s="253" t="s">
        <v>120</v>
      </c>
      <c r="B9" s="256"/>
      <c r="C9" s="254">
        <f>差额数据源!E16</f>
        <v>0.22411739019344168</v>
      </c>
      <c r="D9" s="254">
        <f>差额数据源!H16</f>
        <v>32.298067084712784</v>
      </c>
      <c r="E9" s="254">
        <f>差额数据源!K16</f>
        <v>46.50065965063186</v>
      </c>
      <c r="F9" s="254">
        <f>差额数据源!N16</f>
        <v>113.813984863717</v>
      </c>
      <c r="G9" s="254">
        <f>差额数据源!Q16</f>
        <v>537.2500293961939</v>
      </c>
      <c r="H9" s="254">
        <f>差额数据源!T16</f>
        <v>772.4269126771178</v>
      </c>
      <c r="I9" s="254">
        <f>差额数据源!W16</f>
        <v>1312.3697218902416</v>
      </c>
      <c r="J9" s="254">
        <f>差额数据源!Z16</f>
        <v>1929.5211349394558</v>
      </c>
      <c r="K9" s="255">
        <f>SUM(B9:J9)</f>
        <v>4744.4046278922642</v>
      </c>
    </row>
    <row r="10" spans="1:16">
      <c r="A10" s="257" t="s">
        <v>121</v>
      </c>
      <c r="B10" s="254">
        <f>B8-B9</f>
        <v>0</v>
      </c>
      <c r="C10" s="254">
        <f>C8-C9</f>
        <v>34.653936900721874</v>
      </c>
      <c r="D10" s="254">
        <f t="shared" ref="D10:J10" si="0">D8-D9</f>
        <v>103.59665819031306</v>
      </c>
      <c r="E10" s="254">
        <f t="shared" si="0"/>
        <v>284.448702002559</v>
      </c>
      <c r="F10" s="254">
        <f t="shared" si="0"/>
        <v>888.03072535027377</v>
      </c>
      <c r="G10" s="254">
        <f t="shared" si="0"/>
        <v>2537.1818165231807</v>
      </c>
      <c r="H10" s="254">
        <f t="shared" si="0"/>
        <v>4213.3462060590318</v>
      </c>
      <c r="I10" s="254">
        <f t="shared" si="0"/>
        <v>6094.9553740950687</v>
      </c>
      <c r="J10" s="254">
        <f t="shared" si="0"/>
        <v>10307.205106558784</v>
      </c>
      <c r="K10" s="258">
        <f>SUM(B10:J10)</f>
        <v>24463.418525679932</v>
      </c>
    </row>
    <row r="11" spans="1:16">
      <c r="A11" s="259" t="s">
        <v>122</v>
      </c>
      <c r="B11" s="260">
        <f>B10</f>
        <v>0</v>
      </c>
      <c r="C11" s="254">
        <f>B10+C10</f>
        <v>34.653936900721874</v>
      </c>
      <c r="D11" s="254">
        <f t="shared" ref="D11:J11" si="1">C10+D10</f>
        <v>138.25059509103494</v>
      </c>
      <c r="E11" s="254">
        <f t="shared" si="1"/>
        <v>388.04536019287207</v>
      </c>
      <c r="F11" s="254">
        <f t="shared" si="1"/>
        <v>1172.4794273528328</v>
      </c>
      <c r="G11" s="254">
        <f t="shared" si="1"/>
        <v>3425.2125418734545</v>
      </c>
      <c r="H11" s="254">
        <f t="shared" si="1"/>
        <v>6750.5280225822125</v>
      </c>
      <c r="I11" s="254">
        <f t="shared" si="1"/>
        <v>10308.301580154101</v>
      </c>
      <c r="J11" s="254">
        <f t="shared" si="1"/>
        <v>16402.160480653853</v>
      </c>
      <c r="K11" s="261"/>
    </row>
    <row r="12" spans="1:16">
      <c r="A12" s="259"/>
      <c r="B12" s="260"/>
      <c r="C12" s="262">
        <f t="shared" ref="C12:J12" si="2">IF(C11&lt;0,1,IF(B11&gt;=0,0,(-B11)/(C11-B11)))</f>
        <v>0</v>
      </c>
      <c r="D12" s="262">
        <f t="shared" si="2"/>
        <v>0</v>
      </c>
      <c r="E12" s="262">
        <f t="shared" si="2"/>
        <v>0</v>
      </c>
      <c r="F12" s="262">
        <f t="shared" si="2"/>
        <v>0</v>
      </c>
      <c r="G12" s="262">
        <f t="shared" si="2"/>
        <v>0</v>
      </c>
      <c r="H12" s="262">
        <f t="shared" si="2"/>
        <v>0</v>
      </c>
      <c r="I12" s="262">
        <f t="shared" si="2"/>
        <v>0</v>
      </c>
      <c r="J12" s="262">
        <f t="shared" si="2"/>
        <v>0</v>
      </c>
      <c r="K12" s="261"/>
      <c r="L12" s="266"/>
      <c r="M12" s="266"/>
    </row>
    <row r="13" spans="1:16" ht="15" customHeight="1">
      <c r="A13" s="263" t="s">
        <v>89</v>
      </c>
      <c r="B13" s="264">
        <f>SUM(C12:J12)</f>
        <v>0</v>
      </c>
      <c r="C13" s="325" t="s">
        <v>156</v>
      </c>
      <c r="D13" s="326"/>
      <c r="E13" s="326"/>
      <c r="F13" s="326"/>
      <c r="G13" s="326"/>
      <c r="H13" s="326"/>
      <c r="I13" s="326"/>
      <c r="J13" s="326"/>
      <c r="K13" s="327"/>
      <c r="L13" s="246"/>
      <c r="M13" s="246"/>
    </row>
    <row r="14" spans="1:16">
      <c r="A14" s="265"/>
      <c r="B14" s="265"/>
      <c r="C14" s="265"/>
      <c r="D14" s="266"/>
      <c r="E14" s="266"/>
      <c r="F14" s="266"/>
      <c r="G14" s="266"/>
      <c r="H14" s="266"/>
      <c r="I14" s="266"/>
      <c r="J14" s="266"/>
      <c r="K14" s="266"/>
    </row>
    <row r="15" spans="1:16" ht="15">
      <c r="A15" s="285" t="s">
        <v>124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</row>
    <row r="16" spans="1:16">
      <c r="A16" s="322" t="s">
        <v>153</v>
      </c>
      <c r="B16" s="267" t="s">
        <v>125</v>
      </c>
      <c r="C16" s="248" t="str">
        <f>C6</f>
        <v>2023年</v>
      </c>
      <c r="D16" s="248" t="str">
        <f t="shared" ref="D16:K16" si="3">D6</f>
        <v>2024年</v>
      </c>
      <c r="E16" s="248" t="str">
        <f t="shared" si="3"/>
        <v>2025年</v>
      </c>
      <c r="F16" s="248" t="str">
        <f t="shared" si="3"/>
        <v>2026年</v>
      </c>
      <c r="G16" s="248" t="str">
        <f t="shared" si="3"/>
        <v>2027年</v>
      </c>
      <c r="H16" s="248" t="str">
        <f t="shared" si="3"/>
        <v>2028年</v>
      </c>
      <c r="I16" s="248" t="str">
        <f t="shared" si="3"/>
        <v>2029年</v>
      </c>
      <c r="J16" s="248" t="str">
        <f t="shared" si="3"/>
        <v>2030年</v>
      </c>
      <c r="K16" s="248" t="str">
        <f t="shared" si="3"/>
        <v>8年累计</v>
      </c>
    </row>
    <row r="17" spans="1:13">
      <c r="A17" s="324"/>
      <c r="B17" s="250" t="s">
        <v>110</v>
      </c>
      <c r="C17" s="250" t="s">
        <v>111</v>
      </c>
      <c r="D17" s="251" t="s">
        <v>112</v>
      </c>
      <c r="E17" s="251" t="s">
        <v>113</v>
      </c>
      <c r="F17" s="251" t="s">
        <v>114</v>
      </c>
      <c r="G17" s="251" t="s">
        <v>115</v>
      </c>
      <c r="H17" s="251" t="s">
        <v>115</v>
      </c>
      <c r="I17" s="251" t="s">
        <v>133</v>
      </c>
      <c r="J17" s="251" t="s">
        <v>134</v>
      </c>
      <c r="K17" s="252"/>
    </row>
    <row r="18" spans="1:13">
      <c r="A18" s="268"/>
      <c r="B18" s="269">
        <v>0</v>
      </c>
      <c r="C18" s="270">
        <f t="shared" ref="C18:J18" si="4">B18+1</f>
        <v>1</v>
      </c>
      <c r="D18" s="270">
        <f t="shared" si="4"/>
        <v>2</v>
      </c>
      <c r="E18" s="270">
        <f t="shared" si="4"/>
        <v>3</v>
      </c>
      <c r="F18" s="270">
        <f t="shared" si="4"/>
        <v>4</v>
      </c>
      <c r="G18" s="270">
        <f t="shared" si="4"/>
        <v>5</v>
      </c>
      <c r="H18" s="270">
        <f t="shared" si="4"/>
        <v>6</v>
      </c>
      <c r="I18" s="270">
        <f t="shared" si="4"/>
        <v>7</v>
      </c>
      <c r="J18" s="270">
        <f t="shared" si="4"/>
        <v>8</v>
      </c>
      <c r="K18" s="271"/>
    </row>
    <row r="19" spans="1:13">
      <c r="A19" s="272" t="s">
        <v>135</v>
      </c>
      <c r="B19" s="273">
        <v>0.06</v>
      </c>
      <c r="C19" s="273" t="s">
        <v>136</v>
      </c>
      <c r="D19" s="273" t="s">
        <v>136</v>
      </c>
      <c r="E19" s="273" t="s">
        <v>136</v>
      </c>
      <c r="F19" s="273" t="s">
        <v>136</v>
      </c>
      <c r="G19" s="273" t="s">
        <v>136</v>
      </c>
      <c r="H19" s="273"/>
      <c r="I19" s="273"/>
      <c r="J19" s="273"/>
      <c r="K19" s="273" t="s">
        <v>136</v>
      </c>
    </row>
    <row r="20" spans="1:13">
      <c r="A20" s="274" t="s">
        <v>137</v>
      </c>
      <c r="B20" s="275">
        <f>B8/(1+$B$19)^B$18</f>
        <v>0</v>
      </c>
      <c r="C20" s="275">
        <f>C8/(1+$B$19)^C$18</f>
        <v>32.903824802750293</v>
      </c>
      <c r="D20" s="275">
        <f t="shared" ref="D20:J21" si="5">D8/(1+$B$19)^D$18</f>
        <v>120.94582171148615</v>
      </c>
      <c r="E20" s="275">
        <f t="shared" si="5"/>
        <v>277.87146575125001</v>
      </c>
      <c r="F20" s="275">
        <f t="shared" si="5"/>
        <v>793.55484650903293</v>
      </c>
      <c r="G20" s="275">
        <f t="shared" si="5"/>
        <v>2297.3943237829303</v>
      </c>
      <c r="H20" s="275">
        <f t="shared" si="5"/>
        <v>3514.7733122938462</v>
      </c>
      <c r="I20" s="275">
        <f t="shared" si="5"/>
        <v>4926.2942479982839</v>
      </c>
      <c r="J20" s="275">
        <f t="shared" si="5"/>
        <v>7677.4734286391667</v>
      </c>
      <c r="K20" s="276">
        <f>SUM(B20:J20)</f>
        <v>19641.211271488748</v>
      </c>
    </row>
    <row r="21" spans="1:13">
      <c r="A21" s="274" t="s">
        <v>138</v>
      </c>
      <c r="B21" s="275">
        <f>B9/(1+$B$19)^B$18</f>
        <v>0</v>
      </c>
      <c r="C21" s="275">
        <f>C9/(1+$B$19)^C$18</f>
        <v>0.21143150018249213</v>
      </c>
      <c r="D21" s="275">
        <f t="shared" si="5"/>
        <v>28.745164724735474</v>
      </c>
      <c r="E21" s="275">
        <f t="shared" si="5"/>
        <v>39.042850516392598</v>
      </c>
      <c r="F21" s="275">
        <f t="shared" si="5"/>
        <v>90.151336198418207</v>
      </c>
      <c r="G21" s="275">
        <f t="shared" si="5"/>
        <v>401.4644753388352</v>
      </c>
      <c r="H21" s="275">
        <f t="shared" si="5"/>
        <v>544.53049381101164</v>
      </c>
      <c r="I21" s="275">
        <f t="shared" si="5"/>
        <v>872.80081924567196</v>
      </c>
      <c r="J21" s="275">
        <f t="shared" si="5"/>
        <v>1210.6054308265363</v>
      </c>
      <c r="K21" s="276">
        <f>SUM(B21:J21)</f>
        <v>3187.552002161784</v>
      </c>
      <c r="L21" s="266"/>
      <c r="M21" s="266"/>
    </row>
    <row r="22" spans="1:13" ht="15">
      <c r="A22" s="274" t="s">
        <v>139</v>
      </c>
      <c r="B22" s="284">
        <f>B10/(1+$B$19)^B$18</f>
        <v>0</v>
      </c>
      <c r="C22" s="275">
        <f t="shared" ref="C22:J22" si="6">C10/(1+$B$19)^C$18</f>
        <v>32.692393302567801</v>
      </c>
      <c r="D22" s="275">
        <f t="shared" si="6"/>
        <v>92.200656986750673</v>
      </c>
      <c r="E22" s="275">
        <f t="shared" si="6"/>
        <v>238.82861523485741</v>
      </c>
      <c r="F22" s="275">
        <f t="shared" si="6"/>
        <v>703.40351031061471</v>
      </c>
      <c r="G22" s="275">
        <f t="shared" si="6"/>
        <v>1895.9298484440951</v>
      </c>
      <c r="H22" s="275">
        <f t="shared" si="6"/>
        <v>2970.2428184828345</v>
      </c>
      <c r="I22" s="275">
        <f t="shared" si="6"/>
        <v>4053.4934287526116</v>
      </c>
      <c r="J22" s="275">
        <f t="shared" si="6"/>
        <v>6466.8679978126302</v>
      </c>
      <c r="K22" s="258">
        <f>SUM(B22:J22)</f>
        <v>16453.659269326963</v>
      </c>
      <c r="L22" s="246"/>
      <c r="M22" s="246"/>
    </row>
    <row r="23" spans="1:13" ht="13.5" customHeight="1">
      <c r="A23" s="263" t="s">
        <v>139</v>
      </c>
      <c r="B23" s="277">
        <f>K22</f>
        <v>16453.659269326963</v>
      </c>
      <c r="C23" s="328" t="s">
        <v>140</v>
      </c>
      <c r="D23" s="329"/>
      <c r="E23" s="329"/>
      <c r="F23" s="329"/>
      <c r="G23" s="329"/>
      <c r="H23" s="329"/>
      <c r="I23" s="329"/>
      <c r="J23" s="329"/>
      <c r="K23" s="330"/>
    </row>
    <row r="24" spans="1:13">
      <c r="A24" s="265"/>
      <c r="B24" s="265"/>
      <c r="C24" s="265"/>
      <c r="D24" s="266"/>
      <c r="E24" s="266"/>
      <c r="F24" s="266"/>
      <c r="G24" s="266"/>
      <c r="H24" s="266"/>
      <c r="I24" s="266"/>
      <c r="J24" s="266"/>
      <c r="K24" s="266"/>
    </row>
    <row r="25" spans="1:13" ht="15">
      <c r="A25" s="285" t="s">
        <v>141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82"/>
    </row>
    <row r="26" spans="1:13" ht="28">
      <c r="A26" s="278" t="s">
        <v>154</v>
      </c>
      <c r="B26" s="279" t="s">
        <v>155</v>
      </c>
      <c r="C26" s="278" t="s">
        <v>126</v>
      </c>
      <c r="D26" s="278" t="s">
        <v>142</v>
      </c>
      <c r="E26" s="278" t="s">
        <v>104</v>
      </c>
      <c r="F26" s="278" t="s">
        <v>105</v>
      </c>
      <c r="G26" s="278" t="s">
        <v>106</v>
      </c>
      <c r="H26" s="278" t="s">
        <v>107</v>
      </c>
      <c r="I26" s="278" t="s">
        <v>108</v>
      </c>
      <c r="J26" s="278" t="s">
        <v>109</v>
      </c>
    </row>
    <row r="27" spans="1:13">
      <c r="A27" s="280" t="e">
        <f>IRR(B27:J27)</f>
        <v>#NUM!</v>
      </c>
      <c r="B27" s="281">
        <f>B10</f>
        <v>0</v>
      </c>
      <c r="C27" s="281">
        <f>C10</f>
        <v>34.653936900721874</v>
      </c>
      <c r="D27" s="281">
        <f t="shared" ref="D27:J27" si="7">D10</f>
        <v>103.59665819031306</v>
      </c>
      <c r="E27" s="281">
        <f t="shared" si="7"/>
        <v>284.448702002559</v>
      </c>
      <c r="F27" s="281">
        <f t="shared" si="7"/>
        <v>888.03072535027377</v>
      </c>
      <c r="G27" s="281">
        <f t="shared" si="7"/>
        <v>2537.1818165231807</v>
      </c>
      <c r="H27" s="281">
        <f t="shared" si="7"/>
        <v>4213.3462060590318</v>
      </c>
      <c r="I27" s="281">
        <f t="shared" si="7"/>
        <v>6094.9553740950687</v>
      </c>
      <c r="J27" s="281">
        <f t="shared" si="7"/>
        <v>10307.205106558784</v>
      </c>
    </row>
    <row r="28" spans="1:13">
      <c r="A28" s="283"/>
      <c r="B28" s="282"/>
      <c r="C28" s="282"/>
      <c r="D28" s="282"/>
      <c r="E28" s="282"/>
      <c r="F28" s="282"/>
      <c r="G28" s="282"/>
      <c r="H28" s="282"/>
      <c r="I28" s="282"/>
      <c r="J28" s="282"/>
      <c r="K28" s="282"/>
    </row>
  </sheetData>
  <mergeCells count="5">
    <mergeCell ref="A3:L3"/>
    <mergeCell ref="A6:A7"/>
    <mergeCell ref="C13:K13"/>
    <mergeCell ref="A16:A17"/>
    <mergeCell ref="C23:K2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3"/>
  <sheetViews>
    <sheetView showGridLines="0" workbookViewId="0">
      <selection activeCell="AE9" sqref="AE9"/>
    </sheetView>
  </sheetViews>
  <sheetFormatPr defaultRowHeight="16.5"/>
  <cols>
    <col min="1" max="1" width="13.26953125" style="11" customWidth="1"/>
    <col min="2" max="2" width="34.453125" style="11" customWidth="1"/>
    <col min="3" max="3" width="17.26953125" style="81" customWidth="1"/>
    <col min="4" max="4" width="15.7265625" style="81" customWidth="1"/>
    <col min="5" max="5" width="10.7265625" style="81" customWidth="1"/>
    <col min="6" max="6" width="17.26953125" style="81" customWidth="1"/>
    <col min="7" max="7" width="15.7265625" style="81" customWidth="1"/>
    <col min="8" max="8" width="10.7265625" style="81" customWidth="1"/>
    <col min="9" max="9" width="17.26953125" style="81" customWidth="1"/>
    <col min="10" max="10" width="15.7265625" style="81" customWidth="1"/>
    <col min="11" max="11" width="10.7265625" style="81" customWidth="1"/>
    <col min="12" max="12" width="17.26953125" style="81" customWidth="1"/>
    <col min="13" max="13" width="15.7265625" style="81" customWidth="1"/>
    <col min="14" max="14" width="10.7265625" style="81" customWidth="1"/>
    <col min="15" max="15" width="17.26953125" style="81" customWidth="1"/>
    <col min="16" max="16" width="15.7265625" style="81" customWidth="1"/>
    <col min="17" max="17" width="10.7265625" style="81" customWidth="1"/>
    <col min="18" max="18" width="17.26953125" style="81" customWidth="1"/>
    <col min="19" max="19" width="15.7265625" style="81" customWidth="1"/>
    <col min="20" max="20" width="10.7265625" style="81" customWidth="1"/>
    <col min="21" max="21" width="17.26953125" style="81" customWidth="1"/>
    <col min="22" max="22" width="15.7265625" style="81" customWidth="1"/>
    <col min="23" max="23" width="10.7265625" style="81" customWidth="1"/>
    <col min="24" max="24" width="17.26953125" style="81" customWidth="1"/>
    <col min="25" max="25" width="15.7265625" style="81" customWidth="1"/>
    <col min="26" max="26" width="12.36328125" style="81" customWidth="1"/>
    <col min="27" max="27" width="16.36328125" customWidth="1"/>
    <col min="28" max="29" width="15.6328125" customWidth="1"/>
  </cols>
  <sheetData>
    <row r="1" spans="1:31" ht="21.75" customHeight="1" thickTop="1">
      <c r="C1" s="332" t="s">
        <v>53</v>
      </c>
      <c r="D1" s="333"/>
      <c r="E1" s="334"/>
      <c r="F1" s="332" t="s">
        <v>54</v>
      </c>
      <c r="G1" s="333"/>
      <c r="H1" s="334"/>
      <c r="I1" s="332" t="s">
        <v>55</v>
      </c>
      <c r="J1" s="333"/>
      <c r="K1" s="334"/>
      <c r="L1" s="332" t="s">
        <v>56</v>
      </c>
      <c r="M1" s="333"/>
      <c r="N1" s="334"/>
      <c r="O1" s="332" t="s">
        <v>57</v>
      </c>
      <c r="P1" s="333"/>
      <c r="Q1" s="334"/>
      <c r="R1" s="332" t="s">
        <v>58</v>
      </c>
      <c r="S1" s="333"/>
      <c r="T1" s="334"/>
      <c r="U1" s="332" t="s">
        <v>59</v>
      </c>
      <c r="V1" s="333"/>
      <c r="W1" s="334"/>
      <c r="X1" s="332" t="s">
        <v>60</v>
      </c>
      <c r="Y1" s="333"/>
      <c r="Z1" s="334"/>
      <c r="AA1" s="346" t="s">
        <v>62</v>
      </c>
      <c r="AB1" s="347"/>
      <c r="AC1" s="348"/>
    </row>
    <row r="2" spans="1:31" s="2" customFormat="1" ht="34.5" customHeight="1">
      <c r="A2" s="92"/>
      <c r="B2" s="93"/>
      <c r="C2" s="165" t="s">
        <v>234</v>
      </c>
      <c r="D2" s="166" t="s">
        <v>235</v>
      </c>
      <c r="E2" s="167" t="s">
        <v>52</v>
      </c>
      <c r="F2" s="165" t="s">
        <v>234</v>
      </c>
      <c r="G2" s="166" t="s">
        <v>235</v>
      </c>
      <c r="H2" s="167" t="s">
        <v>52</v>
      </c>
      <c r="I2" s="165" t="s">
        <v>234</v>
      </c>
      <c r="J2" s="166" t="s">
        <v>235</v>
      </c>
      <c r="K2" s="167" t="s">
        <v>61</v>
      </c>
      <c r="L2" s="165" t="s">
        <v>234</v>
      </c>
      <c r="M2" s="166" t="s">
        <v>235</v>
      </c>
      <c r="N2" s="167" t="s">
        <v>61</v>
      </c>
      <c r="O2" s="165" t="s">
        <v>234</v>
      </c>
      <c r="P2" s="166" t="s">
        <v>235</v>
      </c>
      <c r="Q2" s="167" t="s">
        <v>61</v>
      </c>
      <c r="R2" s="165" t="s">
        <v>234</v>
      </c>
      <c r="S2" s="166" t="s">
        <v>235</v>
      </c>
      <c r="T2" s="167" t="s">
        <v>61</v>
      </c>
      <c r="U2" s="165" t="s">
        <v>234</v>
      </c>
      <c r="V2" s="166" t="s">
        <v>235</v>
      </c>
      <c r="W2" s="167" t="s">
        <v>61</v>
      </c>
      <c r="X2" s="165" t="s">
        <v>234</v>
      </c>
      <c r="Y2" s="166" t="s">
        <v>235</v>
      </c>
      <c r="Z2" s="167" t="s">
        <v>61</v>
      </c>
      <c r="AA2" s="165" t="s">
        <v>234</v>
      </c>
      <c r="AB2" s="166" t="s">
        <v>235</v>
      </c>
      <c r="AC2" s="167" t="s">
        <v>61</v>
      </c>
    </row>
    <row r="3" spans="1:31">
      <c r="A3" s="335" t="s">
        <v>5</v>
      </c>
      <c r="B3" s="94" t="s">
        <v>6</v>
      </c>
      <c r="C3" s="123" t="e">
        <v>#DIV/0!</v>
      </c>
      <c r="D3" s="21" t="e">
        <v>#DIV/0!</v>
      </c>
      <c r="E3" s="124"/>
      <c r="F3" s="102" t="e">
        <v>#DIV/0!</v>
      </c>
      <c r="G3" s="21" t="e">
        <v>#DIV/0!</v>
      </c>
      <c r="H3" s="124"/>
      <c r="I3" s="123" t="e">
        <v>#DIV/0!</v>
      </c>
      <c r="J3" s="21" t="e">
        <v>#DIV/0!</v>
      </c>
      <c r="K3" s="124"/>
      <c r="L3" s="123" t="e">
        <v>#DIV/0!</v>
      </c>
      <c r="M3" s="21" t="e">
        <v>#DIV/0!</v>
      </c>
      <c r="N3" s="124"/>
      <c r="O3" s="123" t="e">
        <v>#DIV/0!</v>
      </c>
      <c r="P3" s="21" t="e">
        <v>#DIV/0!</v>
      </c>
      <c r="Q3" s="124"/>
      <c r="R3" s="123" t="e">
        <v>#DIV/0!</v>
      </c>
      <c r="S3" s="21" t="e">
        <v>#DIV/0!</v>
      </c>
      <c r="T3" s="124"/>
      <c r="U3" s="123" t="e">
        <v>#DIV/0!</v>
      </c>
      <c r="V3" s="21" t="e">
        <v>#DIV/0!</v>
      </c>
      <c r="W3" s="124"/>
      <c r="X3" s="123" t="e">
        <v>#DIV/0!</v>
      </c>
      <c r="Y3" s="21" t="e">
        <v>#DIV/0!</v>
      </c>
      <c r="Z3" s="124"/>
      <c r="AA3" s="123" t="e">
        <v>#DIV/0!</v>
      </c>
      <c r="AB3" s="21" t="e">
        <v>#DIV/0!</v>
      </c>
      <c r="AC3" s="124"/>
    </row>
    <row r="4" spans="1:31">
      <c r="A4" s="336"/>
      <c r="B4" s="95" t="s">
        <v>7</v>
      </c>
      <c r="C4" s="125">
        <v>22087.944729343919</v>
      </c>
      <c r="D4" s="25">
        <v>22122.822783634834</v>
      </c>
      <c r="E4" s="126">
        <f>D4-C4</f>
        <v>34.878054290915316</v>
      </c>
      <c r="F4" s="103">
        <v>24827.669910462118</v>
      </c>
      <c r="G4" s="25">
        <v>24963.564635737144</v>
      </c>
      <c r="H4" s="126">
        <f>G4-F4</f>
        <v>135.89472527502585</v>
      </c>
      <c r="I4" s="125">
        <v>29823.644904464891</v>
      </c>
      <c r="J4" s="25">
        <v>30154.594266118082</v>
      </c>
      <c r="K4" s="126">
        <f>J4-I4</f>
        <v>330.94936165319086</v>
      </c>
      <c r="L4" s="125">
        <v>35412.028723510979</v>
      </c>
      <c r="M4" s="25">
        <v>36413.87343372497</v>
      </c>
      <c r="N4" s="126">
        <f>M4-L4</f>
        <v>1001.8447102139908</v>
      </c>
      <c r="O4" s="125">
        <v>39417.063444624138</v>
      </c>
      <c r="P4" s="25">
        <v>42491.495290543513</v>
      </c>
      <c r="Q4" s="126">
        <f>P4-O4</f>
        <v>3074.4318459193746</v>
      </c>
      <c r="R4" s="125">
        <v>46422.137271103427</v>
      </c>
      <c r="S4" s="25">
        <v>51407.910389839577</v>
      </c>
      <c r="T4" s="126">
        <f>S4-R4</f>
        <v>4985.7731187361496</v>
      </c>
      <c r="U4" s="125">
        <v>54776.778884413805</v>
      </c>
      <c r="V4" s="25">
        <v>62184.103980399115</v>
      </c>
      <c r="W4" s="126">
        <f>V4-U4</f>
        <v>7407.3250959853103</v>
      </c>
      <c r="X4" s="125">
        <v>62323.250462147727</v>
      </c>
      <c r="Y4" s="25">
        <v>74559.976703645967</v>
      </c>
      <c r="Z4" s="126">
        <f>Y4-X4</f>
        <v>12236.72624149824</v>
      </c>
      <c r="AA4" s="125">
        <v>315090.51833007101</v>
      </c>
      <c r="AB4" s="25">
        <v>344298.34148364322</v>
      </c>
      <c r="AC4" s="229">
        <f>AB4-AA4</f>
        <v>29207.823153572215</v>
      </c>
      <c r="AE4" s="169">
        <f>E4+H4+K4+N4+Q4+T4+W4+Z4-AC4</f>
        <v>0</v>
      </c>
    </row>
    <row r="5" spans="1:31">
      <c r="A5" s="336"/>
      <c r="B5" s="94" t="s">
        <v>8</v>
      </c>
      <c r="C5" s="127"/>
      <c r="D5" s="83"/>
      <c r="E5" s="128"/>
      <c r="F5" s="104"/>
      <c r="G5" s="83"/>
      <c r="H5" s="128"/>
      <c r="I5" s="127"/>
      <c r="J5" s="83"/>
      <c r="K5" s="128"/>
      <c r="L5" s="127"/>
      <c r="M5" s="83"/>
      <c r="N5" s="128"/>
      <c r="O5" s="127"/>
      <c r="P5" s="83"/>
      <c r="Q5" s="128"/>
      <c r="R5" s="127"/>
      <c r="S5" s="83"/>
      <c r="T5" s="128"/>
      <c r="U5" s="127"/>
      <c r="V5" s="83"/>
      <c r="W5" s="128"/>
      <c r="X5" s="127"/>
      <c r="Y5" s="83"/>
      <c r="Z5" s="128"/>
      <c r="AA5" s="127">
        <v>0</v>
      </c>
      <c r="AB5" s="83">
        <v>0</v>
      </c>
      <c r="AC5" s="230"/>
    </row>
    <row r="6" spans="1:31">
      <c r="A6" s="336"/>
      <c r="B6" s="96" t="s">
        <v>9</v>
      </c>
      <c r="C6" s="125"/>
      <c r="D6" s="25"/>
      <c r="E6" s="126"/>
      <c r="F6" s="103"/>
      <c r="G6" s="25"/>
      <c r="H6" s="126"/>
      <c r="I6" s="125"/>
      <c r="J6" s="25"/>
      <c r="K6" s="126"/>
      <c r="L6" s="125"/>
      <c r="M6" s="25"/>
      <c r="N6" s="126"/>
      <c r="O6" s="125"/>
      <c r="P6" s="25"/>
      <c r="Q6" s="126"/>
      <c r="R6" s="125"/>
      <c r="S6" s="25"/>
      <c r="T6" s="126"/>
      <c r="U6" s="125"/>
      <c r="V6" s="25"/>
      <c r="W6" s="126"/>
      <c r="X6" s="125"/>
      <c r="Y6" s="25"/>
      <c r="Z6" s="126"/>
      <c r="AA6" s="125">
        <v>0</v>
      </c>
      <c r="AB6" s="25">
        <v>0</v>
      </c>
      <c r="AC6" s="229"/>
    </row>
    <row r="7" spans="1:31">
      <c r="A7" s="336"/>
      <c r="B7" s="94" t="s">
        <v>10</v>
      </c>
      <c r="C7" s="127"/>
      <c r="D7" s="83"/>
      <c r="E7" s="128"/>
      <c r="F7" s="104"/>
      <c r="G7" s="83"/>
      <c r="H7" s="128"/>
      <c r="I7" s="127"/>
      <c r="J7" s="83"/>
      <c r="K7" s="128"/>
      <c r="L7" s="127"/>
      <c r="M7" s="83"/>
      <c r="N7" s="128"/>
      <c r="O7" s="127"/>
      <c r="P7" s="83"/>
      <c r="Q7" s="128"/>
      <c r="R7" s="127"/>
      <c r="S7" s="83"/>
      <c r="T7" s="128"/>
      <c r="U7" s="127"/>
      <c r="V7" s="83"/>
      <c r="W7" s="128"/>
      <c r="X7" s="127"/>
      <c r="Y7" s="83"/>
      <c r="Z7" s="128"/>
      <c r="AA7" s="127"/>
      <c r="AB7" s="83"/>
      <c r="AC7" s="230"/>
    </row>
    <row r="8" spans="1:31">
      <c r="A8" s="336"/>
      <c r="B8" s="97" t="s">
        <v>11</v>
      </c>
      <c r="C8" s="129"/>
      <c r="D8" s="25"/>
      <c r="E8" s="126"/>
      <c r="F8" s="105"/>
      <c r="G8" s="25"/>
      <c r="H8" s="126"/>
      <c r="I8" s="129"/>
      <c r="J8" s="25"/>
      <c r="K8" s="126"/>
      <c r="L8" s="129"/>
      <c r="M8" s="25"/>
      <c r="N8" s="126"/>
      <c r="O8" s="129"/>
      <c r="P8" s="25"/>
      <c r="Q8" s="126"/>
      <c r="R8" s="129"/>
      <c r="S8" s="25"/>
      <c r="T8" s="126"/>
      <c r="U8" s="129"/>
      <c r="V8" s="25"/>
      <c r="W8" s="126"/>
      <c r="X8" s="129"/>
      <c r="Y8" s="25"/>
      <c r="Z8" s="126"/>
      <c r="AA8" s="129"/>
      <c r="AB8" s="25"/>
      <c r="AC8" s="229"/>
    </row>
    <row r="9" spans="1:31">
      <c r="A9" s="336"/>
      <c r="B9" s="94" t="s">
        <v>12</v>
      </c>
      <c r="C9" s="130" t="e">
        <v>#DIV/0!</v>
      </c>
      <c r="D9" s="83" t="e">
        <v>#DIV/0!</v>
      </c>
      <c r="E9" s="128"/>
      <c r="F9" s="106" t="e">
        <v>#DIV/0!</v>
      </c>
      <c r="G9" s="83" t="e">
        <v>#DIV/0!</v>
      </c>
      <c r="H9" s="128"/>
      <c r="I9" s="130" t="e">
        <v>#DIV/0!</v>
      </c>
      <c r="J9" s="83" t="e">
        <v>#DIV/0!</v>
      </c>
      <c r="K9" s="128"/>
      <c r="L9" s="130" t="e">
        <v>#DIV/0!</v>
      </c>
      <c r="M9" s="83" t="e">
        <v>#DIV/0!</v>
      </c>
      <c r="N9" s="128"/>
      <c r="O9" s="130" t="e">
        <v>#DIV/0!</v>
      </c>
      <c r="P9" s="83" t="e">
        <v>#DIV/0!</v>
      </c>
      <c r="Q9" s="128"/>
      <c r="R9" s="130" t="e">
        <v>#DIV/0!</v>
      </c>
      <c r="S9" s="83" t="e">
        <v>#DIV/0!</v>
      </c>
      <c r="T9" s="128"/>
      <c r="U9" s="130" t="e">
        <v>#DIV/0!</v>
      </c>
      <c r="V9" s="83" t="e">
        <v>#DIV/0!</v>
      </c>
      <c r="W9" s="128"/>
      <c r="X9" s="130" t="e">
        <v>#DIV/0!</v>
      </c>
      <c r="Y9" s="83" t="e">
        <v>#DIV/0!</v>
      </c>
      <c r="Z9" s="128"/>
      <c r="AA9" s="130" t="e">
        <v>#DIV/0!</v>
      </c>
      <c r="AB9" s="83" t="e">
        <v>#DIV/0!</v>
      </c>
      <c r="AC9" s="230"/>
    </row>
    <row r="10" spans="1:31">
      <c r="A10" s="336"/>
      <c r="B10" s="96" t="s">
        <v>13</v>
      </c>
      <c r="C10" s="125">
        <v>42365.727241527187</v>
      </c>
      <c r="D10" s="25">
        <v>42489.875491417668</v>
      </c>
      <c r="E10" s="126"/>
      <c r="F10" s="103">
        <v>47009.177485255328</v>
      </c>
      <c r="G10" s="25">
        <v>47554.359934066029</v>
      </c>
      <c r="H10" s="126"/>
      <c r="I10" s="125">
        <v>57029.008827329977</v>
      </c>
      <c r="J10" s="25">
        <v>57943.794349568721</v>
      </c>
      <c r="K10" s="126"/>
      <c r="L10" s="125">
        <v>67861.023729616922</v>
      </c>
      <c r="M10" s="25">
        <v>70086.14810952566</v>
      </c>
      <c r="N10" s="126"/>
      <c r="O10" s="125">
        <v>75153.442521303092</v>
      </c>
      <c r="P10" s="25">
        <v>81491.790851483485</v>
      </c>
      <c r="Q10" s="126"/>
      <c r="R10" s="125">
        <v>88482.819034399115</v>
      </c>
      <c r="S10" s="25">
        <v>98795.360625619811</v>
      </c>
      <c r="T10" s="126"/>
      <c r="U10" s="125">
        <v>104337.35437292216</v>
      </c>
      <c r="V10" s="25">
        <v>119350.47032295165</v>
      </c>
      <c r="W10" s="126"/>
      <c r="X10" s="125">
        <v>118776.32453839532</v>
      </c>
      <c r="Y10" s="25">
        <v>142080.32142667004</v>
      </c>
      <c r="Z10" s="126"/>
      <c r="AA10" s="125">
        <v>601014.87775074912</v>
      </c>
      <c r="AB10" s="25">
        <v>659792.1211113031</v>
      </c>
      <c r="AC10" s="229"/>
    </row>
    <row r="11" spans="1:31">
      <c r="A11" s="337"/>
      <c r="B11" s="94" t="s">
        <v>14</v>
      </c>
      <c r="C11" s="131"/>
      <c r="D11" s="39"/>
      <c r="E11" s="132"/>
      <c r="F11" s="107"/>
      <c r="G11" s="39"/>
      <c r="H11" s="132"/>
      <c r="I11" s="131"/>
      <c r="J11" s="39"/>
      <c r="K11" s="132"/>
      <c r="L11" s="131"/>
      <c r="M11" s="39"/>
      <c r="N11" s="132"/>
      <c r="O11" s="131"/>
      <c r="P11" s="39"/>
      <c r="Q11" s="132"/>
      <c r="R11" s="131"/>
      <c r="S11" s="39"/>
      <c r="T11" s="132"/>
      <c r="U11" s="131"/>
      <c r="V11" s="39"/>
      <c r="W11" s="132"/>
      <c r="X11" s="131"/>
      <c r="Y11" s="39"/>
      <c r="Z11" s="132"/>
      <c r="AA11" s="131"/>
      <c r="AB11" s="39"/>
      <c r="AC11" s="231"/>
    </row>
    <row r="12" spans="1:31">
      <c r="A12" s="338" t="s">
        <v>15</v>
      </c>
      <c r="B12" s="98" t="s">
        <v>16</v>
      </c>
      <c r="C12" s="133"/>
      <c r="D12" s="44"/>
      <c r="E12" s="134"/>
      <c r="F12" s="108"/>
      <c r="G12" s="44"/>
      <c r="H12" s="134"/>
      <c r="I12" s="133"/>
      <c r="J12" s="44"/>
      <c r="K12" s="134"/>
      <c r="L12" s="133"/>
      <c r="M12" s="44"/>
      <c r="N12" s="134"/>
      <c r="O12" s="133"/>
      <c r="P12" s="44"/>
      <c r="Q12" s="134"/>
      <c r="R12" s="133"/>
      <c r="S12" s="44"/>
      <c r="T12" s="134"/>
      <c r="U12" s="133"/>
      <c r="V12" s="44"/>
      <c r="W12" s="134"/>
      <c r="X12" s="133"/>
      <c r="Y12" s="44"/>
      <c r="Z12" s="134"/>
      <c r="AA12" s="133" t="e">
        <v>#DIV/0!</v>
      </c>
      <c r="AB12" s="44" t="e">
        <v>#DIV/0!</v>
      </c>
      <c r="AC12" s="232"/>
    </row>
    <row r="13" spans="1:31">
      <c r="A13" s="338"/>
      <c r="B13" s="95" t="s">
        <v>17</v>
      </c>
      <c r="C13" s="135" t="e">
        <v>#DIV/0!</v>
      </c>
      <c r="D13" s="86">
        <v>0.26299509750839883</v>
      </c>
      <c r="E13" s="136"/>
      <c r="F13" s="109" t="e">
        <v>#DIV/0!</v>
      </c>
      <c r="G13" s="86">
        <v>0.23708119194495314</v>
      </c>
      <c r="H13" s="136"/>
      <c r="I13" s="135" t="e">
        <v>#DIV/0!</v>
      </c>
      <c r="J13" s="86">
        <v>0.24443489730129297</v>
      </c>
      <c r="K13" s="136"/>
      <c r="L13" s="135" t="e">
        <v>#DIV/0!</v>
      </c>
      <c r="M13" s="86">
        <v>0.25429036713176845</v>
      </c>
      <c r="N13" s="136"/>
      <c r="O13" s="135" t="e">
        <v>#DIV/0!</v>
      </c>
      <c r="P13" s="86">
        <v>0.22964962134629646</v>
      </c>
      <c r="Q13" s="136"/>
      <c r="R13" s="135" t="e">
        <v>#DIV/0!</v>
      </c>
      <c r="S13" s="86">
        <v>0.238932929126112</v>
      </c>
      <c r="T13" s="136"/>
      <c r="U13" s="135" t="e">
        <v>#DIV/0!</v>
      </c>
      <c r="V13" s="86">
        <v>0.24858842058111502</v>
      </c>
      <c r="W13" s="136"/>
      <c r="X13" s="135" t="e">
        <v>#DIV/0!</v>
      </c>
      <c r="Y13" s="86">
        <v>0.22480134435791874</v>
      </c>
      <c r="Z13" s="136"/>
      <c r="AA13" s="135">
        <v>0.2393672364390016</v>
      </c>
      <c r="AB13" s="86">
        <v>0.23998880517546328</v>
      </c>
      <c r="AC13" s="233"/>
    </row>
    <row r="14" spans="1:31">
      <c r="A14" s="338"/>
      <c r="B14" s="99" t="s">
        <v>18</v>
      </c>
      <c r="C14" s="125">
        <v>5808.685459751071</v>
      </c>
      <c r="D14" s="25">
        <v>5818.193935143071</v>
      </c>
      <c r="E14" s="126"/>
      <c r="F14" s="103">
        <v>5884.8876531361229</v>
      </c>
      <c r="G14" s="25">
        <v>5918.391659035442</v>
      </c>
      <c r="H14" s="126"/>
      <c r="I14" s="125">
        <v>7285.9778888881456</v>
      </c>
      <c r="J14" s="25">
        <v>7370.8351526007309</v>
      </c>
      <c r="K14" s="126"/>
      <c r="L14" s="125">
        <v>8992.5435250359169</v>
      </c>
      <c r="M14" s="25">
        <v>9259.6972441516718</v>
      </c>
      <c r="N14" s="126"/>
      <c r="O14" s="125">
        <v>9016.7411183914082</v>
      </c>
      <c r="P14" s="25">
        <v>9758.155803911257</v>
      </c>
      <c r="Q14" s="126"/>
      <c r="R14" s="125">
        <v>11032.604604262104</v>
      </c>
      <c r="S14" s="25">
        <v>12283.042609697057</v>
      </c>
      <c r="T14" s="126"/>
      <c r="U14" s="125">
        <v>13526.171337859512</v>
      </c>
      <c r="V14" s="25">
        <v>15458.248193739244</v>
      </c>
      <c r="W14" s="126"/>
      <c r="X14" s="125">
        <v>13874.735013477386</v>
      </c>
      <c r="Y14" s="25">
        <v>16761.182998274715</v>
      </c>
      <c r="Z14" s="126"/>
      <c r="AA14" s="125">
        <v>75422.346600801669</v>
      </c>
      <c r="AB14" s="25">
        <v>82627.747596553178</v>
      </c>
      <c r="AC14" s="229"/>
    </row>
    <row r="15" spans="1:31">
      <c r="A15" s="338" t="s">
        <v>19</v>
      </c>
      <c r="B15" s="95" t="s">
        <v>20</v>
      </c>
      <c r="C15" s="137" t="e">
        <v>#DIV/0!</v>
      </c>
      <c r="D15" s="49" t="e">
        <v>#DIV/0!</v>
      </c>
      <c r="E15" s="138"/>
      <c r="F15" s="110" t="e">
        <v>#DIV/0!</v>
      </c>
      <c r="G15" s="49" t="e">
        <v>#DIV/0!</v>
      </c>
      <c r="H15" s="138"/>
      <c r="I15" s="137" t="e">
        <v>#DIV/0!</v>
      </c>
      <c r="J15" s="49" t="e">
        <v>#DIV/0!</v>
      </c>
      <c r="K15" s="138"/>
      <c r="L15" s="137" t="e">
        <v>#DIV/0!</v>
      </c>
      <c r="M15" s="49" t="e">
        <v>#DIV/0!</v>
      </c>
      <c r="N15" s="138"/>
      <c r="O15" s="137" t="e">
        <v>#DIV/0!</v>
      </c>
      <c r="P15" s="49" t="e">
        <v>#DIV/0!</v>
      </c>
      <c r="Q15" s="138"/>
      <c r="R15" s="137" t="e">
        <v>#DIV/0!</v>
      </c>
      <c r="S15" s="49" t="e">
        <v>#DIV/0!</v>
      </c>
      <c r="T15" s="138"/>
      <c r="U15" s="137" t="e">
        <v>#DIV/0!</v>
      </c>
      <c r="V15" s="49" t="e">
        <v>#DIV/0!</v>
      </c>
      <c r="W15" s="138"/>
      <c r="X15" s="137" t="e">
        <v>#DIV/0!</v>
      </c>
      <c r="Y15" s="49" t="e">
        <v>#DIV/0!</v>
      </c>
      <c r="Z15" s="138"/>
      <c r="AA15" s="137" t="e">
        <v>#DIV/0!</v>
      </c>
      <c r="AB15" s="49" t="e">
        <v>#DIV/0!</v>
      </c>
      <c r="AC15" s="234"/>
    </row>
    <row r="16" spans="1:31">
      <c r="A16" s="338"/>
      <c r="B16" s="95" t="s">
        <v>21</v>
      </c>
      <c r="C16" s="125">
        <v>2412.7035291838247</v>
      </c>
      <c r="D16" s="25">
        <v>2412.9276465740181</v>
      </c>
      <c r="E16" s="126">
        <f>D16-C16</f>
        <v>0.22411739019344168</v>
      </c>
      <c r="F16" s="103">
        <v>2963.5908195257434</v>
      </c>
      <c r="G16" s="25">
        <v>2995.8888866104562</v>
      </c>
      <c r="H16" s="126">
        <f>G16-F16</f>
        <v>32.298067084712784</v>
      </c>
      <c r="I16" s="125">
        <v>3371.8851906973482</v>
      </c>
      <c r="J16" s="25">
        <v>3418.3858503479801</v>
      </c>
      <c r="K16" s="126">
        <f>J16-I16</f>
        <v>46.50065965063186</v>
      </c>
      <c r="L16" s="125">
        <v>3729.4249975850084</v>
      </c>
      <c r="M16" s="25">
        <v>3843.2389824487254</v>
      </c>
      <c r="N16" s="126">
        <f>M16-L16</f>
        <v>113.813984863717</v>
      </c>
      <c r="O16" s="125">
        <v>4748.9247802303562</v>
      </c>
      <c r="P16" s="25">
        <v>5286.1748096265501</v>
      </c>
      <c r="Q16" s="126">
        <f>P16-O16</f>
        <v>537.2500293961939</v>
      </c>
      <c r="R16" s="125">
        <v>5658.481579440202</v>
      </c>
      <c r="S16" s="25">
        <v>6430.9084921173198</v>
      </c>
      <c r="T16" s="126">
        <f>S16-R16</f>
        <v>772.4269126771178</v>
      </c>
      <c r="U16" s="125">
        <v>6333.184405898739</v>
      </c>
      <c r="V16" s="25">
        <v>7645.5541277889806</v>
      </c>
      <c r="W16" s="126">
        <f>V16-U16</f>
        <v>1312.3697218902416</v>
      </c>
      <c r="X16" s="125">
        <v>7425.3779727186884</v>
      </c>
      <c r="Y16" s="25">
        <v>9354.8991076581442</v>
      </c>
      <c r="Z16" s="126">
        <f>Y16-X16</f>
        <v>1929.5211349394558</v>
      </c>
      <c r="AA16" s="125">
        <v>36643.573275279909</v>
      </c>
      <c r="AB16" s="25">
        <v>41387.977903172177</v>
      </c>
      <c r="AC16" s="229">
        <f>AB16-AA16</f>
        <v>4744.4046278922688</v>
      </c>
      <c r="AE16" s="169">
        <f>E16+H16+K16+N16+Q16+T16+W16+Z16-AC16</f>
        <v>0</v>
      </c>
    </row>
    <row r="17" spans="1:29">
      <c r="A17" s="338"/>
      <c r="B17" s="98" t="s">
        <v>22</v>
      </c>
      <c r="C17" s="139">
        <v>0.10923168989908504</v>
      </c>
      <c r="D17" s="51">
        <v>0.10906960970455183</v>
      </c>
      <c r="E17" s="140"/>
      <c r="F17" s="111">
        <v>0.11936645002183299</v>
      </c>
      <c r="G17" s="51">
        <v>0.12001046045810401</v>
      </c>
      <c r="H17" s="140"/>
      <c r="I17" s="139">
        <v>0.11306080130375158</v>
      </c>
      <c r="J17" s="51">
        <v>0.11336202437944598</v>
      </c>
      <c r="K17" s="140"/>
      <c r="L17" s="139">
        <v>0.10531520311088376</v>
      </c>
      <c r="M17" s="51">
        <v>0.10554326195052027</v>
      </c>
      <c r="N17" s="140"/>
      <c r="O17" s="139">
        <v>0.12047890850372402</v>
      </c>
      <c r="P17" s="51">
        <v>0.1244054786371095</v>
      </c>
      <c r="Q17" s="140"/>
      <c r="R17" s="139">
        <v>0.12189187986746271</v>
      </c>
      <c r="S17" s="51">
        <v>0.12509569915116303</v>
      </c>
      <c r="T17" s="140"/>
      <c r="U17" s="139">
        <v>0.11561805083980184</v>
      </c>
      <c r="V17" s="51">
        <v>0.1229502982015937</v>
      </c>
      <c r="W17" s="140"/>
      <c r="X17" s="139">
        <v>0.11914298303854548</v>
      </c>
      <c r="Y17" s="51">
        <v>0.12546810663368529</v>
      </c>
      <c r="Z17" s="140"/>
      <c r="AA17" s="139">
        <v>0.116295385432367</v>
      </c>
      <c r="AB17" s="51">
        <v>0.12020963483246526</v>
      </c>
      <c r="AC17" s="235"/>
    </row>
    <row r="18" spans="1:29">
      <c r="A18" s="338" t="s">
        <v>23</v>
      </c>
      <c r="B18" s="95" t="s">
        <v>24</v>
      </c>
      <c r="C18" s="125">
        <v>2156.6142012136697</v>
      </c>
      <c r="D18" s="25">
        <v>2157.0825798685391</v>
      </c>
      <c r="E18" s="126"/>
      <c r="F18" s="103">
        <v>2420.6191698600423</v>
      </c>
      <c r="G18" s="25">
        <v>2440.5971315234915</v>
      </c>
      <c r="H18" s="126"/>
      <c r="I18" s="125">
        <v>2720.2876367552431</v>
      </c>
      <c r="J18" s="25">
        <v>2761.6053362089369</v>
      </c>
      <c r="K18" s="126"/>
      <c r="L18" s="125">
        <v>3089.0515051991601</v>
      </c>
      <c r="M18" s="25">
        <v>3169.1163827930991</v>
      </c>
      <c r="N18" s="126"/>
      <c r="O18" s="125">
        <v>3391.7256306678128</v>
      </c>
      <c r="P18" s="25">
        <v>3396.0808166091761</v>
      </c>
      <c r="Q18" s="126"/>
      <c r="R18" s="125">
        <v>3804.7415198865069</v>
      </c>
      <c r="S18" s="25">
        <v>3820.8749566170445</v>
      </c>
      <c r="T18" s="126"/>
      <c r="U18" s="125">
        <v>4296.0977835543281</v>
      </c>
      <c r="V18" s="25">
        <v>4280.1751211573892</v>
      </c>
      <c r="W18" s="126"/>
      <c r="X18" s="125">
        <v>4688.9542219532668</v>
      </c>
      <c r="Y18" s="25">
        <v>4651.38340235738</v>
      </c>
      <c r="Z18" s="126"/>
      <c r="AA18" s="125">
        <v>26568.091669090027</v>
      </c>
      <c r="AB18" s="25">
        <v>26676.91572713506</v>
      </c>
      <c r="AC18" s="229"/>
    </row>
    <row r="19" spans="1:29">
      <c r="A19" s="338"/>
      <c r="B19" s="98" t="s">
        <v>25</v>
      </c>
      <c r="C19" s="139">
        <v>9.7637613079889662E-2</v>
      </c>
      <c r="D19" s="51">
        <v>9.7504852837505984E-2</v>
      </c>
      <c r="E19" s="140"/>
      <c r="F19" s="111">
        <v>9.7496832308053963E-2</v>
      </c>
      <c r="G19" s="51">
        <v>9.7766371395117208E-2</v>
      </c>
      <c r="H19" s="140"/>
      <c r="I19" s="139">
        <v>9.1212447219956985E-2</v>
      </c>
      <c r="J19" s="51">
        <v>9.1581578310668779E-2</v>
      </c>
      <c r="K19" s="140"/>
      <c r="L19" s="139">
        <v>8.7231701106925214E-2</v>
      </c>
      <c r="M19" s="51">
        <v>8.7030466246911242E-2</v>
      </c>
      <c r="N19" s="140"/>
      <c r="O19" s="139">
        <v>8.6047141371470945E-2</v>
      </c>
      <c r="P19" s="51">
        <v>7.9923777532135337E-2</v>
      </c>
      <c r="Q19" s="140"/>
      <c r="R19" s="139">
        <v>8.1959637008243894E-2</v>
      </c>
      <c r="S19" s="51">
        <v>7.4324650187925445E-2</v>
      </c>
      <c r="T19" s="140"/>
      <c r="U19" s="139">
        <v>7.8429178769705649E-2</v>
      </c>
      <c r="V19" s="51">
        <v>6.8830695421880347E-2</v>
      </c>
      <c r="W19" s="140"/>
      <c r="X19" s="139">
        <v>7.5236034500497082E-2</v>
      </c>
      <c r="Y19" s="51">
        <v>6.2384453536583902E-2</v>
      </c>
      <c r="Z19" s="140"/>
      <c r="AA19" s="139">
        <v>8.431891829020001E-2</v>
      </c>
      <c r="AB19" s="51">
        <v>7.7481975696366848E-2</v>
      </c>
      <c r="AC19" s="235"/>
    </row>
    <row r="20" spans="1:29">
      <c r="A20" s="338"/>
      <c r="B20" s="96" t="s">
        <v>26</v>
      </c>
      <c r="C20" s="125">
        <v>8234.970060795149</v>
      </c>
      <c r="D20" s="25">
        <v>8260.4085354244817</v>
      </c>
      <c r="E20" s="126"/>
      <c r="F20" s="103">
        <v>9317.710261808068</v>
      </c>
      <c r="G20" s="25">
        <v>9418.9529771023335</v>
      </c>
      <c r="H20" s="126"/>
      <c r="I20" s="125">
        <v>11416.991867261124</v>
      </c>
      <c r="J20" s="25">
        <v>11585.521212538511</v>
      </c>
      <c r="K20" s="126"/>
      <c r="L20" s="125">
        <v>13737.90403968077</v>
      </c>
      <c r="M20" s="25">
        <v>14218.034126632925</v>
      </c>
      <c r="N20" s="126"/>
      <c r="O20" s="125">
        <v>15397.080431087399</v>
      </c>
      <c r="P20" s="25">
        <v>16945.723647020583</v>
      </c>
      <c r="Q20" s="126"/>
      <c r="R20" s="125">
        <v>18263.116881525271</v>
      </c>
      <c r="S20" s="25">
        <v>20670.04244394369</v>
      </c>
      <c r="T20" s="126"/>
      <c r="U20" s="125">
        <v>21740.622232353413</v>
      </c>
      <c r="V20" s="25">
        <v>25152.716418208027</v>
      </c>
      <c r="W20" s="126"/>
      <c r="X20" s="125">
        <v>24634.461317268735</v>
      </c>
      <c r="Y20" s="25">
        <v>30695.450708026361</v>
      </c>
      <c r="Z20" s="126"/>
      <c r="AA20" s="125">
        <v>122742.85709177994</v>
      </c>
      <c r="AB20" s="25">
        <v>136946.85006889692</v>
      </c>
      <c r="AC20" s="229"/>
    </row>
    <row r="21" spans="1:29" ht="33">
      <c r="A21" s="338"/>
      <c r="B21" s="100" t="s">
        <v>27</v>
      </c>
      <c r="C21" s="141">
        <v>0.37282645179091561</v>
      </c>
      <c r="D21" s="88">
        <v>0.37338854160758578</v>
      </c>
      <c r="E21" s="142"/>
      <c r="F21" s="112">
        <v>0.37529539805431694</v>
      </c>
      <c r="G21" s="88">
        <v>0.37730801328021973</v>
      </c>
      <c r="H21" s="142"/>
      <c r="I21" s="141">
        <v>0.3828167852666422</v>
      </c>
      <c r="J21" s="88">
        <v>0.38420418163464021</v>
      </c>
      <c r="K21" s="142"/>
      <c r="L21" s="141">
        <v>0.38794456389220688</v>
      </c>
      <c r="M21" s="88">
        <v>0.39045651522105834</v>
      </c>
      <c r="N21" s="142"/>
      <c r="O21" s="141">
        <v>0.39061967294236161</v>
      </c>
      <c r="P21" s="88">
        <v>0.39880271407610018</v>
      </c>
      <c r="Q21" s="142"/>
      <c r="R21" s="141">
        <v>0.39341396056087202</v>
      </c>
      <c r="S21" s="88">
        <v>0.40207902416568525</v>
      </c>
      <c r="T21" s="142"/>
      <c r="U21" s="141">
        <v>0.39689486448681072</v>
      </c>
      <c r="V21" s="88">
        <v>0.40448788047402512</v>
      </c>
      <c r="W21" s="142"/>
      <c r="X21" s="141">
        <v>0.395269199449579</v>
      </c>
      <c r="Y21" s="88">
        <v>0.41168804048895791</v>
      </c>
      <c r="Z21" s="142"/>
      <c r="AA21" s="141">
        <v>0.38954792337864469</v>
      </c>
      <c r="AB21" s="88">
        <v>0.39775634549608463</v>
      </c>
      <c r="AC21" s="236"/>
    </row>
    <row r="22" spans="1:29">
      <c r="A22" s="338"/>
      <c r="B22" s="96" t="s">
        <v>28</v>
      </c>
      <c r="C22" s="125">
        <v>0</v>
      </c>
      <c r="D22" s="25">
        <v>0</v>
      </c>
      <c r="E22" s="126"/>
      <c r="F22" s="103">
        <v>428.7417545740654</v>
      </c>
      <c r="G22" s="25">
        <v>428.7417545740654</v>
      </c>
      <c r="H22" s="126"/>
      <c r="I22" s="125">
        <v>248.47491643498839</v>
      </c>
      <c r="J22" s="25">
        <v>248.47491643498839</v>
      </c>
      <c r="K22" s="126"/>
      <c r="L22" s="125">
        <v>142.80979900770976</v>
      </c>
      <c r="M22" s="25">
        <v>144.75660143659516</v>
      </c>
      <c r="N22" s="126"/>
      <c r="O22" s="125">
        <v>627.63714999807951</v>
      </c>
      <c r="P22" s="25">
        <v>651.00782053806961</v>
      </c>
      <c r="Q22" s="126"/>
      <c r="R22" s="125">
        <v>358.75861730773255</v>
      </c>
      <c r="S22" s="25">
        <v>376.35359282549024</v>
      </c>
      <c r="T22" s="126"/>
      <c r="U22" s="125">
        <v>202.94440375557454</v>
      </c>
      <c r="V22" s="25">
        <v>217.8212662351234</v>
      </c>
      <c r="W22" s="126"/>
      <c r="X22" s="125">
        <v>882.31852497135048</v>
      </c>
      <c r="Y22" s="25">
        <v>974.85006100305293</v>
      </c>
      <c r="Z22" s="126"/>
      <c r="AA22" s="125">
        <v>2891.6851660495008</v>
      </c>
      <c r="AB22" s="25">
        <v>3042.0060130473853</v>
      </c>
      <c r="AC22" s="229"/>
    </row>
    <row r="23" spans="1:29">
      <c r="A23" s="338"/>
      <c r="B23" s="100" t="s">
        <v>29</v>
      </c>
      <c r="C23" s="141">
        <v>0</v>
      </c>
      <c r="D23" s="89">
        <v>0</v>
      </c>
      <c r="E23" s="143"/>
      <c r="F23" s="112">
        <v>1.7268706895180612E-2</v>
      </c>
      <c r="G23" s="89">
        <v>1.7174700842214282E-2</v>
      </c>
      <c r="H23" s="143"/>
      <c r="I23" s="141">
        <v>8.331473809822262E-3</v>
      </c>
      <c r="J23" s="89">
        <v>8.2400351416492632E-3</v>
      </c>
      <c r="K23" s="143"/>
      <c r="L23" s="141">
        <v>4.0328047885292316E-3</v>
      </c>
      <c r="M23" s="89">
        <v>3.9753145652043648E-3</v>
      </c>
      <c r="N23" s="143"/>
      <c r="O23" s="141">
        <v>1.5922980941485615E-2</v>
      </c>
      <c r="P23" s="89">
        <v>1.5320896948593652E-2</v>
      </c>
      <c r="Q23" s="143"/>
      <c r="R23" s="141">
        <v>7.7281796659338748E-3</v>
      </c>
      <c r="S23" s="89">
        <v>7.3209276543532483E-3</v>
      </c>
      <c r="T23" s="143"/>
      <c r="U23" s="141">
        <v>3.704934972240954E-3</v>
      </c>
      <c r="V23" s="89">
        <v>3.502844815513982E-3</v>
      </c>
      <c r="W23" s="143"/>
      <c r="X23" s="141">
        <v>1.4157132666038177E-2</v>
      </c>
      <c r="Y23" s="89">
        <v>1.3074709839003785E-2</v>
      </c>
      <c r="Z23" s="143"/>
      <c r="AA23" s="141">
        <v>9.1773157166866407E-3</v>
      </c>
      <c r="AB23" s="89">
        <v>8.8353780617671188E-3</v>
      </c>
      <c r="AC23" s="237"/>
    </row>
    <row r="24" spans="1:29">
      <c r="A24" s="338"/>
      <c r="B24" s="95" t="s">
        <v>30</v>
      </c>
      <c r="C24" s="144">
        <v>10391.584262008819</v>
      </c>
      <c r="D24" s="59">
        <v>10417.491115293022</v>
      </c>
      <c r="E24" s="138"/>
      <c r="F24" s="113">
        <v>12167.071186242174</v>
      </c>
      <c r="G24" s="59">
        <v>12288.291863199889</v>
      </c>
      <c r="H24" s="138"/>
      <c r="I24" s="144">
        <v>14385.754420451356</v>
      </c>
      <c r="J24" s="59">
        <v>14595.601465182437</v>
      </c>
      <c r="K24" s="138"/>
      <c r="L24" s="144">
        <v>16969.76534388764</v>
      </c>
      <c r="M24" s="59">
        <v>17531.907110862619</v>
      </c>
      <c r="N24" s="138"/>
      <c r="O24" s="144">
        <v>19416.443211753289</v>
      </c>
      <c r="P24" s="59">
        <v>20992.812284167831</v>
      </c>
      <c r="Q24" s="138"/>
      <c r="R24" s="144">
        <v>22426.617018719509</v>
      </c>
      <c r="S24" s="59">
        <v>24867.270993386224</v>
      </c>
      <c r="T24" s="138"/>
      <c r="U24" s="144">
        <v>26239.664419663313</v>
      </c>
      <c r="V24" s="59">
        <v>29650.712805600539</v>
      </c>
      <c r="W24" s="138"/>
      <c r="X24" s="144">
        <v>30205.734064193352</v>
      </c>
      <c r="Y24" s="59">
        <v>36321.684171386798</v>
      </c>
      <c r="Z24" s="138"/>
      <c r="AA24" s="144">
        <v>152202.63392691946</v>
      </c>
      <c r="AB24" s="59">
        <v>166665.77180907934</v>
      </c>
      <c r="AC24" s="234"/>
    </row>
    <row r="25" spans="1:29" ht="33">
      <c r="A25" s="338"/>
      <c r="B25" s="96" t="s">
        <v>31</v>
      </c>
      <c r="C25" s="145">
        <v>0.47046406487080528</v>
      </c>
      <c r="D25" s="60">
        <v>0.47089339444509182</v>
      </c>
      <c r="E25" s="146"/>
      <c r="F25" s="114">
        <v>0.49006093725755145</v>
      </c>
      <c r="G25" s="60">
        <v>0.49224908551755114</v>
      </c>
      <c r="H25" s="146"/>
      <c r="I25" s="145">
        <v>0.48236070629642147</v>
      </c>
      <c r="J25" s="60">
        <v>0.48402579508695825</v>
      </c>
      <c r="K25" s="146"/>
      <c r="L25" s="145">
        <v>0.47920906978766131</v>
      </c>
      <c r="M25" s="60">
        <v>0.48146229603317392</v>
      </c>
      <c r="N25" s="146"/>
      <c r="O25" s="145">
        <v>0.4925897952553181</v>
      </c>
      <c r="P25" s="60">
        <v>0.49404738855682923</v>
      </c>
      <c r="Q25" s="146"/>
      <c r="R25" s="145">
        <v>0.48310177723504977</v>
      </c>
      <c r="S25" s="60">
        <v>0.48372460200796397</v>
      </c>
      <c r="T25" s="146"/>
      <c r="U25" s="145">
        <v>0.47902897822875729</v>
      </c>
      <c r="V25" s="60">
        <v>0.47682142071141942</v>
      </c>
      <c r="W25" s="146"/>
      <c r="X25" s="145">
        <v>0.48466236661611423</v>
      </c>
      <c r="Y25" s="60">
        <v>0.48714720386454569</v>
      </c>
      <c r="Z25" s="146"/>
      <c r="AA25" s="145">
        <v>0.4830441573855313</v>
      </c>
      <c r="AB25" s="60">
        <v>0.4840736992542185</v>
      </c>
      <c r="AC25" s="238"/>
    </row>
    <row r="26" spans="1:29">
      <c r="A26" s="338"/>
      <c r="B26" s="95" t="s">
        <v>32</v>
      </c>
      <c r="C26" s="147" t="e">
        <v>#DIV/0!</v>
      </c>
      <c r="D26" s="61" t="e">
        <v>#DIV/0!</v>
      </c>
      <c r="E26" s="148"/>
      <c r="F26" s="115" t="e">
        <v>#DIV/0!</v>
      </c>
      <c r="G26" s="61" t="e">
        <v>#DIV/0!</v>
      </c>
      <c r="H26" s="148"/>
      <c r="I26" s="147" t="e">
        <v>#DIV/0!</v>
      </c>
      <c r="J26" s="61" t="e">
        <v>#DIV/0!</v>
      </c>
      <c r="K26" s="148"/>
      <c r="L26" s="147" t="e">
        <v>#DIV/0!</v>
      </c>
      <c r="M26" s="61" t="e">
        <v>#DIV/0!</v>
      </c>
      <c r="N26" s="148"/>
      <c r="O26" s="147" t="e">
        <v>#DIV/0!</v>
      </c>
      <c r="P26" s="61" t="e">
        <v>#DIV/0!</v>
      </c>
      <c r="Q26" s="148"/>
      <c r="R26" s="147" t="e">
        <v>#DIV/0!</v>
      </c>
      <c r="S26" s="61" t="e">
        <v>#DIV/0!</v>
      </c>
      <c r="T26" s="148"/>
      <c r="U26" s="147" t="e">
        <v>#DIV/0!</v>
      </c>
      <c r="V26" s="61" t="e">
        <v>#DIV/0!</v>
      </c>
      <c r="W26" s="148"/>
      <c r="X26" s="147" t="e">
        <v>#DIV/0!</v>
      </c>
      <c r="Y26" s="61" t="e">
        <v>#DIV/0!</v>
      </c>
      <c r="Z26" s="148"/>
      <c r="AA26" s="147" t="e">
        <v>#DIV/0!</v>
      </c>
      <c r="AB26" s="61" t="e">
        <v>#DIV/0!</v>
      </c>
      <c r="AC26" s="239"/>
    </row>
    <row r="27" spans="1:29">
      <c r="A27" s="338" t="s">
        <v>33</v>
      </c>
      <c r="B27" s="95" t="s">
        <v>34</v>
      </c>
      <c r="C27" s="149">
        <v>12804.287791192644</v>
      </c>
      <c r="D27" s="90">
        <v>12830.41876186704</v>
      </c>
      <c r="E27" s="150"/>
      <c r="F27" s="116">
        <v>15130.662005767917</v>
      </c>
      <c r="G27" s="90">
        <v>15284.180749810344</v>
      </c>
      <c r="H27" s="150"/>
      <c r="I27" s="149">
        <v>17757.639611148705</v>
      </c>
      <c r="J27" s="90">
        <v>18013.987315530416</v>
      </c>
      <c r="K27" s="150"/>
      <c r="L27" s="149">
        <v>20699.190341472648</v>
      </c>
      <c r="M27" s="90">
        <v>21375.146093311345</v>
      </c>
      <c r="N27" s="150"/>
      <c r="O27" s="149">
        <v>24165.367991983643</v>
      </c>
      <c r="P27" s="90">
        <v>26278.987093794382</v>
      </c>
      <c r="Q27" s="150"/>
      <c r="R27" s="149">
        <v>28085.098598159711</v>
      </c>
      <c r="S27" s="90">
        <v>31298.179485503544</v>
      </c>
      <c r="T27" s="150"/>
      <c r="U27" s="149">
        <v>32572.848825562054</v>
      </c>
      <c r="V27" s="90">
        <v>37296.266933389517</v>
      </c>
      <c r="W27" s="150"/>
      <c r="X27" s="149">
        <v>37631.11203691204</v>
      </c>
      <c r="Y27" s="90">
        <v>45676.583279044942</v>
      </c>
      <c r="Z27" s="150"/>
      <c r="AA27" s="149">
        <v>188846.20720219935</v>
      </c>
      <c r="AB27" s="90">
        <v>208053.74971225153</v>
      </c>
      <c r="AC27" s="240"/>
    </row>
    <row r="28" spans="1:29" ht="33">
      <c r="A28" s="338"/>
      <c r="B28" s="95" t="s">
        <v>35</v>
      </c>
      <c r="C28" s="151">
        <v>0.57969575476989033</v>
      </c>
      <c r="D28" s="91">
        <v>0.57996300414964364</v>
      </c>
      <c r="E28" s="152"/>
      <c r="F28" s="117">
        <v>0.60942738727938439</v>
      </c>
      <c r="G28" s="91">
        <v>0.61225954597565513</v>
      </c>
      <c r="H28" s="152"/>
      <c r="I28" s="151">
        <v>0.59542150760017309</v>
      </c>
      <c r="J28" s="91">
        <v>0.59738781946640418</v>
      </c>
      <c r="K28" s="152"/>
      <c r="L28" s="151">
        <v>0.58452427289854503</v>
      </c>
      <c r="M28" s="91">
        <v>0.58700555798369425</v>
      </c>
      <c r="N28" s="152"/>
      <c r="O28" s="151">
        <v>0.6130687037590421</v>
      </c>
      <c r="P28" s="91">
        <v>0.61845286719393877</v>
      </c>
      <c r="Q28" s="152"/>
      <c r="R28" s="151">
        <v>0.60499365710251252</v>
      </c>
      <c r="S28" s="91">
        <v>0.608820301159127</v>
      </c>
      <c r="T28" s="152"/>
      <c r="U28" s="151">
        <v>0.59464702906855915</v>
      </c>
      <c r="V28" s="91">
        <v>0.59977171891301306</v>
      </c>
      <c r="W28" s="152"/>
      <c r="X28" s="151">
        <v>0.60380534965465971</v>
      </c>
      <c r="Y28" s="91">
        <v>0.61261531049823092</v>
      </c>
      <c r="Z28" s="152"/>
      <c r="AA28" s="151">
        <v>0.59933954281789825</v>
      </c>
      <c r="AB28" s="91">
        <v>0.60428333408668389</v>
      </c>
      <c r="AC28" s="241"/>
    </row>
    <row r="29" spans="1:29">
      <c r="A29" s="338"/>
      <c r="B29" s="95" t="s">
        <v>36</v>
      </c>
      <c r="C29" s="147" t="e">
        <v>#DIV/0!</v>
      </c>
      <c r="D29" s="61" t="e">
        <v>#DIV/0!</v>
      </c>
      <c r="E29" s="148"/>
      <c r="F29" s="115" t="e">
        <v>#DIV/0!</v>
      </c>
      <c r="G29" s="61" t="e">
        <v>#DIV/0!</v>
      </c>
      <c r="H29" s="148"/>
      <c r="I29" s="147" t="e">
        <v>#DIV/0!</v>
      </c>
      <c r="J29" s="61" t="e">
        <v>#DIV/0!</v>
      </c>
      <c r="K29" s="148"/>
      <c r="L29" s="147" t="e">
        <v>#DIV/0!</v>
      </c>
      <c r="M29" s="61" t="e">
        <v>#DIV/0!</v>
      </c>
      <c r="N29" s="148"/>
      <c r="O29" s="147" t="e">
        <v>#DIV/0!</v>
      </c>
      <c r="P29" s="61" t="e">
        <v>#DIV/0!</v>
      </c>
      <c r="Q29" s="148"/>
      <c r="R29" s="147" t="e">
        <v>#DIV/0!</v>
      </c>
      <c r="S29" s="61" t="e">
        <v>#DIV/0!</v>
      </c>
      <c r="T29" s="148"/>
      <c r="U29" s="147" t="e">
        <v>#DIV/0!</v>
      </c>
      <c r="V29" s="61" t="e">
        <v>#DIV/0!</v>
      </c>
      <c r="W29" s="148"/>
      <c r="X29" s="147" t="e">
        <v>#DIV/0!</v>
      </c>
      <c r="Y29" s="61" t="e">
        <v>#DIV/0!</v>
      </c>
      <c r="Z29" s="148"/>
      <c r="AA29" s="147" t="e">
        <v>#DIV/0!</v>
      </c>
      <c r="AB29" s="61" t="e">
        <v>#DIV/0!</v>
      </c>
      <c r="AC29" s="239"/>
    </row>
    <row r="30" spans="1:29" ht="49.5">
      <c r="A30" s="335" t="s">
        <v>37</v>
      </c>
      <c r="B30" s="96" t="s">
        <v>38</v>
      </c>
      <c r="C30" s="125">
        <v>1800.1865529505403</v>
      </c>
      <c r="D30" s="25">
        <v>1805.3949454841468</v>
      </c>
      <c r="E30" s="126"/>
      <c r="F30" s="103">
        <v>1998.0544924205135</v>
      </c>
      <c r="G30" s="25">
        <v>2030.266219640836</v>
      </c>
      <c r="H30" s="126"/>
      <c r="I30" s="125">
        <v>2165.8278842068071</v>
      </c>
      <c r="J30" s="25">
        <v>2181.1753569765224</v>
      </c>
      <c r="K30" s="126"/>
      <c r="L30" s="125">
        <v>2347.6594645645982</v>
      </c>
      <c r="M30" s="25">
        <v>2425.6382221245453</v>
      </c>
      <c r="N30" s="126"/>
      <c r="O30" s="125">
        <v>2549.5514603149522</v>
      </c>
      <c r="P30" s="25">
        <v>2512.8284401234632</v>
      </c>
      <c r="Q30" s="126"/>
      <c r="R30" s="125">
        <v>2763.7904982552382</v>
      </c>
      <c r="S30" s="25">
        <v>2668.2661423159675</v>
      </c>
      <c r="T30" s="126"/>
      <c r="U30" s="125">
        <v>2995.9297985291328</v>
      </c>
      <c r="V30" s="25">
        <v>2803.0282215771017</v>
      </c>
      <c r="W30" s="126"/>
      <c r="X30" s="125">
        <v>3255.0210019354458</v>
      </c>
      <c r="Y30" s="25">
        <v>3007.452645792524</v>
      </c>
      <c r="Z30" s="126"/>
      <c r="AA30" s="125">
        <v>19876.021153177229</v>
      </c>
      <c r="AB30" s="25">
        <v>19434.050194035106</v>
      </c>
      <c r="AC30" s="229"/>
    </row>
    <row r="31" spans="1:29">
      <c r="A31" s="336"/>
      <c r="B31" s="100" t="s">
        <v>39</v>
      </c>
      <c r="C31" s="153">
        <v>8.1500862801371712E-2</v>
      </c>
      <c r="D31" s="87">
        <v>8.1607802184252551E-2</v>
      </c>
      <c r="E31" s="154"/>
      <c r="F31" s="118">
        <v>8.0476923514218077E-2</v>
      </c>
      <c r="G31" s="87">
        <v>8.1329179116285469E-2</v>
      </c>
      <c r="H31" s="154"/>
      <c r="I31" s="153">
        <v>7.2621166565813078E-2</v>
      </c>
      <c r="J31" s="87">
        <v>7.2333102469473665E-2</v>
      </c>
      <c r="K31" s="154"/>
      <c r="L31" s="153">
        <v>6.6295537115215464E-2</v>
      </c>
      <c r="M31" s="87">
        <v>6.6613023921756789E-2</v>
      </c>
      <c r="N31" s="154"/>
      <c r="O31" s="153">
        <v>6.4681415547272858E-2</v>
      </c>
      <c r="P31" s="87">
        <v>5.9137209056577808E-2</v>
      </c>
      <c r="Q31" s="154"/>
      <c r="R31" s="153">
        <v>5.9536045962615032E-2</v>
      </c>
      <c r="S31" s="87">
        <v>5.1903804727362196E-2</v>
      </c>
      <c r="T31" s="154"/>
      <c r="U31" s="153">
        <v>5.4693427754321552E-2</v>
      </c>
      <c r="V31" s="87">
        <v>4.5076282235418826E-2</v>
      </c>
      <c r="W31" s="154"/>
      <c r="X31" s="153">
        <v>5.2228036532086783E-2</v>
      </c>
      <c r="Y31" s="87">
        <v>4.0336019118491225E-2</v>
      </c>
      <c r="Z31" s="154"/>
      <c r="AA31" s="153">
        <v>6.3080353095094507E-2</v>
      </c>
      <c r="AB31" s="87">
        <v>5.6445378476963619E-2</v>
      </c>
      <c r="AC31" s="242"/>
    </row>
    <row r="32" spans="1:29">
      <c r="A32" s="336"/>
      <c r="B32" s="95" t="s">
        <v>40</v>
      </c>
      <c r="C32" s="147" t="e">
        <v>#REF!</v>
      </c>
      <c r="D32" s="61" t="e">
        <v>#REF!</v>
      </c>
      <c r="E32" s="148"/>
      <c r="F32" s="115" t="e">
        <v>#REF!</v>
      </c>
      <c r="G32" s="61" t="e">
        <v>#REF!</v>
      </c>
      <c r="H32" s="148"/>
      <c r="I32" s="147" t="e">
        <v>#REF!</v>
      </c>
      <c r="J32" s="61" t="e">
        <v>#REF!</v>
      </c>
      <c r="K32" s="148"/>
      <c r="L32" s="147" t="e">
        <v>#REF!</v>
      </c>
      <c r="M32" s="61" t="e">
        <v>#REF!</v>
      </c>
      <c r="N32" s="148"/>
      <c r="O32" s="147" t="e">
        <v>#REF!</v>
      </c>
      <c r="P32" s="61" t="e">
        <v>#REF!</v>
      </c>
      <c r="Q32" s="148"/>
      <c r="R32" s="147" t="e">
        <v>#REF!</v>
      </c>
      <c r="S32" s="61" t="e">
        <v>#REF!</v>
      </c>
      <c r="T32" s="148"/>
      <c r="U32" s="147" t="e">
        <v>#REF!</v>
      </c>
      <c r="V32" s="61" t="e">
        <v>#REF!</v>
      </c>
      <c r="W32" s="148"/>
      <c r="X32" s="147" t="e">
        <v>#REF!</v>
      </c>
      <c r="Y32" s="61" t="e">
        <v>#REF!</v>
      </c>
      <c r="Z32" s="148"/>
      <c r="AA32" s="147"/>
      <c r="AB32" s="61"/>
      <c r="AC32" s="239"/>
    </row>
    <row r="33" spans="1:31" ht="33">
      <c r="A33" s="336"/>
      <c r="B33" s="95" t="s">
        <v>41</v>
      </c>
      <c r="C33" s="125">
        <v>698.72465545679574</v>
      </c>
      <c r="D33" s="25">
        <v>680.44866418176298</v>
      </c>
      <c r="E33" s="126"/>
      <c r="F33" s="103">
        <v>781.75920608716308</v>
      </c>
      <c r="G33" s="25">
        <v>759.14173083646961</v>
      </c>
      <c r="H33" s="126"/>
      <c r="I33" s="125">
        <v>920.43486745729865</v>
      </c>
      <c r="J33" s="25">
        <v>892.59560343223325</v>
      </c>
      <c r="K33" s="126"/>
      <c r="L33" s="125">
        <v>1052.7801897543216</v>
      </c>
      <c r="M33" s="25">
        <v>1037.3192104222635</v>
      </c>
      <c r="N33" s="126"/>
      <c r="O33" s="125">
        <v>1150.2327575752379</v>
      </c>
      <c r="P33" s="25">
        <v>1163.291461311419</v>
      </c>
      <c r="Q33" s="126"/>
      <c r="R33" s="125">
        <v>1310.5529483776961</v>
      </c>
      <c r="S33" s="25">
        <v>1345.3491929285076</v>
      </c>
      <c r="T33" s="126"/>
      <c r="U33" s="125">
        <v>1478.9437488782187</v>
      </c>
      <c r="V33" s="25">
        <v>1557.6649214659633</v>
      </c>
      <c r="W33" s="126"/>
      <c r="X33" s="125">
        <v>1617.6830586712676</v>
      </c>
      <c r="Y33" s="25">
        <v>1755.2369996913837</v>
      </c>
      <c r="Z33" s="126"/>
      <c r="AA33" s="125">
        <v>9011.1114322579997</v>
      </c>
      <c r="AB33" s="25">
        <v>9191.0477842700038</v>
      </c>
      <c r="AC33" s="229"/>
    </row>
    <row r="34" spans="1:31">
      <c r="A34" s="336"/>
      <c r="B34" s="100" t="s">
        <v>42</v>
      </c>
      <c r="C34" s="153">
        <v>3.1633756060994549E-2</v>
      </c>
      <c r="D34" s="87">
        <v>3.0757768610121444E-2</v>
      </c>
      <c r="E34" s="154"/>
      <c r="F34" s="118">
        <v>3.1487417422032746E-2</v>
      </c>
      <c r="G34" s="87">
        <v>3.0409989194800466E-2</v>
      </c>
      <c r="H34" s="154"/>
      <c r="I34" s="153">
        <v>3.0862588070833037E-2</v>
      </c>
      <c r="J34" s="87">
        <v>2.9600650420130509E-2</v>
      </c>
      <c r="K34" s="154"/>
      <c r="L34" s="153">
        <v>2.9729451480291866E-2</v>
      </c>
      <c r="M34" s="87">
        <v>2.8486923048992169E-2</v>
      </c>
      <c r="N34" s="154"/>
      <c r="O34" s="153">
        <v>2.9181086997796417E-2</v>
      </c>
      <c r="P34" s="87">
        <v>2.7377042237680668E-2</v>
      </c>
      <c r="Q34" s="154"/>
      <c r="R34" s="153">
        <v>2.8231206605678648E-2</v>
      </c>
      <c r="S34" s="87">
        <v>2.6170081272052767E-2</v>
      </c>
      <c r="T34" s="154"/>
      <c r="U34" s="153">
        <v>2.6999465448652688E-2</v>
      </c>
      <c r="V34" s="87">
        <v>2.5049246057432147E-2</v>
      </c>
      <c r="W34" s="154"/>
      <c r="X34" s="153">
        <v>2.5956333257261249E-2</v>
      </c>
      <c r="Y34" s="87">
        <v>2.3541276128182496E-2</v>
      </c>
      <c r="Z34" s="154"/>
      <c r="AA34" s="153">
        <v>2.8598484905275598E-2</v>
      </c>
      <c r="AB34" s="87">
        <v>2.6695010335118469E-2</v>
      </c>
      <c r="AC34" s="242"/>
    </row>
    <row r="35" spans="1:31">
      <c r="A35" s="336"/>
      <c r="B35" s="95" t="s">
        <v>43</v>
      </c>
      <c r="C35" s="147">
        <v>2498.9112084073358</v>
      </c>
      <c r="D35" s="25">
        <v>2485.8436096659098</v>
      </c>
      <c r="E35" s="126"/>
      <c r="F35" s="115">
        <v>2779.8136985076767</v>
      </c>
      <c r="G35" s="25">
        <v>2789.4079504773053</v>
      </c>
      <c r="H35" s="126"/>
      <c r="I35" s="147">
        <v>3086.262751664106</v>
      </c>
      <c r="J35" s="25">
        <v>3073.7709604087559</v>
      </c>
      <c r="K35" s="126"/>
      <c r="L35" s="147">
        <v>3400.4396543189196</v>
      </c>
      <c r="M35" s="25">
        <v>3462.9574325468088</v>
      </c>
      <c r="N35" s="126"/>
      <c r="O35" s="147">
        <v>3699.7842178901901</v>
      </c>
      <c r="P35" s="25">
        <v>3676.1199014348822</v>
      </c>
      <c r="Q35" s="126"/>
      <c r="R35" s="147">
        <v>4074.3434466329345</v>
      </c>
      <c r="S35" s="25">
        <v>4013.6153352444753</v>
      </c>
      <c r="T35" s="126"/>
      <c r="U35" s="147">
        <v>4474.873547407351</v>
      </c>
      <c r="V35" s="25">
        <v>4360.693143043065</v>
      </c>
      <c r="W35" s="126"/>
      <c r="X35" s="147">
        <v>4872.704060606713</v>
      </c>
      <c r="Y35" s="25">
        <v>4762.689645483908</v>
      </c>
      <c r="Z35" s="126"/>
      <c r="AA35" s="147">
        <v>28887.132585435225</v>
      </c>
      <c r="AB35" s="25">
        <v>28625.097978305108</v>
      </c>
      <c r="AC35" s="229"/>
    </row>
    <row r="36" spans="1:31">
      <c r="A36" s="337"/>
      <c r="B36" s="96" t="s">
        <v>44</v>
      </c>
      <c r="C36" s="151">
        <v>0.11313461886236625</v>
      </c>
      <c r="D36" s="91">
        <v>0.11236557079437398</v>
      </c>
      <c r="E36" s="152"/>
      <c r="F36" s="117">
        <v>0.11196434093625082</v>
      </c>
      <c r="G36" s="91">
        <v>0.11173916831108593</v>
      </c>
      <c r="H36" s="152"/>
      <c r="I36" s="151">
        <v>0.10348375463664612</v>
      </c>
      <c r="J36" s="91">
        <v>0.10193375288960418</v>
      </c>
      <c r="K36" s="152"/>
      <c r="L36" s="151">
        <v>9.602498859550733E-2</v>
      </c>
      <c r="M36" s="91">
        <v>9.5099946970748958E-2</v>
      </c>
      <c r="N36" s="152"/>
      <c r="O36" s="151">
        <v>9.3862502545069268E-2</v>
      </c>
      <c r="P36" s="91">
        <v>8.6514251294258479E-2</v>
      </c>
      <c r="Q36" s="152"/>
      <c r="R36" s="151">
        <v>8.7767252568293694E-2</v>
      </c>
      <c r="S36" s="91">
        <v>7.8073885999414963E-2</v>
      </c>
      <c r="T36" s="152"/>
      <c r="U36" s="151">
        <v>8.1692893202974237E-2</v>
      </c>
      <c r="V36" s="91">
        <v>7.0125528292850972E-2</v>
      </c>
      <c r="W36" s="152"/>
      <c r="X36" s="151">
        <v>7.8184369789348021E-2</v>
      </c>
      <c r="Y36" s="91">
        <v>6.3877295246673724E-2</v>
      </c>
      <c r="Z36" s="152"/>
      <c r="AA36" s="151">
        <v>9.1678838000370105E-2</v>
      </c>
      <c r="AB36" s="91">
        <v>8.3140388812082092E-2</v>
      </c>
      <c r="AC36" s="241"/>
    </row>
    <row r="37" spans="1:31">
      <c r="A37" s="339" t="s">
        <v>45</v>
      </c>
      <c r="B37" s="101" t="s">
        <v>46</v>
      </c>
      <c r="C37" s="155">
        <v>15303.198999599979</v>
      </c>
      <c r="D37" s="84">
        <v>15316.26237153295</v>
      </c>
      <c r="E37" s="156"/>
      <c r="F37" s="119">
        <v>17910.475704275595</v>
      </c>
      <c r="G37" s="84">
        <v>18073.588700287648</v>
      </c>
      <c r="H37" s="156"/>
      <c r="I37" s="155">
        <v>20843.902362812812</v>
      </c>
      <c r="J37" s="84">
        <v>21087.758275939173</v>
      </c>
      <c r="K37" s="156"/>
      <c r="L37" s="155">
        <v>24099.629995791569</v>
      </c>
      <c r="M37" s="84">
        <v>24838.103525858154</v>
      </c>
      <c r="N37" s="156"/>
      <c r="O37" s="155">
        <v>27865.152209873835</v>
      </c>
      <c r="P37" s="84">
        <v>29955.106995229264</v>
      </c>
      <c r="Q37" s="156"/>
      <c r="R37" s="155">
        <v>32159.442044792646</v>
      </c>
      <c r="S37" s="84">
        <v>35311.794820748022</v>
      </c>
      <c r="T37" s="156"/>
      <c r="U37" s="155">
        <v>37047.722372969409</v>
      </c>
      <c r="V37" s="84">
        <v>41656.960076432581</v>
      </c>
      <c r="W37" s="156"/>
      <c r="X37" s="155">
        <v>42503.816097518749</v>
      </c>
      <c r="Y37" s="84">
        <v>50439.27292452885</v>
      </c>
      <c r="Z37" s="156"/>
      <c r="AA37" s="155">
        <v>217733.33978763458</v>
      </c>
      <c r="AB37" s="84">
        <v>236678.84769055661</v>
      </c>
      <c r="AC37" s="243"/>
    </row>
    <row r="38" spans="1:31">
      <c r="A38" s="339"/>
      <c r="B38" s="101" t="s">
        <v>47</v>
      </c>
      <c r="C38" s="155">
        <v>976.06026999286769</v>
      </c>
      <c r="D38" s="71">
        <v>988.36647695881402</v>
      </c>
      <c r="E38" s="156"/>
      <c r="F38" s="119">
        <v>1032.3065530503991</v>
      </c>
      <c r="G38" s="71">
        <v>971.58427641405433</v>
      </c>
      <c r="H38" s="156"/>
      <c r="I38" s="155">
        <v>1693.7646527639336</v>
      </c>
      <c r="J38" s="71">
        <v>1696.0008375781763</v>
      </c>
      <c r="K38" s="156"/>
      <c r="L38" s="155">
        <v>2319.855202683495</v>
      </c>
      <c r="M38" s="71">
        <v>2316.0726637151456</v>
      </c>
      <c r="N38" s="156"/>
      <c r="O38" s="155">
        <v>2535.170116358895</v>
      </c>
      <c r="P38" s="71">
        <v>2778.2324914029923</v>
      </c>
      <c r="Q38" s="156"/>
      <c r="R38" s="155">
        <v>3230.0906220486795</v>
      </c>
      <c r="S38" s="71">
        <v>3813.0729593944998</v>
      </c>
      <c r="T38" s="156"/>
      <c r="U38" s="155">
        <v>4202.8851735848875</v>
      </c>
      <c r="V38" s="71">
        <v>5068.8957102272907</v>
      </c>
      <c r="W38" s="156"/>
      <c r="X38" s="155">
        <v>5944.6993511515902</v>
      </c>
      <c r="Y38" s="71">
        <v>7359.520780842402</v>
      </c>
      <c r="Z38" s="156"/>
      <c r="AA38" s="155">
        <v>21934.831941634748</v>
      </c>
      <c r="AB38" s="71">
        <v>24991.746196533375</v>
      </c>
      <c r="AC38" s="243"/>
    </row>
    <row r="39" spans="1:31">
      <c r="A39" s="339"/>
      <c r="B39" s="101" t="s">
        <v>48</v>
      </c>
      <c r="C39" s="157">
        <v>149.65889189242674</v>
      </c>
      <c r="D39" s="25">
        <v>160.73603172294852</v>
      </c>
      <c r="E39" s="126"/>
      <c r="F39" s="120">
        <v>156.31412768756459</v>
      </c>
      <c r="G39" s="25">
        <v>157.49060229166022</v>
      </c>
      <c r="H39" s="126"/>
      <c r="I39" s="157">
        <v>253.92967392929611</v>
      </c>
      <c r="J39" s="25">
        <v>268.07908011605292</v>
      </c>
      <c r="K39" s="126"/>
      <c r="L39" s="157">
        <v>351.92875882305657</v>
      </c>
      <c r="M39" s="25">
        <v>365.60248303568517</v>
      </c>
      <c r="N39" s="126"/>
      <c r="O39" s="157">
        <v>381.35692778471326</v>
      </c>
      <c r="P39" s="25">
        <v>434.90476917484301</v>
      </c>
      <c r="Q39" s="126"/>
      <c r="R39" s="157">
        <v>488.65918037263719</v>
      </c>
      <c r="S39" s="25">
        <v>597.36565778715521</v>
      </c>
      <c r="T39" s="126"/>
      <c r="U39" s="157">
        <v>640.38932450094944</v>
      </c>
      <c r="V39" s="25">
        <v>794.21925107718835</v>
      </c>
      <c r="W39" s="126"/>
      <c r="X39" s="157">
        <v>917.15060592543</v>
      </c>
      <c r="Y39" s="25">
        <v>1159.8859925026024</v>
      </c>
      <c r="Z39" s="126"/>
      <c r="AA39" s="157">
        <v>3339.3874909160741</v>
      </c>
      <c r="AB39" s="25">
        <v>3938.2838677081363</v>
      </c>
      <c r="AC39" s="229"/>
    </row>
    <row r="40" spans="1:31">
      <c r="A40" s="340" t="s">
        <v>49</v>
      </c>
      <c r="B40" s="341"/>
      <c r="C40" s="158">
        <v>21261.543351243479</v>
      </c>
      <c r="D40" s="85">
        <v>21295.192338398967</v>
      </c>
      <c r="E40" s="244">
        <f>D40-C40</f>
        <v>33.648987155487703</v>
      </c>
      <c r="F40" s="121">
        <v>23951.677485099284</v>
      </c>
      <c r="G40" s="85">
        <v>24149.470961614748</v>
      </c>
      <c r="H40" s="244">
        <f>G40-F40</f>
        <v>197.79347651546414</v>
      </c>
      <c r="I40" s="158">
        <v>28383.809925630252</v>
      </c>
      <c r="J40" s="85">
        <v>28726.67250865596</v>
      </c>
      <c r="K40" s="159">
        <f>J40-I40</f>
        <v>342.86258302570786</v>
      </c>
      <c r="L40" s="158">
        <v>33444.102279650542</v>
      </c>
      <c r="M40" s="85">
        <v>34463.403253045508</v>
      </c>
      <c r="N40" s="244">
        <f>M40-L40</f>
        <v>1019.3009733949657</v>
      </c>
      <c r="O40" s="158">
        <v>37263.250256049956</v>
      </c>
      <c r="P40" s="85">
        <v>40148.167568315359</v>
      </c>
      <c r="Q40" s="244">
        <f>P40-O40</f>
        <v>2884.9173122654029</v>
      </c>
      <c r="R40" s="158">
        <v>43680.705829427388</v>
      </c>
      <c r="S40" s="85">
        <v>48192.203088232229</v>
      </c>
      <c r="T40" s="159">
        <f>S40-R40</f>
        <v>4511.4972588048404</v>
      </c>
      <c r="U40" s="158">
        <v>51214.283035329878</v>
      </c>
      <c r="V40" s="85">
        <v>57909.42752124901</v>
      </c>
      <c r="W40" s="244">
        <f>V40-U40</f>
        <v>6695.1444859191324</v>
      </c>
      <c r="X40" s="158">
        <v>57295.701716921569</v>
      </c>
      <c r="Y40" s="85">
        <v>68360.34191530617</v>
      </c>
      <c r="Z40" s="244">
        <f>Y40-X40</f>
        <v>11064.640198384601</v>
      </c>
      <c r="AA40" s="158">
        <v>296495.07387935236</v>
      </c>
      <c r="AB40" s="85">
        <v>323244.87915481796</v>
      </c>
      <c r="AC40" s="244">
        <f>AB40-AA40</f>
        <v>26749.805275465595</v>
      </c>
    </row>
    <row r="41" spans="1:31">
      <c r="A41" s="342" t="s">
        <v>50</v>
      </c>
      <c r="B41" s="343"/>
      <c r="C41" s="160">
        <v>826.40137810043962</v>
      </c>
      <c r="D41" s="77">
        <v>827.63044523586723</v>
      </c>
      <c r="E41" s="161">
        <f>D41-C41</f>
        <v>1.2290671354276128</v>
      </c>
      <c r="F41" s="122">
        <v>875.99242536283418</v>
      </c>
      <c r="G41" s="77">
        <v>814.0936741223959</v>
      </c>
      <c r="H41" s="161">
        <f>G41-F41</f>
        <v>-61.898751240438287</v>
      </c>
      <c r="I41" s="160">
        <v>1439.8349788346386</v>
      </c>
      <c r="J41" s="77">
        <v>1427.9217574621216</v>
      </c>
      <c r="K41" s="161">
        <f>J41-I41</f>
        <v>-11.913221372517</v>
      </c>
      <c r="L41" s="160">
        <v>1967.9264438604368</v>
      </c>
      <c r="M41" s="77">
        <v>1950.4701806794619</v>
      </c>
      <c r="N41" s="161">
        <f>M41-L41</f>
        <v>-17.456263180974929</v>
      </c>
      <c r="O41" s="160">
        <v>2153.8131885741823</v>
      </c>
      <c r="P41" s="77">
        <v>2343.327722228154</v>
      </c>
      <c r="Q41" s="161">
        <f>P41-O41</f>
        <v>189.51453365397174</v>
      </c>
      <c r="R41" s="160">
        <v>2741.431441676039</v>
      </c>
      <c r="S41" s="77">
        <v>3215.7073016073482</v>
      </c>
      <c r="T41" s="161">
        <f>S41-R41</f>
        <v>474.27585993130924</v>
      </c>
      <c r="U41" s="160">
        <v>3562.4958490839272</v>
      </c>
      <c r="V41" s="77">
        <v>4274.6764591501051</v>
      </c>
      <c r="W41" s="161">
        <f>V41-U41</f>
        <v>712.18061006617791</v>
      </c>
      <c r="X41" s="160">
        <v>5027.5487452261586</v>
      </c>
      <c r="Y41" s="77">
        <v>6199.6347883397975</v>
      </c>
      <c r="Z41" s="161">
        <f>Y41-X41</f>
        <v>1172.0860431136389</v>
      </c>
      <c r="AA41" s="160">
        <v>18595.444450718656</v>
      </c>
      <c r="AB41" s="77">
        <v>21053.462328825251</v>
      </c>
      <c r="AC41" s="245">
        <f>AB41-AA41</f>
        <v>2458.0178781065952</v>
      </c>
      <c r="AE41" s="169">
        <f>E41+H41+K41+N41+Q41+T41+W41+Z41-AC41</f>
        <v>0</v>
      </c>
    </row>
    <row r="42" spans="1:31" ht="17" thickBot="1">
      <c r="A42" s="344" t="s">
        <v>51</v>
      </c>
      <c r="B42" s="345"/>
      <c r="C42" s="162">
        <v>3.7414136454378313E-2</v>
      </c>
      <c r="D42" s="163">
        <v>3.7410707183718875E-2</v>
      </c>
      <c r="E42" s="164">
        <f>D42-C42</f>
        <v>-3.4292706594385436E-6</v>
      </c>
      <c r="F42" s="168">
        <v>3.5282909291205783E-2</v>
      </c>
      <c r="G42" s="163">
        <v>3.261127511240771E-2</v>
      </c>
      <c r="H42" s="164">
        <f>G42-F42</f>
        <v>-2.6716341787980727E-3</v>
      </c>
      <c r="I42" s="162">
        <v>4.827830345509114E-2</v>
      </c>
      <c r="J42" s="163">
        <v>4.7353373249214785E-2</v>
      </c>
      <c r="K42" s="164">
        <f>J42-I42</f>
        <v>-9.2493020587635505E-4</v>
      </c>
      <c r="L42" s="162">
        <v>5.5572259336666541E-2</v>
      </c>
      <c r="M42" s="163">
        <v>5.3563930358285369E-2</v>
      </c>
      <c r="N42" s="164">
        <f>M42-L42</f>
        <v>-2.0083289783811714E-3</v>
      </c>
      <c r="O42" s="162">
        <v>5.4641645022593083E-2</v>
      </c>
      <c r="P42" s="163">
        <v>5.5148158618688617E-2</v>
      </c>
      <c r="Q42" s="164">
        <f>P42-O42</f>
        <v>5.0651359609553415E-4</v>
      </c>
      <c r="R42" s="162">
        <v>5.9054399534993161E-2</v>
      </c>
      <c r="S42" s="163">
        <v>6.2552772077717256E-2</v>
      </c>
      <c r="T42" s="164">
        <f>S42-R42</f>
        <v>3.4983725427240944E-3</v>
      </c>
      <c r="U42" s="162">
        <v>6.5036607147004044E-2</v>
      </c>
      <c r="V42" s="163">
        <v>6.8742269897424504E-2</v>
      </c>
      <c r="W42" s="164">
        <f>V42-U42</f>
        <v>3.7056627504204603E-3</v>
      </c>
      <c r="X42" s="162">
        <v>8.0668911007452354E-2</v>
      </c>
      <c r="Y42" s="163">
        <v>8.3149634192906566E-2</v>
      </c>
      <c r="Z42" s="164">
        <f>Y42-X42</f>
        <v>2.4807231854542117E-3</v>
      </c>
      <c r="AA42" s="162">
        <v>5.9016198104822441E-2</v>
      </c>
      <c r="AB42" s="163">
        <v>6.1148892667046005E-2</v>
      </c>
      <c r="AC42" s="164">
        <f>AB42-AA42</f>
        <v>2.1326945622235638E-3</v>
      </c>
    </row>
    <row r="43" spans="1:31" ht="17" thickTop="1"/>
  </sheetData>
  <mergeCells count="19">
    <mergeCell ref="AA1:AC1"/>
    <mergeCell ref="I1:K1"/>
    <mergeCell ref="L1:N1"/>
    <mergeCell ref="O1:Q1"/>
    <mergeCell ref="R1:T1"/>
    <mergeCell ref="U1:W1"/>
    <mergeCell ref="X1:Z1"/>
    <mergeCell ref="A37:A39"/>
    <mergeCell ref="A40:B40"/>
    <mergeCell ref="A41:B41"/>
    <mergeCell ref="A42:B42"/>
    <mergeCell ref="C1:E1"/>
    <mergeCell ref="A27:A29"/>
    <mergeCell ref="A30:A36"/>
    <mergeCell ref="F1:H1"/>
    <mergeCell ref="A3:A11"/>
    <mergeCell ref="A12:A14"/>
    <mergeCell ref="A15:A17"/>
    <mergeCell ref="A18:A26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3"/>
  <sheetViews>
    <sheetView topLeftCell="A31" zoomScale="60" zoomScaleNormal="60" workbookViewId="0">
      <selection activeCell="Q68" sqref="Q68"/>
    </sheetView>
  </sheetViews>
  <sheetFormatPr defaultRowHeight="16.5"/>
  <cols>
    <col min="1" max="1" width="13.26953125" style="11" customWidth="1"/>
    <col min="2" max="2" width="39.08984375" style="11" customWidth="1"/>
    <col min="3" max="6" width="15.453125" style="81" hidden="1" customWidth="1"/>
    <col min="7" max="11" width="15.453125" style="81" customWidth="1"/>
    <col min="12" max="12" width="15.453125" style="82" customWidth="1"/>
    <col min="13" max="17" width="15.453125" style="81" customWidth="1"/>
    <col min="18" max="18" width="15.453125" style="81" hidden="1" customWidth="1"/>
    <col min="19" max="19" width="14.90625" style="81" customWidth="1"/>
    <col min="20" max="20" width="14.90625" style="81" hidden="1" customWidth="1"/>
    <col min="21" max="28" width="12.6328125" style="81" hidden="1" customWidth="1"/>
    <col min="29" max="30" width="14.90625" style="81" customWidth="1"/>
    <col min="31" max="31" width="10.26953125" style="11" bestFit="1" customWidth="1"/>
    <col min="32" max="252" width="9" style="11"/>
    <col min="253" max="253" width="13.26953125" style="11" customWidth="1"/>
    <col min="254" max="254" width="39.08984375" style="11" customWidth="1"/>
    <col min="255" max="269" width="15.453125" style="11" customWidth="1"/>
    <col min="270" max="270" width="0" style="11" hidden="1" customWidth="1"/>
    <col min="271" max="271" width="14.90625" style="11" customWidth="1"/>
    <col min="272" max="280" width="0" style="11" hidden="1" customWidth="1"/>
    <col min="281" max="282" width="14.90625" style="11" customWidth="1"/>
    <col min="283" max="283" width="10.26953125" style="11" bestFit="1" customWidth="1"/>
    <col min="284" max="284" width="9" style="11"/>
    <col min="285" max="285" width="15.453125" style="11" customWidth="1"/>
    <col min="286" max="286" width="14.36328125" style="11" customWidth="1"/>
    <col min="287" max="287" width="9" style="11"/>
    <col min="288" max="288" width="10.90625" style="11" customWidth="1"/>
    <col min="289" max="508" width="9" style="11"/>
    <col min="509" max="509" width="13.26953125" style="11" customWidth="1"/>
    <col min="510" max="510" width="39.08984375" style="11" customWidth="1"/>
    <col min="511" max="525" width="15.453125" style="11" customWidth="1"/>
    <col min="526" max="526" width="0" style="11" hidden="1" customWidth="1"/>
    <col min="527" max="527" width="14.90625" style="11" customWidth="1"/>
    <col min="528" max="536" width="0" style="11" hidden="1" customWidth="1"/>
    <col min="537" max="538" width="14.90625" style="11" customWidth="1"/>
    <col min="539" max="539" width="10.26953125" style="11" bestFit="1" customWidth="1"/>
    <col min="540" max="540" width="9" style="11"/>
    <col min="541" max="541" width="15.453125" style="11" customWidth="1"/>
    <col min="542" max="542" width="14.36328125" style="11" customWidth="1"/>
    <col min="543" max="543" width="9" style="11"/>
    <col min="544" max="544" width="10.90625" style="11" customWidth="1"/>
    <col min="545" max="764" width="9" style="11"/>
    <col min="765" max="765" width="13.26953125" style="11" customWidth="1"/>
    <col min="766" max="766" width="39.08984375" style="11" customWidth="1"/>
    <col min="767" max="781" width="15.453125" style="11" customWidth="1"/>
    <col min="782" max="782" width="0" style="11" hidden="1" customWidth="1"/>
    <col min="783" max="783" width="14.90625" style="11" customWidth="1"/>
    <col min="784" max="792" width="0" style="11" hidden="1" customWidth="1"/>
    <col min="793" max="794" width="14.90625" style="11" customWidth="1"/>
    <col min="795" max="795" width="10.26953125" style="11" bestFit="1" customWidth="1"/>
    <col min="796" max="796" width="9" style="11"/>
    <col min="797" max="797" width="15.453125" style="11" customWidth="1"/>
    <col min="798" max="798" width="14.36328125" style="11" customWidth="1"/>
    <col min="799" max="799" width="9" style="11"/>
    <col min="800" max="800" width="10.90625" style="11" customWidth="1"/>
    <col min="801" max="1020" width="9" style="11"/>
    <col min="1021" max="1021" width="13.26953125" style="11" customWidth="1"/>
    <col min="1022" max="1022" width="39.08984375" style="11" customWidth="1"/>
    <col min="1023" max="1037" width="15.453125" style="11" customWidth="1"/>
    <col min="1038" max="1038" width="0" style="11" hidden="1" customWidth="1"/>
    <col min="1039" max="1039" width="14.90625" style="11" customWidth="1"/>
    <col min="1040" max="1048" width="0" style="11" hidden="1" customWidth="1"/>
    <col min="1049" max="1050" width="14.90625" style="11" customWidth="1"/>
    <col min="1051" max="1051" width="10.26953125" style="11" bestFit="1" customWidth="1"/>
    <col min="1052" max="1052" width="9" style="11"/>
    <col min="1053" max="1053" width="15.453125" style="11" customWidth="1"/>
    <col min="1054" max="1054" width="14.36328125" style="11" customWidth="1"/>
    <col min="1055" max="1055" width="9" style="11"/>
    <col min="1056" max="1056" width="10.90625" style="11" customWidth="1"/>
    <col min="1057" max="1276" width="9" style="11"/>
    <col min="1277" max="1277" width="13.26953125" style="11" customWidth="1"/>
    <col min="1278" max="1278" width="39.08984375" style="11" customWidth="1"/>
    <col min="1279" max="1293" width="15.453125" style="11" customWidth="1"/>
    <col min="1294" max="1294" width="0" style="11" hidden="1" customWidth="1"/>
    <col min="1295" max="1295" width="14.90625" style="11" customWidth="1"/>
    <col min="1296" max="1304" width="0" style="11" hidden="1" customWidth="1"/>
    <col min="1305" max="1306" width="14.90625" style="11" customWidth="1"/>
    <col min="1307" max="1307" width="10.26953125" style="11" bestFit="1" customWidth="1"/>
    <col min="1308" max="1308" width="9" style="11"/>
    <col min="1309" max="1309" width="15.453125" style="11" customWidth="1"/>
    <col min="1310" max="1310" width="14.36328125" style="11" customWidth="1"/>
    <col min="1311" max="1311" width="9" style="11"/>
    <col min="1312" max="1312" width="10.90625" style="11" customWidth="1"/>
    <col min="1313" max="1532" width="9" style="11"/>
    <col min="1533" max="1533" width="13.26953125" style="11" customWidth="1"/>
    <col min="1534" max="1534" width="39.08984375" style="11" customWidth="1"/>
    <col min="1535" max="1549" width="15.453125" style="11" customWidth="1"/>
    <col min="1550" max="1550" width="0" style="11" hidden="1" customWidth="1"/>
    <col min="1551" max="1551" width="14.90625" style="11" customWidth="1"/>
    <col min="1552" max="1560" width="0" style="11" hidden="1" customWidth="1"/>
    <col min="1561" max="1562" width="14.90625" style="11" customWidth="1"/>
    <col min="1563" max="1563" width="10.26953125" style="11" bestFit="1" customWidth="1"/>
    <col min="1564" max="1564" width="9" style="11"/>
    <col min="1565" max="1565" width="15.453125" style="11" customWidth="1"/>
    <col min="1566" max="1566" width="14.36328125" style="11" customWidth="1"/>
    <col min="1567" max="1567" width="9" style="11"/>
    <col min="1568" max="1568" width="10.90625" style="11" customWidth="1"/>
    <col min="1569" max="1788" width="9" style="11"/>
    <col min="1789" max="1789" width="13.26953125" style="11" customWidth="1"/>
    <col min="1790" max="1790" width="39.08984375" style="11" customWidth="1"/>
    <col min="1791" max="1805" width="15.453125" style="11" customWidth="1"/>
    <col min="1806" max="1806" width="0" style="11" hidden="1" customWidth="1"/>
    <col min="1807" max="1807" width="14.90625" style="11" customWidth="1"/>
    <col min="1808" max="1816" width="0" style="11" hidden="1" customWidth="1"/>
    <col min="1817" max="1818" width="14.90625" style="11" customWidth="1"/>
    <col min="1819" max="1819" width="10.26953125" style="11" bestFit="1" customWidth="1"/>
    <col min="1820" max="1820" width="9" style="11"/>
    <col min="1821" max="1821" width="15.453125" style="11" customWidth="1"/>
    <col min="1822" max="1822" width="14.36328125" style="11" customWidth="1"/>
    <col min="1823" max="1823" width="9" style="11"/>
    <col min="1824" max="1824" width="10.90625" style="11" customWidth="1"/>
    <col min="1825" max="2044" width="9" style="11"/>
    <col min="2045" max="2045" width="13.26953125" style="11" customWidth="1"/>
    <col min="2046" max="2046" width="39.08984375" style="11" customWidth="1"/>
    <col min="2047" max="2061" width="15.453125" style="11" customWidth="1"/>
    <col min="2062" max="2062" width="0" style="11" hidden="1" customWidth="1"/>
    <col min="2063" max="2063" width="14.90625" style="11" customWidth="1"/>
    <col min="2064" max="2072" width="0" style="11" hidden="1" customWidth="1"/>
    <col min="2073" max="2074" width="14.90625" style="11" customWidth="1"/>
    <col min="2075" max="2075" width="10.26953125" style="11" bestFit="1" customWidth="1"/>
    <col min="2076" max="2076" width="9" style="11"/>
    <col min="2077" max="2077" width="15.453125" style="11" customWidth="1"/>
    <col min="2078" max="2078" width="14.36328125" style="11" customWidth="1"/>
    <col min="2079" max="2079" width="9" style="11"/>
    <col min="2080" max="2080" width="10.90625" style="11" customWidth="1"/>
    <col min="2081" max="2300" width="9" style="11"/>
    <col min="2301" max="2301" width="13.26953125" style="11" customWidth="1"/>
    <col min="2302" max="2302" width="39.08984375" style="11" customWidth="1"/>
    <col min="2303" max="2317" width="15.453125" style="11" customWidth="1"/>
    <col min="2318" max="2318" width="0" style="11" hidden="1" customWidth="1"/>
    <col min="2319" max="2319" width="14.90625" style="11" customWidth="1"/>
    <col min="2320" max="2328" width="0" style="11" hidden="1" customWidth="1"/>
    <col min="2329" max="2330" width="14.90625" style="11" customWidth="1"/>
    <col min="2331" max="2331" width="10.26953125" style="11" bestFit="1" customWidth="1"/>
    <col min="2332" max="2332" width="9" style="11"/>
    <col min="2333" max="2333" width="15.453125" style="11" customWidth="1"/>
    <col min="2334" max="2334" width="14.36328125" style="11" customWidth="1"/>
    <col min="2335" max="2335" width="9" style="11"/>
    <col min="2336" max="2336" width="10.90625" style="11" customWidth="1"/>
    <col min="2337" max="2556" width="9" style="11"/>
    <col min="2557" max="2557" width="13.26953125" style="11" customWidth="1"/>
    <col min="2558" max="2558" width="39.08984375" style="11" customWidth="1"/>
    <col min="2559" max="2573" width="15.453125" style="11" customWidth="1"/>
    <col min="2574" max="2574" width="0" style="11" hidden="1" customWidth="1"/>
    <col min="2575" max="2575" width="14.90625" style="11" customWidth="1"/>
    <col min="2576" max="2584" width="0" style="11" hidden="1" customWidth="1"/>
    <col min="2585" max="2586" width="14.90625" style="11" customWidth="1"/>
    <col min="2587" max="2587" width="10.26953125" style="11" bestFit="1" customWidth="1"/>
    <col min="2588" max="2588" width="9" style="11"/>
    <col min="2589" max="2589" width="15.453125" style="11" customWidth="1"/>
    <col min="2590" max="2590" width="14.36328125" style="11" customWidth="1"/>
    <col min="2591" max="2591" width="9" style="11"/>
    <col min="2592" max="2592" width="10.90625" style="11" customWidth="1"/>
    <col min="2593" max="2812" width="9" style="11"/>
    <col min="2813" max="2813" width="13.26953125" style="11" customWidth="1"/>
    <col min="2814" max="2814" width="39.08984375" style="11" customWidth="1"/>
    <col min="2815" max="2829" width="15.453125" style="11" customWidth="1"/>
    <col min="2830" max="2830" width="0" style="11" hidden="1" customWidth="1"/>
    <col min="2831" max="2831" width="14.90625" style="11" customWidth="1"/>
    <col min="2832" max="2840" width="0" style="11" hidden="1" customWidth="1"/>
    <col min="2841" max="2842" width="14.90625" style="11" customWidth="1"/>
    <col min="2843" max="2843" width="10.26953125" style="11" bestFit="1" customWidth="1"/>
    <col min="2844" max="2844" width="9" style="11"/>
    <col min="2845" max="2845" width="15.453125" style="11" customWidth="1"/>
    <col min="2846" max="2846" width="14.36328125" style="11" customWidth="1"/>
    <col min="2847" max="2847" width="9" style="11"/>
    <col min="2848" max="2848" width="10.90625" style="11" customWidth="1"/>
    <col min="2849" max="3068" width="9" style="11"/>
    <col min="3069" max="3069" width="13.26953125" style="11" customWidth="1"/>
    <col min="3070" max="3070" width="39.08984375" style="11" customWidth="1"/>
    <col min="3071" max="3085" width="15.453125" style="11" customWidth="1"/>
    <col min="3086" max="3086" width="0" style="11" hidden="1" customWidth="1"/>
    <col min="3087" max="3087" width="14.90625" style="11" customWidth="1"/>
    <col min="3088" max="3096" width="0" style="11" hidden="1" customWidth="1"/>
    <col min="3097" max="3098" width="14.90625" style="11" customWidth="1"/>
    <col min="3099" max="3099" width="10.26953125" style="11" bestFit="1" customWidth="1"/>
    <col min="3100" max="3100" width="9" style="11"/>
    <col min="3101" max="3101" width="15.453125" style="11" customWidth="1"/>
    <col min="3102" max="3102" width="14.36328125" style="11" customWidth="1"/>
    <col min="3103" max="3103" width="9" style="11"/>
    <col min="3104" max="3104" width="10.90625" style="11" customWidth="1"/>
    <col min="3105" max="3324" width="9" style="11"/>
    <col min="3325" max="3325" width="13.26953125" style="11" customWidth="1"/>
    <col min="3326" max="3326" width="39.08984375" style="11" customWidth="1"/>
    <col min="3327" max="3341" width="15.453125" style="11" customWidth="1"/>
    <col min="3342" max="3342" width="0" style="11" hidden="1" customWidth="1"/>
    <col min="3343" max="3343" width="14.90625" style="11" customWidth="1"/>
    <col min="3344" max="3352" width="0" style="11" hidden="1" customWidth="1"/>
    <col min="3353" max="3354" width="14.90625" style="11" customWidth="1"/>
    <col min="3355" max="3355" width="10.26953125" style="11" bestFit="1" customWidth="1"/>
    <col min="3356" max="3356" width="9" style="11"/>
    <col min="3357" max="3357" width="15.453125" style="11" customWidth="1"/>
    <col min="3358" max="3358" width="14.36328125" style="11" customWidth="1"/>
    <col min="3359" max="3359" width="9" style="11"/>
    <col min="3360" max="3360" width="10.90625" style="11" customWidth="1"/>
    <col min="3361" max="3580" width="9" style="11"/>
    <col min="3581" max="3581" width="13.26953125" style="11" customWidth="1"/>
    <col min="3582" max="3582" width="39.08984375" style="11" customWidth="1"/>
    <col min="3583" max="3597" width="15.453125" style="11" customWidth="1"/>
    <col min="3598" max="3598" width="0" style="11" hidden="1" customWidth="1"/>
    <col min="3599" max="3599" width="14.90625" style="11" customWidth="1"/>
    <col min="3600" max="3608" width="0" style="11" hidden="1" customWidth="1"/>
    <col min="3609" max="3610" width="14.90625" style="11" customWidth="1"/>
    <col min="3611" max="3611" width="10.26953125" style="11" bestFit="1" customWidth="1"/>
    <col min="3612" max="3612" width="9" style="11"/>
    <col min="3613" max="3613" width="15.453125" style="11" customWidth="1"/>
    <col min="3614" max="3614" width="14.36328125" style="11" customWidth="1"/>
    <col min="3615" max="3615" width="9" style="11"/>
    <col min="3616" max="3616" width="10.90625" style="11" customWidth="1"/>
    <col min="3617" max="3836" width="9" style="11"/>
    <col min="3837" max="3837" width="13.26953125" style="11" customWidth="1"/>
    <col min="3838" max="3838" width="39.08984375" style="11" customWidth="1"/>
    <col min="3839" max="3853" width="15.453125" style="11" customWidth="1"/>
    <col min="3854" max="3854" width="0" style="11" hidden="1" customWidth="1"/>
    <col min="3855" max="3855" width="14.90625" style="11" customWidth="1"/>
    <col min="3856" max="3864" width="0" style="11" hidden="1" customWidth="1"/>
    <col min="3865" max="3866" width="14.90625" style="11" customWidth="1"/>
    <col min="3867" max="3867" width="10.26953125" style="11" bestFit="1" customWidth="1"/>
    <col min="3868" max="3868" width="9" style="11"/>
    <col min="3869" max="3869" width="15.453125" style="11" customWidth="1"/>
    <col min="3870" max="3870" width="14.36328125" style="11" customWidth="1"/>
    <col min="3871" max="3871" width="9" style="11"/>
    <col min="3872" max="3872" width="10.90625" style="11" customWidth="1"/>
    <col min="3873" max="4092" width="9" style="11"/>
    <col min="4093" max="4093" width="13.26953125" style="11" customWidth="1"/>
    <col min="4094" max="4094" width="39.08984375" style="11" customWidth="1"/>
    <col min="4095" max="4109" width="15.453125" style="11" customWidth="1"/>
    <col min="4110" max="4110" width="0" style="11" hidden="1" customWidth="1"/>
    <col min="4111" max="4111" width="14.90625" style="11" customWidth="1"/>
    <col min="4112" max="4120" width="0" style="11" hidden="1" customWidth="1"/>
    <col min="4121" max="4122" width="14.90625" style="11" customWidth="1"/>
    <col min="4123" max="4123" width="10.26953125" style="11" bestFit="1" customWidth="1"/>
    <col min="4124" max="4124" width="9" style="11"/>
    <col min="4125" max="4125" width="15.453125" style="11" customWidth="1"/>
    <col min="4126" max="4126" width="14.36328125" style="11" customWidth="1"/>
    <col min="4127" max="4127" width="9" style="11"/>
    <col min="4128" max="4128" width="10.90625" style="11" customWidth="1"/>
    <col min="4129" max="4348" width="9" style="11"/>
    <col min="4349" max="4349" width="13.26953125" style="11" customWidth="1"/>
    <col min="4350" max="4350" width="39.08984375" style="11" customWidth="1"/>
    <col min="4351" max="4365" width="15.453125" style="11" customWidth="1"/>
    <col min="4366" max="4366" width="0" style="11" hidden="1" customWidth="1"/>
    <col min="4367" max="4367" width="14.90625" style="11" customWidth="1"/>
    <col min="4368" max="4376" width="0" style="11" hidden="1" customWidth="1"/>
    <col min="4377" max="4378" width="14.90625" style="11" customWidth="1"/>
    <col min="4379" max="4379" width="10.26953125" style="11" bestFit="1" customWidth="1"/>
    <col min="4380" max="4380" width="9" style="11"/>
    <col min="4381" max="4381" width="15.453125" style="11" customWidth="1"/>
    <col min="4382" max="4382" width="14.36328125" style="11" customWidth="1"/>
    <col min="4383" max="4383" width="9" style="11"/>
    <col min="4384" max="4384" width="10.90625" style="11" customWidth="1"/>
    <col min="4385" max="4604" width="9" style="11"/>
    <col min="4605" max="4605" width="13.26953125" style="11" customWidth="1"/>
    <col min="4606" max="4606" width="39.08984375" style="11" customWidth="1"/>
    <col min="4607" max="4621" width="15.453125" style="11" customWidth="1"/>
    <col min="4622" max="4622" width="0" style="11" hidden="1" customWidth="1"/>
    <col min="4623" max="4623" width="14.90625" style="11" customWidth="1"/>
    <col min="4624" max="4632" width="0" style="11" hidden="1" customWidth="1"/>
    <col min="4633" max="4634" width="14.90625" style="11" customWidth="1"/>
    <col min="4635" max="4635" width="10.26953125" style="11" bestFit="1" customWidth="1"/>
    <col min="4636" max="4636" width="9" style="11"/>
    <col min="4637" max="4637" width="15.453125" style="11" customWidth="1"/>
    <col min="4638" max="4638" width="14.36328125" style="11" customWidth="1"/>
    <col min="4639" max="4639" width="9" style="11"/>
    <col min="4640" max="4640" width="10.90625" style="11" customWidth="1"/>
    <col min="4641" max="4860" width="9" style="11"/>
    <col min="4861" max="4861" width="13.26953125" style="11" customWidth="1"/>
    <col min="4862" max="4862" width="39.08984375" style="11" customWidth="1"/>
    <col min="4863" max="4877" width="15.453125" style="11" customWidth="1"/>
    <col min="4878" max="4878" width="0" style="11" hidden="1" customWidth="1"/>
    <col min="4879" max="4879" width="14.90625" style="11" customWidth="1"/>
    <col min="4880" max="4888" width="0" style="11" hidden="1" customWidth="1"/>
    <col min="4889" max="4890" width="14.90625" style="11" customWidth="1"/>
    <col min="4891" max="4891" width="10.26953125" style="11" bestFit="1" customWidth="1"/>
    <col min="4892" max="4892" width="9" style="11"/>
    <col min="4893" max="4893" width="15.453125" style="11" customWidth="1"/>
    <col min="4894" max="4894" width="14.36328125" style="11" customWidth="1"/>
    <col min="4895" max="4895" width="9" style="11"/>
    <col min="4896" max="4896" width="10.90625" style="11" customWidth="1"/>
    <col min="4897" max="5116" width="9" style="11"/>
    <col min="5117" max="5117" width="13.26953125" style="11" customWidth="1"/>
    <col min="5118" max="5118" width="39.08984375" style="11" customWidth="1"/>
    <col min="5119" max="5133" width="15.453125" style="11" customWidth="1"/>
    <col min="5134" max="5134" width="0" style="11" hidden="1" customWidth="1"/>
    <col min="5135" max="5135" width="14.90625" style="11" customWidth="1"/>
    <col min="5136" max="5144" width="0" style="11" hidden="1" customWidth="1"/>
    <col min="5145" max="5146" width="14.90625" style="11" customWidth="1"/>
    <col min="5147" max="5147" width="10.26953125" style="11" bestFit="1" customWidth="1"/>
    <col min="5148" max="5148" width="9" style="11"/>
    <col min="5149" max="5149" width="15.453125" style="11" customWidth="1"/>
    <col min="5150" max="5150" width="14.36328125" style="11" customWidth="1"/>
    <col min="5151" max="5151" width="9" style="11"/>
    <col min="5152" max="5152" width="10.90625" style="11" customWidth="1"/>
    <col min="5153" max="5372" width="9" style="11"/>
    <col min="5373" max="5373" width="13.26953125" style="11" customWidth="1"/>
    <col min="5374" max="5374" width="39.08984375" style="11" customWidth="1"/>
    <col min="5375" max="5389" width="15.453125" style="11" customWidth="1"/>
    <col min="5390" max="5390" width="0" style="11" hidden="1" customWidth="1"/>
    <col min="5391" max="5391" width="14.90625" style="11" customWidth="1"/>
    <col min="5392" max="5400" width="0" style="11" hidden="1" customWidth="1"/>
    <col min="5401" max="5402" width="14.90625" style="11" customWidth="1"/>
    <col min="5403" max="5403" width="10.26953125" style="11" bestFit="1" customWidth="1"/>
    <col min="5404" max="5404" width="9" style="11"/>
    <col min="5405" max="5405" width="15.453125" style="11" customWidth="1"/>
    <col min="5406" max="5406" width="14.36328125" style="11" customWidth="1"/>
    <col min="5407" max="5407" width="9" style="11"/>
    <col min="5408" max="5408" width="10.90625" style="11" customWidth="1"/>
    <col min="5409" max="5628" width="9" style="11"/>
    <col min="5629" max="5629" width="13.26953125" style="11" customWidth="1"/>
    <col min="5630" max="5630" width="39.08984375" style="11" customWidth="1"/>
    <col min="5631" max="5645" width="15.453125" style="11" customWidth="1"/>
    <col min="5646" max="5646" width="0" style="11" hidden="1" customWidth="1"/>
    <col min="5647" max="5647" width="14.90625" style="11" customWidth="1"/>
    <col min="5648" max="5656" width="0" style="11" hidden="1" customWidth="1"/>
    <col min="5657" max="5658" width="14.90625" style="11" customWidth="1"/>
    <col min="5659" max="5659" width="10.26953125" style="11" bestFit="1" customWidth="1"/>
    <col min="5660" max="5660" width="9" style="11"/>
    <col min="5661" max="5661" width="15.453125" style="11" customWidth="1"/>
    <col min="5662" max="5662" width="14.36328125" style="11" customWidth="1"/>
    <col min="5663" max="5663" width="9" style="11"/>
    <col min="5664" max="5664" width="10.90625" style="11" customWidth="1"/>
    <col min="5665" max="5884" width="9" style="11"/>
    <col min="5885" max="5885" width="13.26953125" style="11" customWidth="1"/>
    <col min="5886" max="5886" width="39.08984375" style="11" customWidth="1"/>
    <col min="5887" max="5901" width="15.453125" style="11" customWidth="1"/>
    <col min="5902" max="5902" width="0" style="11" hidden="1" customWidth="1"/>
    <col min="5903" max="5903" width="14.90625" style="11" customWidth="1"/>
    <col min="5904" max="5912" width="0" style="11" hidden="1" customWidth="1"/>
    <col min="5913" max="5914" width="14.90625" style="11" customWidth="1"/>
    <col min="5915" max="5915" width="10.26953125" style="11" bestFit="1" customWidth="1"/>
    <col min="5916" max="5916" width="9" style="11"/>
    <col min="5917" max="5917" width="15.453125" style="11" customWidth="1"/>
    <col min="5918" max="5918" width="14.36328125" style="11" customWidth="1"/>
    <col min="5919" max="5919" width="9" style="11"/>
    <col min="5920" max="5920" width="10.90625" style="11" customWidth="1"/>
    <col min="5921" max="6140" width="9" style="11"/>
    <col min="6141" max="6141" width="13.26953125" style="11" customWidth="1"/>
    <col min="6142" max="6142" width="39.08984375" style="11" customWidth="1"/>
    <col min="6143" max="6157" width="15.453125" style="11" customWidth="1"/>
    <col min="6158" max="6158" width="0" style="11" hidden="1" customWidth="1"/>
    <col min="6159" max="6159" width="14.90625" style="11" customWidth="1"/>
    <col min="6160" max="6168" width="0" style="11" hidden="1" customWidth="1"/>
    <col min="6169" max="6170" width="14.90625" style="11" customWidth="1"/>
    <col min="6171" max="6171" width="10.26953125" style="11" bestFit="1" customWidth="1"/>
    <col min="6172" max="6172" width="9" style="11"/>
    <col min="6173" max="6173" width="15.453125" style="11" customWidth="1"/>
    <col min="6174" max="6174" width="14.36328125" style="11" customWidth="1"/>
    <col min="6175" max="6175" width="9" style="11"/>
    <col min="6176" max="6176" width="10.90625" style="11" customWidth="1"/>
    <col min="6177" max="6396" width="9" style="11"/>
    <col min="6397" max="6397" width="13.26953125" style="11" customWidth="1"/>
    <col min="6398" max="6398" width="39.08984375" style="11" customWidth="1"/>
    <col min="6399" max="6413" width="15.453125" style="11" customWidth="1"/>
    <col min="6414" max="6414" width="0" style="11" hidden="1" customWidth="1"/>
    <col min="6415" max="6415" width="14.90625" style="11" customWidth="1"/>
    <col min="6416" max="6424" width="0" style="11" hidden="1" customWidth="1"/>
    <col min="6425" max="6426" width="14.90625" style="11" customWidth="1"/>
    <col min="6427" max="6427" width="10.26953125" style="11" bestFit="1" customWidth="1"/>
    <col min="6428" max="6428" width="9" style="11"/>
    <col min="6429" max="6429" width="15.453125" style="11" customWidth="1"/>
    <col min="6430" max="6430" width="14.36328125" style="11" customWidth="1"/>
    <col min="6431" max="6431" width="9" style="11"/>
    <col min="6432" max="6432" width="10.90625" style="11" customWidth="1"/>
    <col min="6433" max="6652" width="9" style="11"/>
    <col min="6653" max="6653" width="13.26953125" style="11" customWidth="1"/>
    <col min="6654" max="6654" width="39.08984375" style="11" customWidth="1"/>
    <col min="6655" max="6669" width="15.453125" style="11" customWidth="1"/>
    <col min="6670" max="6670" width="0" style="11" hidden="1" customWidth="1"/>
    <col min="6671" max="6671" width="14.90625" style="11" customWidth="1"/>
    <col min="6672" max="6680" width="0" style="11" hidden="1" customWidth="1"/>
    <col min="6681" max="6682" width="14.90625" style="11" customWidth="1"/>
    <col min="6683" max="6683" width="10.26953125" style="11" bestFit="1" customWidth="1"/>
    <col min="6684" max="6684" width="9" style="11"/>
    <col min="6685" max="6685" width="15.453125" style="11" customWidth="1"/>
    <col min="6686" max="6686" width="14.36328125" style="11" customWidth="1"/>
    <col min="6687" max="6687" width="9" style="11"/>
    <col min="6688" max="6688" width="10.90625" style="11" customWidth="1"/>
    <col min="6689" max="6908" width="9" style="11"/>
    <col min="6909" max="6909" width="13.26953125" style="11" customWidth="1"/>
    <col min="6910" max="6910" width="39.08984375" style="11" customWidth="1"/>
    <col min="6911" max="6925" width="15.453125" style="11" customWidth="1"/>
    <col min="6926" max="6926" width="0" style="11" hidden="1" customWidth="1"/>
    <col min="6927" max="6927" width="14.90625" style="11" customWidth="1"/>
    <col min="6928" max="6936" width="0" style="11" hidden="1" customWidth="1"/>
    <col min="6937" max="6938" width="14.90625" style="11" customWidth="1"/>
    <col min="6939" max="6939" width="10.26953125" style="11" bestFit="1" customWidth="1"/>
    <col min="6940" max="6940" width="9" style="11"/>
    <col min="6941" max="6941" width="15.453125" style="11" customWidth="1"/>
    <col min="6942" max="6942" width="14.36328125" style="11" customWidth="1"/>
    <col min="6943" max="6943" width="9" style="11"/>
    <col min="6944" max="6944" width="10.90625" style="11" customWidth="1"/>
    <col min="6945" max="7164" width="9" style="11"/>
    <col min="7165" max="7165" width="13.26953125" style="11" customWidth="1"/>
    <col min="7166" max="7166" width="39.08984375" style="11" customWidth="1"/>
    <col min="7167" max="7181" width="15.453125" style="11" customWidth="1"/>
    <col min="7182" max="7182" width="0" style="11" hidden="1" customWidth="1"/>
    <col min="7183" max="7183" width="14.90625" style="11" customWidth="1"/>
    <col min="7184" max="7192" width="0" style="11" hidden="1" customWidth="1"/>
    <col min="7193" max="7194" width="14.90625" style="11" customWidth="1"/>
    <col min="7195" max="7195" width="10.26953125" style="11" bestFit="1" customWidth="1"/>
    <col min="7196" max="7196" width="9" style="11"/>
    <col min="7197" max="7197" width="15.453125" style="11" customWidth="1"/>
    <col min="7198" max="7198" width="14.36328125" style="11" customWidth="1"/>
    <col min="7199" max="7199" width="9" style="11"/>
    <col min="7200" max="7200" width="10.90625" style="11" customWidth="1"/>
    <col min="7201" max="7420" width="9" style="11"/>
    <col min="7421" max="7421" width="13.26953125" style="11" customWidth="1"/>
    <col min="7422" max="7422" width="39.08984375" style="11" customWidth="1"/>
    <col min="7423" max="7437" width="15.453125" style="11" customWidth="1"/>
    <col min="7438" max="7438" width="0" style="11" hidden="1" customWidth="1"/>
    <col min="7439" max="7439" width="14.90625" style="11" customWidth="1"/>
    <col min="7440" max="7448" width="0" style="11" hidden="1" customWidth="1"/>
    <col min="7449" max="7450" width="14.90625" style="11" customWidth="1"/>
    <col min="7451" max="7451" width="10.26953125" style="11" bestFit="1" customWidth="1"/>
    <col min="7452" max="7452" width="9" style="11"/>
    <col min="7453" max="7453" width="15.453125" style="11" customWidth="1"/>
    <col min="7454" max="7454" width="14.36328125" style="11" customWidth="1"/>
    <col min="7455" max="7455" width="9" style="11"/>
    <col min="7456" max="7456" width="10.90625" style="11" customWidth="1"/>
    <col min="7457" max="7676" width="9" style="11"/>
    <col min="7677" max="7677" width="13.26953125" style="11" customWidth="1"/>
    <col min="7678" max="7678" width="39.08984375" style="11" customWidth="1"/>
    <col min="7679" max="7693" width="15.453125" style="11" customWidth="1"/>
    <col min="7694" max="7694" width="0" style="11" hidden="1" customWidth="1"/>
    <col min="7695" max="7695" width="14.90625" style="11" customWidth="1"/>
    <col min="7696" max="7704" width="0" style="11" hidden="1" customWidth="1"/>
    <col min="7705" max="7706" width="14.90625" style="11" customWidth="1"/>
    <col min="7707" max="7707" width="10.26953125" style="11" bestFit="1" customWidth="1"/>
    <col min="7708" max="7708" width="9" style="11"/>
    <col min="7709" max="7709" width="15.453125" style="11" customWidth="1"/>
    <col min="7710" max="7710" width="14.36328125" style="11" customWidth="1"/>
    <col min="7711" max="7711" width="9" style="11"/>
    <col min="7712" max="7712" width="10.90625" style="11" customWidth="1"/>
    <col min="7713" max="7932" width="9" style="11"/>
    <col min="7933" max="7933" width="13.26953125" style="11" customWidth="1"/>
    <col min="7934" max="7934" width="39.08984375" style="11" customWidth="1"/>
    <col min="7935" max="7949" width="15.453125" style="11" customWidth="1"/>
    <col min="7950" max="7950" width="0" style="11" hidden="1" customWidth="1"/>
    <col min="7951" max="7951" width="14.90625" style="11" customWidth="1"/>
    <col min="7952" max="7960" width="0" style="11" hidden="1" customWidth="1"/>
    <col min="7961" max="7962" width="14.90625" style="11" customWidth="1"/>
    <col min="7963" max="7963" width="10.26953125" style="11" bestFit="1" customWidth="1"/>
    <col min="7964" max="7964" width="9" style="11"/>
    <col min="7965" max="7965" width="15.453125" style="11" customWidth="1"/>
    <col min="7966" max="7966" width="14.36328125" style="11" customWidth="1"/>
    <col min="7967" max="7967" width="9" style="11"/>
    <col min="7968" max="7968" width="10.90625" style="11" customWidth="1"/>
    <col min="7969" max="8188" width="9" style="11"/>
    <col min="8189" max="8189" width="13.26953125" style="11" customWidth="1"/>
    <col min="8190" max="8190" width="39.08984375" style="11" customWidth="1"/>
    <col min="8191" max="8205" width="15.453125" style="11" customWidth="1"/>
    <col min="8206" max="8206" width="0" style="11" hidden="1" customWidth="1"/>
    <col min="8207" max="8207" width="14.90625" style="11" customWidth="1"/>
    <col min="8208" max="8216" width="0" style="11" hidden="1" customWidth="1"/>
    <col min="8217" max="8218" width="14.90625" style="11" customWidth="1"/>
    <col min="8219" max="8219" width="10.26953125" style="11" bestFit="1" customWidth="1"/>
    <col min="8220" max="8220" width="9" style="11"/>
    <col min="8221" max="8221" width="15.453125" style="11" customWidth="1"/>
    <col min="8222" max="8222" width="14.36328125" style="11" customWidth="1"/>
    <col min="8223" max="8223" width="9" style="11"/>
    <col min="8224" max="8224" width="10.90625" style="11" customWidth="1"/>
    <col min="8225" max="8444" width="9" style="11"/>
    <col min="8445" max="8445" width="13.26953125" style="11" customWidth="1"/>
    <col min="8446" max="8446" width="39.08984375" style="11" customWidth="1"/>
    <col min="8447" max="8461" width="15.453125" style="11" customWidth="1"/>
    <col min="8462" max="8462" width="0" style="11" hidden="1" customWidth="1"/>
    <col min="8463" max="8463" width="14.90625" style="11" customWidth="1"/>
    <col min="8464" max="8472" width="0" style="11" hidden="1" customWidth="1"/>
    <col min="8473" max="8474" width="14.90625" style="11" customWidth="1"/>
    <col min="8475" max="8475" width="10.26953125" style="11" bestFit="1" customWidth="1"/>
    <col min="8476" max="8476" width="9" style="11"/>
    <col min="8477" max="8477" width="15.453125" style="11" customWidth="1"/>
    <col min="8478" max="8478" width="14.36328125" style="11" customWidth="1"/>
    <col min="8479" max="8479" width="9" style="11"/>
    <col min="8480" max="8480" width="10.90625" style="11" customWidth="1"/>
    <col min="8481" max="8700" width="9" style="11"/>
    <col min="8701" max="8701" width="13.26953125" style="11" customWidth="1"/>
    <col min="8702" max="8702" width="39.08984375" style="11" customWidth="1"/>
    <col min="8703" max="8717" width="15.453125" style="11" customWidth="1"/>
    <col min="8718" max="8718" width="0" style="11" hidden="1" customWidth="1"/>
    <col min="8719" max="8719" width="14.90625" style="11" customWidth="1"/>
    <col min="8720" max="8728" width="0" style="11" hidden="1" customWidth="1"/>
    <col min="8729" max="8730" width="14.90625" style="11" customWidth="1"/>
    <col min="8731" max="8731" width="10.26953125" style="11" bestFit="1" customWidth="1"/>
    <col min="8732" max="8732" width="9" style="11"/>
    <col min="8733" max="8733" width="15.453125" style="11" customWidth="1"/>
    <col min="8734" max="8734" width="14.36328125" style="11" customWidth="1"/>
    <col min="8735" max="8735" width="9" style="11"/>
    <col min="8736" max="8736" width="10.90625" style="11" customWidth="1"/>
    <col min="8737" max="8956" width="9" style="11"/>
    <col min="8957" max="8957" width="13.26953125" style="11" customWidth="1"/>
    <col min="8958" max="8958" width="39.08984375" style="11" customWidth="1"/>
    <col min="8959" max="8973" width="15.453125" style="11" customWidth="1"/>
    <col min="8974" max="8974" width="0" style="11" hidden="1" customWidth="1"/>
    <col min="8975" max="8975" width="14.90625" style="11" customWidth="1"/>
    <col min="8976" max="8984" width="0" style="11" hidden="1" customWidth="1"/>
    <col min="8985" max="8986" width="14.90625" style="11" customWidth="1"/>
    <col min="8987" max="8987" width="10.26953125" style="11" bestFit="1" customWidth="1"/>
    <col min="8988" max="8988" width="9" style="11"/>
    <col min="8989" max="8989" width="15.453125" style="11" customWidth="1"/>
    <col min="8990" max="8990" width="14.36328125" style="11" customWidth="1"/>
    <col min="8991" max="8991" width="9" style="11"/>
    <col min="8992" max="8992" width="10.90625" style="11" customWidth="1"/>
    <col min="8993" max="9212" width="9" style="11"/>
    <col min="9213" max="9213" width="13.26953125" style="11" customWidth="1"/>
    <col min="9214" max="9214" width="39.08984375" style="11" customWidth="1"/>
    <col min="9215" max="9229" width="15.453125" style="11" customWidth="1"/>
    <col min="9230" max="9230" width="0" style="11" hidden="1" customWidth="1"/>
    <col min="9231" max="9231" width="14.90625" style="11" customWidth="1"/>
    <col min="9232" max="9240" width="0" style="11" hidden="1" customWidth="1"/>
    <col min="9241" max="9242" width="14.90625" style="11" customWidth="1"/>
    <col min="9243" max="9243" width="10.26953125" style="11" bestFit="1" customWidth="1"/>
    <col min="9244" max="9244" width="9" style="11"/>
    <col min="9245" max="9245" width="15.453125" style="11" customWidth="1"/>
    <col min="9246" max="9246" width="14.36328125" style="11" customWidth="1"/>
    <col min="9247" max="9247" width="9" style="11"/>
    <col min="9248" max="9248" width="10.90625" style="11" customWidth="1"/>
    <col min="9249" max="9468" width="9" style="11"/>
    <col min="9469" max="9469" width="13.26953125" style="11" customWidth="1"/>
    <col min="9470" max="9470" width="39.08984375" style="11" customWidth="1"/>
    <col min="9471" max="9485" width="15.453125" style="11" customWidth="1"/>
    <col min="9486" max="9486" width="0" style="11" hidden="1" customWidth="1"/>
    <col min="9487" max="9487" width="14.90625" style="11" customWidth="1"/>
    <col min="9488" max="9496" width="0" style="11" hidden="1" customWidth="1"/>
    <col min="9497" max="9498" width="14.90625" style="11" customWidth="1"/>
    <col min="9499" max="9499" width="10.26953125" style="11" bestFit="1" customWidth="1"/>
    <col min="9500" max="9500" width="9" style="11"/>
    <col min="9501" max="9501" width="15.453125" style="11" customWidth="1"/>
    <col min="9502" max="9502" width="14.36328125" style="11" customWidth="1"/>
    <col min="9503" max="9503" width="9" style="11"/>
    <col min="9504" max="9504" width="10.90625" style="11" customWidth="1"/>
    <col min="9505" max="9724" width="9" style="11"/>
    <col min="9725" max="9725" width="13.26953125" style="11" customWidth="1"/>
    <col min="9726" max="9726" width="39.08984375" style="11" customWidth="1"/>
    <col min="9727" max="9741" width="15.453125" style="11" customWidth="1"/>
    <col min="9742" max="9742" width="0" style="11" hidden="1" customWidth="1"/>
    <col min="9743" max="9743" width="14.90625" style="11" customWidth="1"/>
    <col min="9744" max="9752" width="0" style="11" hidden="1" customWidth="1"/>
    <col min="9753" max="9754" width="14.90625" style="11" customWidth="1"/>
    <col min="9755" max="9755" width="10.26953125" style="11" bestFit="1" customWidth="1"/>
    <col min="9756" max="9756" width="9" style="11"/>
    <col min="9757" max="9757" width="15.453125" style="11" customWidth="1"/>
    <col min="9758" max="9758" width="14.36328125" style="11" customWidth="1"/>
    <col min="9759" max="9759" width="9" style="11"/>
    <col min="9760" max="9760" width="10.90625" style="11" customWidth="1"/>
    <col min="9761" max="9980" width="9" style="11"/>
    <col min="9981" max="9981" width="13.26953125" style="11" customWidth="1"/>
    <col min="9982" max="9982" width="39.08984375" style="11" customWidth="1"/>
    <col min="9983" max="9997" width="15.453125" style="11" customWidth="1"/>
    <col min="9998" max="9998" width="0" style="11" hidden="1" customWidth="1"/>
    <col min="9999" max="9999" width="14.90625" style="11" customWidth="1"/>
    <col min="10000" max="10008" width="0" style="11" hidden="1" customWidth="1"/>
    <col min="10009" max="10010" width="14.90625" style="11" customWidth="1"/>
    <col min="10011" max="10011" width="10.26953125" style="11" bestFit="1" customWidth="1"/>
    <col min="10012" max="10012" width="9" style="11"/>
    <col min="10013" max="10013" width="15.453125" style="11" customWidth="1"/>
    <col min="10014" max="10014" width="14.36328125" style="11" customWidth="1"/>
    <col min="10015" max="10015" width="9" style="11"/>
    <col min="10016" max="10016" width="10.90625" style="11" customWidth="1"/>
    <col min="10017" max="10236" width="9" style="11"/>
    <col min="10237" max="10237" width="13.26953125" style="11" customWidth="1"/>
    <col min="10238" max="10238" width="39.08984375" style="11" customWidth="1"/>
    <col min="10239" max="10253" width="15.453125" style="11" customWidth="1"/>
    <col min="10254" max="10254" width="0" style="11" hidden="1" customWidth="1"/>
    <col min="10255" max="10255" width="14.90625" style="11" customWidth="1"/>
    <col min="10256" max="10264" width="0" style="11" hidden="1" customWidth="1"/>
    <col min="10265" max="10266" width="14.90625" style="11" customWidth="1"/>
    <col min="10267" max="10267" width="10.26953125" style="11" bestFit="1" customWidth="1"/>
    <col min="10268" max="10268" width="9" style="11"/>
    <col min="10269" max="10269" width="15.453125" style="11" customWidth="1"/>
    <col min="10270" max="10270" width="14.36328125" style="11" customWidth="1"/>
    <col min="10271" max="10271" width="9" style="11"/>
    <col min="10272" max="10272" width="10.90625" style="11" customWidth="1"/>
    <col min="10273" max="10492" width="9" style="11"/>
    <col min="10493" max="10493" width="13.26953125" style="11" customWidth="1"/>
    <col min="10494" max="10494" width="39.08984375" style="11" customWidth="1"/>
    <col min="10495" max="10509" width="15.453125" style="11" customWidth="1"/>
    <col min="10510" max="10510" width="0" style="11" hidden="1" customWidth="1"/>
    <col min="10511" max="10511" width="14.90625" style="11" customWidth="1"/>
    <col min="10512" max="10520" width="0" style="11" hidden="1" customWidth="1"/>
    <col min="10521" max="10522" width="14.90625" style="11" customWidth="1"/>
    <col min="10523" max="10523" width="10.26953125" style="11" bestFit="1" customWidth="1"/>
    <col min="10524" max="10524" width="9" style="11"/>
    <col min="10525" max="10525" width="15.453125" style="11" customWidth="1"/>
    <col min="10526" max="10526" width="14.36328125" style="11" customWidth="1"/>
    <col min="10527" max="10527" width="9" style="11"/>
    <col min="10528" max="10528" width="10.90625" style="11" customWidth="1"/>
    <col min="10529" max="10748" width="9" style="11"/>
    <col min="10749" max="10749" width="13.26953125" style="11" customWidth="1"/>
    <col min="10750" max="10750" width="39.08984375" style="11" customWidth="1"/>
    <col min="10751" max="10765" width="15.453125" style="11" customWidth="1"/>
    <col min="10766" max="10766" width="0" style="11" hidden="1" customWidth="1"/>
    <col min="10767" max="10767" width="14.90625" style="11" customWidth="1"/>
    <col min="10768" max="10776" width="0" style="11" hidden="1" customWidth="1"/>
    <col min="10777" max="10778" width="14.90625" style="11" customWidth="1"/>
    <col min="10779" max="10779" width="10.26953125" style="11" bestFit="1" customWidth="1"/>
    <col min="10780" max="10780" width="9" style="11"/>
    <col min="10781" max="10781" width="15.453125" style="11" customWidth="1"/>
    <col min="10782" max="10782" width="14.36328125" style="11" customWidth="1"/>
    <col min="10783" max="10783" width="9" style="11"/>
    <col min="10784" max="10784" width="10.90625" style="11" customWidth="1"/>
    <col min="10785" max="11004" width="9" style="11"/>
    <col min="11005" max="11005" width="13.26953125" style="11" customWidth="1"/>
    <col min="11006" max="11006" width="39.08984375" style="11" customWidth="1"/>
    <col min="11007" max="11021" width="15.453125" style="11" customWidth="1"/>
    <col min="11022" max="11022" width="0" style="11" hidden="1" customWidth="1"/>
    <col min="11023" max="11023" width="14.90625" style="11" customWidth="1"/>
    <col min="11024" max="11032" width="0" style="11" hidden="1" customWidth="1"/>
    <col min="11033" max="11034" width="14.90625" style="11" customWidth="1"/>
    <col min="11035" max="11035" width="10.26953125" style="11" bestFit="1" customWidth="1"/>
    <col min="11036" max="11036" width="9" style="11"/>
    <col min="11037" max="11037" width="15.453125" style="11" customWidth="1"/>
    <col min="11038" max="11038" width="14.36328125" style="11" customWidth="1"/>
    <col min="11039" max="11039" width="9" style="11"/>
    <col min="11040" max="11040" width="10.90625" style="11" customWidth="1"/>
    <col min="11041" max="11260" width="9" style="11"/>
    <col min="11261" max="11261" width="13.26953125" style="11" customWidth="1"/>
    <col min="11262" max="11262" width="39.08984375" style="11" customWidth="1"/>
    <col min="11263" max="11277" width="15.453125" style="11" customWidth="1"/>
    <col min="11278" max="11278" width="0" style="11" hidden="1" customWidth="1"/>
    <col min="11279" max="11279" width="14.90625" style="11" customWidth="1"/>
    <col min="11280" max="11288" width="0" style="11" hidden="1" customWidth="1"/>
    <col min="11289" max="11290" width="14.90625" style="11" customWidth="1"/>
    <col min="11291" max="11291" width="10.26953125" style="11" bestFit="1" customWidth="1"/>
    <col min="11292" max="11292" width="9" style="11"/>
    <col min="11293" max="11293" width="15.453125" style="11" customWidth="1"/>
    <col min="11294" max="11294" width="14.36328125" style="11" customWidth="1"/>
    <col min="11295" max="11295" width="9" style="11"/>
    <col min="11296" max="11296" width="10.90625" style="11" customWidth="1"/>
    <col min="11297" max="11516" width="9" style="11"/>
    <col min="11517" max="11517" width="13.26953125" style="11" customWidth="1"/>
    <col min="11518" max="11518" width="39.08984375" style="11" customWidth="1"/>
    <col min="11519" max="11533" width="15.453125" style="11" customWidth="1"/>
    <col min="11534" max="11534" width="0" style="11" hidden="1" customWidth="1"/>
    <col min="11535" max="11535" width="14.90625" style="11" customWidth="1"/>
    <col min="11536" max="11544" width="0" style="11" hidden="1" customWidth="1"/>
    <col min="11545" max="11546" width="14.90625" style="11" customWidth="1"/>
    <col min="11547" max="11547" width="10.26953125" style="11" bestFit="1" customWidth="1"/>
    <col min="11548" max="11548" width="9" style="11"/>
    <col min="11549" max="11549" width="15.453125" style="11" customWidth="1"/>
    <col min="11550" max="11550" width="14.36328125" style="11" customWidth="1"/>
    <col min="11551" max="11551" width="9" style="11"/>
    <col min="11552" max="11552" width="10.90625" style="11" customWidth="1"/>
    <col min="11553" max="11772" width="9" style="11"/>
    <col min="11773" max="11773" width="13.26953125" style="11" customWidth="1"/>
    <col min="11774" max="11774" width="39.08984375" style="11" customWidth="1"/>
    <col min="11775" max="11789" width="15.453125" style="11" customWidth="1"/>
    <col min="11790" max="11790" width="0" style="11" hidden="1" customWidth="1"/>
    <col min="11791" max="11791" width="14.90625" style="11" customWidth="1"/>
    <col min="11792" max="11800" width="0" style="11" hidden="1" customWidth="1"/>
    <col min="11801" max="11802" width="14.90625" style="11" customWidth="1"/>
    <col min="11803" max="11803" width="10.26953125" style="11" bestFit="1" customWidth="1"/>
    <col min="11804" max="11804" width="9" style="11"/>
    <col min="11805" max="11805" width="15.453125" style="11" customWidth="1"/>
    <col min="11806" max="11806" width="14.36328125" style="11" customWidth="1"/>
    <col min="11807" max="11807" width="9" style="11"/>
    <col min="11808" max="11808" width="10.90625" style="11" customWidth="1"/>
    <col min="11809" max="12028" width="9" style="11"/>
    <col min="12029" max="12029" width="13.26953125" style="11" customWidth="1"/>
    <col min="12030" max="12030" width="39.08984375" style="11" customWidth="1"/>
    <col min="12031" max="12045" width="15.453125" style="11" customWidth="1"/>
    <col min="12046" max="12046" width="0" style="11" hidden="1" customWidth="1"/>
    <col min="12047" max="12047" width="14.90625" style="11" customWidth="1"/>
    <col min="12048" max="12056" width="0" style="11" hidden="1" customWidth="1"/>
    <col min="12057" max="12058" width="14.90625" style="11" customWidth="1"/>
    <col min="12059" max="12059" width="10.26953125" style="11" bestFit="1" customWidth="1"/>
    <col min="12060" max="12060" width="9" style="11"/>
    <col min="12061" max="12061" width="15.453125" style="11" customWidth="1"/>
    <col min="12062" max="12062" width="14.36328125" style="11" customWidth="1"/>
    <col min="12063" max="12063" width="9" style="11"/>
    <col min="12064" max="12064" width="10.90625" style="11" customWidth="1"/>
    <col min="12065" max="12284" width="9" style="11"/>
    <col min="12285" max="12285" width="13.26953125" style="11" customWidth="1"/>
    <col min="12286" max="12286" width="39.08984375" style="11" customWidth="1"/>
    <col min="12287" max="12301" width="15.453125" style="11" customWidth="1"/>
    <col min="12302" max="12302" width="0" style="11" hidden="1" customWidth="1"/>
    <col min="12303" max="12303" width="14.90625" style="11" customWidth="1"/>
    <col min="12304" max="12312" width="0" style="11" hidden="1" customWidth="1"/>
    <col min="12313" max="12314" width="14.90625" style="11" customWidth="1"/>
    <col min="12315" max="12315" width="10.26953125" style="11" bestFit="1" customWidth="1"/>
    <col min="12316" max="12316" width="9" style="11"/>
    <col min="12317" max="12317" width="15.453125" style="11" customWidth="1"/>
    <col min="12318" max="12318" width="14.36328125" style="11" customWidth="1"/>
    <col min="12319" max="12319" width="9" style="11"/>
    <col min="12320" max="12320" width="10.90625" style="11" customWidth="1"/>
    <col min="12321" max="12540" width="9" style="11"/>
    <col min="12541" max="12541" width="13.26953125" style="11" customWidth="1"/>
    <col min="12542" max="12542" width="39.08984375" style="11" customWidth="1"/>
    <col min="12543" max="12557" width="15.453125" style="11" customWidth="1"/>
    <col min="12558" max="12558" width="0" style="11" hidden="1" customWidth="1"/>
    <col min="12559" max="12559" width="14.90625" style="11" customWidth="1"/>
    <col min="12560" max="12568" width="0" style="11" hidden="1" customWidth="1"/>
    <col min="12569" max="12570" width="14.90625" style="11" customWidth="1"/>
    <col min="12571" max="12571" width="10.26953125" style="11" bestFit="1" customWidth="1"/>
    <col min="12572" max="12572" width="9" style="11"/>
    <col min="12573" max="12573" width="15.453125" style="11" customWidth="1"/>
    <col min="12574" max="12574" width="14.36328125" style="11" customWidth="1"/>
    <col min="12575" max="12575" width="9" style="11"/>
    <col min="12576" max="12576" width="10.90625" style="11" customWidth="1"/>
    <col min="12577" max="12796" width="9" style="11"/>
    <col min="12797" max="12797" width="13.26953125" style="11" customWidth="1"/>
    <col min="12798" max="12798" width="39.08984375" style="11" customWidth="1"/>
    <col min="12799" max="12813" width="15.453125" style="11" customWidth="1"/>
    <col min="12814" max="12814" width="0" style="11" hidden="1" customWidth="1"/>
    <col min="12815" max="12815" width="14.90625" style="11" customWidth="1"/>
    <col min="12816" max="12824" width="0" style="11" hidden="1" customWidth="1"/>
    <col min="12825" max="12826" width="14.90625" style="11" customWidth="1"/>
    <col min="12827" max="12827" width="10.26953125" style="11" bestFit="1" customWidth="1"/>
    <col min="12828" max="12828" width="9" style="11"/>
    <col min="12829" max="12829" width="15.453125" style="11" customWidth="1"/>
    <col min="12830" max="12830" width="14.36328125" style="11" customWidth="1"/>
    <col min="12831" max="12831" width="9" style="11"/>
    <col min="12832" max="12832" width="10.90625" style="11" customWidth="1"/>
    <col min="12833" max="13052" width="9" style="11"/>
    <col min="13053" max="13053" width="13.26953125" style="11" customWidth="1"/>
    <col min="13054" max="13054" width="39.08984375" style="11" customWidth="1"/>
    <col min="13055" max="13069" width="15.453125" style="11" customWidth="1"/>
    <col min="13070" max="13070" width="0" style="11" hidden="1" customWidth="1"/>
    <col min="13071" max="13071" width="14.90625" style="11" customWidth="1"/>
    <col min="13072" max="13080" width="0" style="11" hidden="1" customWidth="1"/>
    <col min="13081" max="13082" width="14.90625" style="11" customWidth="1"/>
    <col min="13083" max="13083" width="10.26953125" style="11" bestFit="1" customWidth="1"/>
    <col min="13084" max="13084" width="9" style="11"/>
    <col min="13085" max="13085" width="15.453125" style="11" customWidth="1"/>
    <col min="13086" max="13086" width="14.36328125" style="11" customWidth="1"/>
    <col min="13087" max="13087" width="9" style="11"/>
    <col min="13088" max="13088" width="10.90625" style="11" customWidth="1"/>
    <col min="13089" max="13308" width="9" style="11"/>
    <col min="13309" max="13309" width="13.26953125" style="11" customWidth="1"/>
    <col min="13310" max="13310" width="39.08984375" style="11" customWidth="1"/>
    <col min="13311" max="13325" width="15.453125" style="11" customWidth="1"/>
    <col min="13326" max="13326" width="0" style="11" hidden="1" customWidth="1"/>
    <col min="13327" max="13327" width="14.90625" style="11" customWidth="1"/>
    <col min="13328" max="13336" width="0" style="11" hidden="1" customWidth="1"/>
    <col min="13337" max="13338" width="14.90625" style="11" customWidth="1"/>
    <col min="13339" max="13339" width="10.26953125" style="11" bestFit="1" customWidth="1"/>
    <col min="13340" max="13340" width="9" style="11"/>
    <col min="13341" max="13341" width="15.453125" style="11" customWidth="1"/>
    <col min="13342" max="13342" width="14.36328125" style="11" customWidth="1"/>
    <col min="13343" max="13343" width="9" style="11"/>
    <col min="13344" max="13344" width="10.90625" style="11" customWidth="1"/>
    <col min="13345" max="13564" width="9" style="11"/>
    <col min="13565" max="13565" width="13.26953125" style="11" customWidth="1"/>
    <col min="13566" max="13566" width="39.08984375" style="11" customWidth="1"/>
    <col min="13567" max="13581" width="15.453125" style="11" customWidth="1"/>
    <col min="13582" max="13582" width="0" style="11" hidden="1" customWidth="1"/>
    <col min="13583" max="13583" width="14.90625" style="11" customWidth="1"/>
    <col min="13584" max="13592" width="0" style="11" hidden="1" customWidth="1"/>
    <col min="13593" max="13594" width="14.90625" style="11" customWidth="1"/>
    <col min="13595" max="13595" width="10.26953125" style="11" bestFit="1" customWidth="1"/>
    <col min="13596" max="13596" width="9" style="11"/>
    <col min="13597" max="13597" width="15.453125" style="11" customWidth="1"/>
    <col min="13598" max="13598" width="14.36328125" style="11" customWidth="1"/>
    <col min="13599" max="13599" width="9" style="11"/>
    <col min="13600" max="13600" width="10.90625" style="11" customWidth="1"/>
    <col min="13601" max="13820" width="9" style="11"/>
    <col min="13821" max="13821" width="13.26953125" style="11" customWidth="1"/>
    <col min="13822" max="13822" width="39.08984375" style="11" customWidth="1"/>
    <col min="13823" max="13837" width="15.453125" style="11" customWidth="1"/>
    <col min="13838" max="13838" width="0" style="11" hidden="1" customWidth="1"/>
    <col min="13839" max="13839" width="14.90625" style="11" customWidth="1"/>
    <col min="13840" max="13848" width="0" style="11" hidden="1" customWidth="1"/>
    <col min="13849" max="13850" width="14.90625" style="11" customWidth="1"/>
    <col min="13851" max="13851" width="10.26953125" style="11" bestFit="1" customWidth="1"/>
    <col min="13852" max="13852" width="9" style="11"/>
    <col min="13853" max="13853" width="15.453125" style="11" customWidth="1"/>
    <col min="13854" max="13854" width="14.36328125" style="11" customWidth="1"/>
    <col min="13855" max="13855" width="9" style="11"/>
    <col min="13856" max="13856" width="10.90625" style="11" customWidth="1"/>
    <col min="13857" max="14076" width="9" style="11"/>
    <col min="14077" max="14077" width="13.26953125" style="11" customWidth="1"/>
    <col min="14078" max="14078" width="39.08984375" style="11" customWidth="1"/>
    <col min="14079" max="14093" width="15.453125" style="11" customWidth="1"/>
    <col min="14094" max="14094" width="0" style="11" hidden="1" customWidth="1"/>
    <col min="14095" max="14095" width="14.90625" style="11" customWidth="1"/>
    <col min="14096" max="14104" width="0" style="11" hidden="1" customWidth="1"/>
    <col min="14105" max="14106" width="14.90625" style="11" customWidth="1"/>
    <col min="14107" max="14107" width="10.26953125" style="11" bestFit="1" customWidth="1"/>
    <col min="14108" max="14108" width="9" style="11"/>
    <col min="14109" max="14109" width="15.453125" style="11" customWidth="1"/>
    <col min="14110" max="14110" width="14.36328125" style="11" customWidth="1"/>
    <col min="14111" max="14111" width="9" style="11"/>
    <col min="14112" max="14112" width="10.90625" style="11" customWidth="1"/>
    <col min="14113" max="14332" width="9" style="11"/>
    <col min="14333" max="14333" width="13.26953125" style="11" customWidth="1"/>
    <col min="14334" max="14334" width="39.08984375" style="11" customWidth="1"/>
    <col min="14335" max="14349" width="15.453125" style="11" customWidth="1"/>
    <col min="14350" max="14350" width="0" style="11" hidden="1" customWidth="1"/>
    <col min="14351" max="14351" width="14.90625" style="11" customWidth="1"/>
    <col min="14352" max="14360" width="0" style="11" hidden="1" customWidth="1"/>
    <col min="14361" max="14362" width="14.90625" style="11" customWidth="1"/>
    <col min="14363" max="14363" width="10.26953125" style="11" bestFit="1" customWidth="1"/>
    <col min="14364" max="14364" width="9" style="11"/>
    <col min="14365" max="14365" width="15.453125" style="11" customWidth="1"/>
    <col min="14366" max="14366" width="14.36328125" style="11" customWidth="1"/>
    <col min="14367" max="14367" width="9" style="11"/>
    <col min="14368" max="14368" width="10.90625" style="11" customWidth="1"/>
    <col min="14369" max="14588" width="9" style="11"/>
    <col min="14589" max="14589" width="13.26953125" style="11" customWidth="1"/>
    <col min="14590" max="14590" width="39.08984375" style="11" customWidth="1"/>
    <col min="14591" max="14605" width="15.453125" style="11" customWidth="1"/>
    <col min="14606" max="14606" width="0" style="11" hidden="1" customWidth="1"/>
    <col min="14607" max="14607" width="14.90625" style="11" customWidth="1"/>
    <col min="14608" max="14616" width="0" style="11" hidden="1" customWidth="1"/>
    <col min="14617" max="14618" width="14.90625" style="11" customWidth="1"/>
    <col min="14619" max="14619" width="10.26953125" style="11" bestFit="1" customWidth="1"/>
    <col min="14620" max="14620" width="9" style="11"/>
    <col min="14621" max="14621" width="15.453125" style="11" customWidth="1"/>
    <col min="14622" max="14622" width="14.36328125" style="11" customWidth="1"/>
    <col min="14623" max="14623" width="9" style="11"/>
    <col min="14624" max="14624" width="10.90625" style="11" customWidth="1"/>
    <col min="14625" max="14844" width="9" style="11"/>
    <col min="14845" max="14845" width="13.26953125" style="11" customWidth="1"/>
    <col min="14846" max="14846" width="39.08984375" style="11" customWidth="1"/>
    <col min="14847" max="14861" width="15.453125" style="11" customWidth="1"/>
    <col min="14862" max="14862" width="0" style="11" hidden="1" customWidth="1"/>
    <col min="14863" max="14863" width="14.90625" style="11" customWidth="1"/>
    <col min="14864" max="14872" width="0" style="11" hidden="1" customWidth="1"/>
    <col min="14873" max="14874" width="14.90625" style="11" customWidth="1"/>
    <col min="14875" max="14875" width="10.26953125" style="11" bestFit="1" customWidth="1"/>
    <col min="14876" max="14876" width="9" style="11"/>
    <col min="14877" max="14877" width="15.453125" style="11" customWidth="1"/>
    <col min="14878" max="14878" width="14.36328125" style="11" customWidth="1"/>
    <col min="14879" max="14879" width="9" style="11"/>
    <col min="14880" max="14880" width="10.90625" style="11" customWidth="1"/>
    <col min="14881" max="15100" width="9" style="11"/>
    <col min="15101" max="15101" width="13.26953125" style="11" customWidth="1"/>
    <col min="15102" max="15102" width="39.08984375" style="11" customWidth="1"/>
    <col min="15103" max="15117" width="15.453125" style="11" customWidth="1"/>
    <col min="15118" max="15118" width="0" style="11" hidden="1" customWidth="1"/>
    <col min="15119" max="15119" width="14.90625" style="11" customWidth="1"/>
    <col min="15120" max="15128" width="0" style="11" hidden="1" customWidth="1"/>
    <col min="15129" max="15130" width="14.90625" style="11" customWidth="1"/>
    <col min="15131" max="15131" width="10.26953125" style="11" bestFit="1" customWidth="1"/>
    <col min="15132" max="15132" width="9" style="11"/>
    <col min="15133" max="15133" width="15.453125" style="11" customWidth="1"/>
    <col min="15134" max="15134" width="14.36328125" style="11" customWidth="1"/>
    <col min="15135" max="15135" width="9" style="11"/>
    <col min="15136" max="15136" width="10.90625" style="11" customWidth="1"/>
    <col min="15137" max="15356" width="9" style="11"/>
    <col min="15357" max="15357" width="13.26953125" style="11" customWidth="1"/>
    <col min="15358" max="15358" width="39.08984375" style="11" customWidth="1"/>
    <col min="15359" max="15373" width="15.453125" style="11" customWidth="1"/>
    <col min="15374" max="15374" width="0" style="11" hidden="1" customWidth="1"/>
    <col min="15375" max="15375" width="14.90625" style="11" customWidth="1"/>
    <col min="15376" max="15384" width="0" style="11" hidden="1" customWidth="1"/>
    <col min="15385" max="15386" width="14.90625" style="11" customWidth="1"/>
    <col min="15387" max="15387" width="10.26953125" style="11" bestFit="1" customWidth="1"/>
    <col min="15388" max="15388" width="9" style="11"/>
    <col min="15389" max="15389" width="15.453125" style="11" customWidth="1"/>
    <col min="15390" max="15390" width="14.36328125" style="11" customWidth="1"/>
    <col min="15391" max="15391" width="9" style="11"/>
    <col min="15392" max="15392" width="10.90625" style="11" customWidth="1"/>
    <col min="15393" max="15612" width="9" style="11"/>
    <col min="15613" max="15613" width="13.26953125" style="11" customWidth="1"/>
    <col min="15614" max="15614" width="39.08984375" style="11" customWidth="1"/>
    <col min="15615" max="15629" width="15.453125" style="11" customWidth="1"/>
    <col min="15630" max="15630" width="0" style="11" hidden="1" customWidth="1"/>
    <col min="15631" max="15631" width="14.90625" style="11" customWidth="1"/>
    <col min="15632" max="15640" width="0" style="11" hidden="1" customWidth="1"/>
    <col min="15641" max="15642" width="14.90625" style="11" customWidth="1"/>
    <col min="15643" max="15643" width="10.26953125" style="11" bestFit="1" customWidth="1"/>
    <col min="15644" max="15644" width="9" style="11"/>
    <col min="15645" max="15645" width="15.453125" style="11" customWidth="1"/>
    <col min="15646" max="15646" width="14.36328125" style="11" customWidth="1"/>
    <col min="15647" max="15647" width="9" style="11"/>
    <col min="15648" max="15648" width="10.90625" style="11" customWidth="1"/>
    <col min="15649" max="15868" width="9" style="11"/>
    <col min="15869" max="15869" width="13.26953125" style="11" customWidth="1"/>
    <col min="15870" max="15870" width="39.08984375" style="11" customWidth="1"/>
    <col min="15871" max="15885" width="15.453125" style="11" customWidth="1"/>
    <col min="15886" max="15886" width="0" style="11" hidden="1" customWidth="1"/>
    <col min="15887" max="15887" width="14.90625" style="11" customWidth="1"/>
    <col min="15888" max="15896" width="0" style="11" hidden="1" customWidth="1"/>
    <col min="15897" max="15898" width="14.90625" style="11" customWidth="1"/>
    <col min="15899" max="15899" width="10.26953125" style="11" bestFit="1" customWidth="1"/>
    <col min="15900" max="15900" width="9" style="11"/>
    <col min="15901" max="15901" width="15.453125" style="11" customWidth="1"/>
    <col min="15902" max="15902" width="14.36328125" style="11" customWidth="1"/>
    <col min="15903" max="15903" width="9" style="11"/>
    <col min="15904" max="15904" width="10.90625" style="11" customWidth="1"/>
    <col min="15905" max="16124" width="9" style="11"/>
    <col min="16125" max="16125" width="13.26953125" style="11" customWidth="1"/>
    <col min="16126" max="16126" width="39.08984375" style="11" customWidth="1"/>
    <col min="16127" max="16141" width="15.453125" style="11" customWidth="1"/>
    <col min="16142" max="16142" width="0" style="11" hidden="1" customWidth="1"/>
    <col min="16143" max="16143" width="14.90625" style="11" customWidth="1"/>
    <col min="16144" max="16152" width="0" style="11" hidden="1" customWidth="1"/>
    <col min="16153" max="16154" width="14.90625" style="11" customWidth="1"/>
    <col min="16155" max="16155" width="10.26953125" style="11" bestFit="1" customWidth="1"/>
    <col min="16156" max="16156" width="9" style="11"/>
    <col min="16157" max="16157" width="15.453125" style="11" customWidth="1"/>
    <col min="16158" max="16158" width="14.36328125" style="11" customWidth="1"/>
    <col min="16159" max="16159" width="9" style="11"/>
    <col min="16160" max="16160" width="10.90625" style="11" customWidth="1"/>
    <col min="16161" max="16384" width="9" style="11"/>
  </cols>
  <sheetData>
    <row r="1" spans="1:32" ht="24" customHeight="1">
      <c r="A1" s="6" t="s">
        <v>166</v>
      </c>
      <c r="B1" s="7"/>
      <c r="C1" s="288" t="s">
        <v>167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2" s="19" customFormat="1" ht="33" customHeight="1">
      <c r="A2" s="12"/>
      <c r="B2" s="13"/>
      <c r="C2" s="289" t="s">
        <v>168</v>
      </c>
      <c r="D2" s="290" t="s">
        <v>169</v>
      </c>
      <c r="E2" s="289" t="s">
        <v>170</v>
      </c>
      <c r="F2" s="289" t="s">
        <v>171</v>
      </c>
      <c r="G2" s="289" t="s">
        <v>172</v>
      </c>
      <c r="H2" s="290" t="s">
        <v>173</v>
      </c>
      <c r="I2" s="289" t="s">
        <v>174</v>
      </c>
      <c r="J2" s="289" t="s">
        <v>175</v>
      </c>
      <c r="K2" s="290" t="s">
        <v>176</v>
      </c>
      <c r="L2" s="289" t="s">
        <v>177</v>
      </c>
      <c r="M2" s="289" t="s">
        <v>178</v>
      </c>
      <c r="N2" s="290" t="s">
        <v>179</v>
      </c>
      <c r="O2" s="14" t="s">
        <v>180</v>
      </c>
      <c r="P2" s="14" t="s">
        <v>181</v>
      </c>
      <c r="Q2" s="14" t="s">
        <v>182</v>
      </c>
      <c r="R2" s="15" t="s">
        <v>183</v>
      </c>
      <c r="S2" s="16" t="s">
        <v>184</v>
      </c>
      <c r="T2" s="16" t="s">
        <v>185</v>
      </c>
      <c r="U2" s="16">
        <v>2023</v>
      </c>
      <c r="V2" s="16">
        <v>2024</v>
      </c>
      <c r="W2" s="16">
        <v>2025</v>
      </c>
      <c r="X2" s="16">
        <v>2026</v>
      </c>
      <c r="Y2" s="16">
        <v>2027</v>
      </c>
      <c r="Z2" s="16">
        <v>2028</v>
      </c>
      <c r="AA2" s="16">
        <v>2029</v>
      </c>
      <c r="AB2" s="16">
        <v>2030</v>
      </c>
      <c r="AC2" s="17" t="s">
        <v>186</v>
      </c>
      <c r="AD2" s="18" t="s">
        <v>187</v>
      </c>
    </row>
    <row r="3" spans="1:32" s="19" customFormat="1" ht="22" customHeight="1">
      <c r="A3" s="335" t="s">
        <v>5</v>
      </c>
      <c r="B3" s="20" t="s">
        <v>188</v>
      </c>
      <c r="C3" s="291" t="e">
        <v>#DIV/0!</v>
      </c>
      <c r="D3" s="291" t="e">
        <v>#DIV/0!</v>
      </c>
      <c r="E3" s="291" t="e">
        <v>#DIV/0!</v>
      </c>
      <c r="F3" s="291" t="e">
        <v>#DIV/0!</v>
      </c>
      <c r="G3" s="291" t="e">
        <v>#DIV/0!</v>
      </c>
      <c r="H3" s="291" t="e">
        <v>#DIV/0!</v>
      </c>
      <c r="I3" s="291" t="e">
        <v>#DIV/0!</v>
      </c>
      <c r="J3" s="291" t="e">
        <v>#DIV/0!</v>
      </c>
      <c r="K3" s="291" t="e">
        <v>#DIV/0!</v>
      </c>
      <c r="L3" s="291" t="e">
        <v>#DIV/0!</v>
      </c>
      <c r="M3" s="291" t="e">
        <v>#DIV/0!</v>
      </c>
      <c r="N3" s="291" t="e">
        <v>#DIV/0!</v>
      </c>
      <c r="O3" s="292" t="e">
        <v>#DIV/0!</v>
      </c>
      <c r="P3" s="292" t="e">
        <v>#DIV/0!</v>
      </c>
      <c r="Q3" s="292" t="e">
        <v>#DIV/0!</v>
      </c>
      <c r="R3" s="29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3"/>
    </row>
    <row r="4" spans="1:32" ht="22.5" customHeight="1">
      <c r="A4" s="336"/>
      <c r="B4" s="24" t="s">
        <v>189</v>
      </c>
      <c r="C4" s="25">
        <v>17249.001507858138</v>
      </c>
      <c r="D4" s="25">
        <v>14256.08595936514</v>
      </c>
      <c r="E4" s="25">
        <v>14868.523937395379</v>
      </c>
      <c r="F4" s="25">
        <v>19425.041201257864</v>
      </c>
      <c r="G4" s="25">
        <v>22087.944729343919</v>
      </c>
      <c r="H4" s="25">
        <v>24827.669910462118</v>
      </c>
      <c r="I4" s="25">
        <v>29823.644904464891</v>
      </c>
      <c r="J4" s="25">
        <v>35412.028723510979</v>
      </c>
      <c r="K4" s="25">
        <v>39417.063444624138</v>
      </c>
      <c r="L4" s="25">
        <v>46422.137271103427</v>
      </c>
      <c r="M4" s="25">
        <v>54776.778884413805</v>
      </c>
      <c r="N4" s="25">
        <v>62323.250462147727</v>
      </c>
      <c r="O4" s="25">
        <v>76739.259544270928</v>
      </c>
      <c r="P4" s="25">
        <v>238351.25878580008</v>
      </c>
      <c r="Q4" s="26">
        <v>315090.51833007101</v>
      </c>
      <c r="R4" s="25">
        <v>0</v>
      </c>
      <c r="S4" s="27">
        <v>380889.17093594756</v>
      </c>
      <c r="T4" s="25">
        <v>315090.51833007101</v>
      </c>
      <c r="U4" s="25">
        <v>29772.840453070541</v>
      </c>
      <c r="V4" s="25">
        <v>33663.528398285824</v>
      </c>
      <c r="W4" s="25">
        <v>38158.631324448535</v>
      </c>
      <c r="X4" s="25">
        <v>44567.192288316655</v>
      </c>
      <c r="Y4" s="25">
        <v>50688.240472432168</v>
      </c>
      <c r="Z4" s="25">
        <v>57928.437116030509</v>
      </c>
      <c r="AA4" s="25">
        <v>68252.387980689018</v>
      </c>
      <c r="AB4" s="25">
        <v>77111.839006185692</v>
      </c>
      <c r="AC4" s="27">
        <v>400143.09703945898</v>
      </c>
      <c r="AD4" s="28">
        <v>-85052.578709387977</v>
      </c>
      <c r="AE4" s="29"/>
      <c r="AF4" s="30"/>
    </row>
    <row r="5" spans="1:32" ht="22" customHeight="1">
      <c r="A5" s="336"/>
      <c r="B5" s="20" t="s">
        <v>190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5">
        <v>0</v>
      </c>
      <c r="P5" s="25">
        <v>0</v>
      </c>
      <c r="Q5" s="25">
        <v>0</v>
      </c>
      <c r="R5" s="25">
        <v>0</v>
      </c>
      <c r="S5" s="27">
        <v>0</v>
      </c>
      <c r="T5" s="25"/>
      <c r="U5" s="25"/>
      <c r="V5" s="25"/>
      <c r="W5" s="25"/>
      <c r="X5" s="25"/>
      <c r="Y5" s="25"/>
      <c r="Z5" s="25"/>
      <c r="AA5" s="25"/>
      <c r="AB5" s="25"/>
      <c r="AC5" s="27">
        <v>0</v>
      </c>
      <c r="AD5" s="28">
        <v>0</v>
      </c>
      <c r="AE5" s="29"/>
      <c r="AF5" s="30"/>
    </row>
    <row r="6" spans="1:32" s="33" customFormat="1" ht="22" customHeight="1">
      <c r="A6" s="336"/>
      <c r="B6" s="32" t="s">
        <v>191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>
        <v>0</v>
      </c>
      <c r="P6" s="25">
        <v>0</v>
      </c>
      <c r="Q6" s="25">
        <v>0</v>
      </c>
      <c r="R6" s="25">
        <v>0</v>
      </c>
      <c r="S6" s="27">
        <v>0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8"/>
      <c r="AE6" s="29"/>
      <c r="AF6" s="30"/>
    </row>
    <row r="7" spans="1:32" ht="28" customHeight="1">
      <c r="A7" s="336"/>
      <c r="B7" s="20" t="s">
        <v>10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5"/>
      <c r="P7" s="25"/>
      <c r="Q7" s="25"/>
      <c r="R7" s="25">
        <v>0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4"/>
      <c r="AE7" s="29"/>
      <c r="AF7" s="30"/>
    </row>
    <row r="8" spans="1:32" ht="26.15" customHeight="1">
      <c r="A8" s="336"/>
      <c r="B8" s="35" t="s">
        <v>192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25"/>
      <c r="P8" s="25"/>
      <c r="Q8" s="25"/>
      <c r="R8" s="25">
        <v>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4"/>
      <c r="AE8" s="29"/>
      <c r="AF8" s="30"/>
    </row>
    <row r="9" spans="1:32" ht="20.5" customHeight="1">
      <c r="A9" s="336"/>
      <c r="B9" s="20" t="s">
        <v>193</v>
      </c>
      <c r="C9" s="37" t="e">
        <v>#DIV/0!</v>
      </c>
      <c r="D9" s="37" t="e">
        <v>#DIV/0!</v>
      </c>
      <c r="E9" s="37" t="e">
        <v>#DIV/0!</v>
      </c>
      <c r="F9" s="37" t="e">
        <v>#DIV/0!</v>
      </c>
      <c r="G9" s="37" t="e">
        <v>#DIV/0!</v>
      </c>
      <c r="H9" s="37" t="e">
        <v>#DIV/0!</v>
      </c>
      <c r="I9" s="37" t="e">
        <v>#DIV/0!</v>
      </c>
      <c r="J9" s="37" t="e">
        <v>#DIV/0!</v>
      </c>
      <c r="K9" s="37" t="e">
        <v>#DIV/0!</v>
      </c>
      <c r="L9" s="37" t="e">
        <v>#DIV/0!</v>
      </c>
      <c r="M9" s="37" t="e">
        <v>#DIV/0!</v>
      </c>
      <c r="N9" s="37" t="e">
        <v>#DIV/0!</v>
      </c>
      <c r="O9" s="25" t="e">
        <v>#DIV/0!</v>
      </c>
      <c r="P9" s="25" t="e">
        <v>#DIV/0!</v>
      </c>
      <c r="Q9" s="25" t="e">
        <v>#DIV/0!</v>
      </c>
      <c r="R9" s="25" t="e">
        <v>#DIV/0!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4"/>
      <c r="AE9" s="29"/>
      <c r="AF9" s="30"/>
    </row>
    <row r="10" spans="1:32" ht="20.5" customHeight="1">
      <c r="A10" s="336"/>
      <c r="B10" s="32" t="s">
        <v>194</v>
      </c>
      <c r="C10" s="25">
        <v>30979.621206400003</v>
      </c>
      <c r="D10" s="25">
        <v>26349.717835200008</v>
      </c>
      <c r="E10" s="25">
        <v>27594.382054700003</v>
      </c>
      <c r="F10" s="25">
        <v>36784.865600000005</v>
      </c>
      <c r="G10" s="25">
        <v>42365.727241527187</v>
      </c>
      <c r="H10" s="25">
        <v>47009.177485255328</v>
      </c>
      <c r="I10" s="25">
        <v>57029.008827329977</v>
      </c>
      <c r="J10" s="25">
        <v>67861.023729616922</v>
      </c>
      <c r="K10" s="25">
        <v>75153.442521303092</v>
      </c>
      <c r="L10" s="25">
        <v>88482.819034399115</v>
      </c>
      <c r="M10" s="25">
        <v>104337.35437292216</v>
      </c>
      <c r="N10" s="25">
        <v>118776.32453839532</v>
      </c>
      <c r="O10" s="25">
        <v>146403.91355411249</v>
      </c>
      <c r="P10" s="25">
        <v>454610.96419663663</v>
      </c>
      <c r="Q10" s="25">
        <v>601014.87775074912</v>
      </c>
      <c r="R10" s="25">
        <v>0</v>
      </c>
      <c r="S10" s="27">
        <v>722723.46444704896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29"/>
      <c r="AF10" s="30"/>
    </row>
    <row r="11" spans="1:32" s="42" customFormat="1" ht="24.65" customHeight="1">
      <c r="A11" s="337"/>
      <c r="B11" s="20" t="s">
        <v>195</v>
      </c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25"/>
      <c r="P11" s="25"/>
      <c r="Q11" s="25"/>
      <c r="R11" s="25">
        <v>0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1"/>
      <c r="AE11" s="29"/>
      <c r="AF11" s="30"/>
    </row>
    <row r="12" spans="1:32" ht="23.15" customHeight="1">
      <c r="A12" s="338" t="s">
        <v>196</v>
      </c>
      <c r="B12" s="43" t="s">
        <v>197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 t="e">
        <v>#DIV/0!</v>
      </c>
      <c r="P12" s="45" t="e">
        <v>#DIV/0!</v>
      </c>
      <c r="Q12" s="45" t="e">
        <v>#DIV/0!</v>
      </c>
      <c r="R12" s="45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4"/>
      <c r="AE12" s="29"/>
      <c r="AF12" s="30"/>
    </row>
    <row r="13" spans="1:32" ht="23.15" customHeight="1">
      <c r="A13" s="338"/>
      <c r="B13" s="24" t="s">
        <v>17</v>
      </c>
      <c r="C13" s="46" t="e">
        <v>#DIV/0!</v>
      </c>
      <c r="D13" s="46" t="e">
        <v>#DIV/0!</v>
      </c>
      <c r="E13" s="46" t="e">
        <v>#DIV/0!</v>
      </c>
      <c r="F13" s="46" t="e">
        <v>#DIV/0!</v>
      </c>
      <c r="G13" s="46" t="e">
        <v>#DIV/0!</v>
      </c>
      <c r="H13" s="46" t="e">
        <v>#DIV/0!</v>
      </c>
      <c r="I13" s="46" t="e">
        <v>#DIV/0!</v>
      </c>
      <c r="J13" s="46" t="e">
        <v>#DIV/0!</v>
      </c>
      <c r="K13" s="46" t="e">
        <v>#DIV/0!</v>
      </c>
      <c r="L13" s="47" t="e">
        <v>#DIV/0!</v>
      </c>
      <c r="M13" s="46" t="e">
        <v>#DIV/0!</v>
      </c>
      <c r="N13" s="46" t="e">
        <v>#DIV/0!</v>
      </c>
      <c r="O13" s="46">
        <v>0.24732517767943832</v>
      </c>
      <c r="P13" s="46">
        <v>0.2368051080852481</v>
      </c>
      <c r="Q13" s="46">
        <v>0.2393672364390016</v>
      </c>
      <c r="R13" s="25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4"/>
      <c r="AE13" s="29"/>
      <c r="AF13" s="30"/>
    </row>
    <row r="14" spans="1:32" ht="26.5" customHeight="1">
      <c r="A14" s="338"/>
      <c r="B14" s="48" t="s">
        <v>198</v>
      </c>
      <c r="C14" s="25">
        <v>4742.2171680000001</v>
      </c>
      <c r="D14" s="25">
        <v>3399.5483232000011</v>
      </c>
      <c r="E14" s="25">
        <v>3649.2838986240004</v>
      </c>
      <c r="F14" s="25">
        <v>4881.3559808000009</v>
      </c>
      <c r="G14" s="25">
        <v>5808.685459751071</v>
      </c>
      <c r="H14" s="25">
        <v>5884.8876531361229</v>
      </c>
      <c r="I14" s="25">
        <v>7285.9778888881456</v>
      </c>
      <c r="J14" s="25">
        <v>8992.5435250359169</v>
      </c>
      <c r="K14" s="25">
        <v>9016.7411183914082</v>
      </c>
      <c r="L14" s="25">
        <v>11032.604604262104</v>
      </c>
      <c r="M14" s="25">
        <v>13526.171337859512</v>
      </c>
      <c r="N14" s="25">
        <v>13874.735013477386</v>
      </c>
      <c r="O14" s="25">
        <v>18979.55100177534</v>
      </c>
      <c r="P14" s="25">
        <v>56442.795599026329</v>
      </c>
      <c r="Q14" s="25">
        <v>75422.346600801669</v>
      </c>
      <c r="R14" s="25">
        <v>0</v>
      </c>
      <c r="S14" s="27">
        <v>92094.751971425663</v>
      </c>
      <c r="T14" s="25">
        <v>75422.346600801669</v>
      </c>
      <c r="U14" s="25">
        <v>6760.0831982807304</v>
      </c>
      <c r="V14" s="25">
        <v>7889.2277511058301</v>
      </c>
      <c r="W14" s="25">
        <v>9257.6553799948488</v>
      </c>
      <c r="X14" s="25">
        <v>9820.6054860216118</v>
      </c>
      <c r="Y14" s="25">
        <v>11654.87600751637</v>
      </c>
      <c r="Z14" s="25">
        <v>13818.43090827979</v>
      </c>
      <c r="AA14" s="25">
        <v>14806.915426570074</v>
      </c>
      <c r="AB14" s="25">
        <v>17453.057611097702</v>
      </c>
      <c r="AC14" s="27">
        <v>91460.851768866953</v>
      </c>
      <c r="AD14" s="28">
        <v>-16038.505168065283</v>
      </c>
      <c r="AE14" s="29"/>
      <c r="AF14" s="30"/>
    </row>
    <row r="15" spans="1:32" ht="32.15" customHeight="1">
      <c r="A15" s="338" t="s">
        <v>199</v>
      </c>
      <c r="B15" s="24" t="s">
        <v>200</v>
      </c>
      <c r="C15" s="49" t="e">
        <v>#DIV/0!</v>
      </c>
      <c r="D15" s="49" t="e">
        <v>#DIV/0!</v>
      </c>
      <c r="E15" s="49" t="e">
        <v>#DIV/0!</v>
      </c>
      <c r="F15" s="49" t="e">
        <v>#DIV/0!</v>
      </c>
      <c r="G15" s="49" t="e">
        <v>#DIV/0!</v>
      </c>
      <c r="H15" s="49" t="e">
        <v>#DIV/0!</v>
      </c>
      <c r="I15" s="49" t="e">
        <v>#DIV/0!</v>
      </c>
      <c r="J15" s="49" t="e">
        <v>#DIV/0!</v>
      </c>
      <c r="K15" s="49" t="e">
        <v>#DIV/0!</v>
      </c>
      <c r="L15" s="49" t="e">
        <v>#DIV/0!</v>
      </c>
      <c r="M15" s="49" t="e">
        <v>#DIV/0!</v>
      </c>
      <c r="N15" s="49" t="e">
        <v>#DIV/0!</v>
      </c>
      <c r="O15" s="49" t="e">
        <v>#DIV/0!</v>
      </c>
      <c r="P15" s="49" t="e">
        <v>#DIV/0!</v>
      </c>
      <c r="Q15" s="49" t="e">
        <v>#DIV/0!</v>
      </c>
      <c r="R15" s="25"/>
      <c r="S15" s="49" t="e">
        <v>#DIV/0!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  <c r="AE15" s="29"/>
      <c r="AF15" s="30"/>
    </row>
    <row r="16" spans="1:32" ht="32.15" customHeight="1">
      <c r="A16" s="338"/>
      <c r="B16" s="24" t="s">
        <v>201</v>
      </c>
      <c r="C16" s="25">
        <v>2123.1529251298402</v>
      </c>
      <c r="D16" s="25">
        <v>1353.7364479730086</v>
      </c>
      <c r="E16" s="25">
        <v>1506.4284109371281</v>
      </c>
      <c r="F16" s="25">
        <v>2368.1940285994497</v>
      </c>
      <c r="G16" s="25">
        <v>2412.7035291838247</v>
      </c>
      <c r="H16" s="25">
        <v>2963.5908195257434</v>
      </c>
      <c r="I16" s="25">
        <v>3371.8851906973482</v>
      </c>
      <c r="J16" s="25">
        <v>3729.4249975850084</v>
      </c>
      <c r="K16" s="25">
        <v>4748.9247802303562</v>
      </c>
      <c r="L16" s="25">
        <v>5658.481579440202</v>
      </c>
      <c r="M16" s="25">
        <v>6333.184405898739</v>
      </c>
      <c r="N16" s="25">
        <v>7425.3779727186884</v>
      </c>
      <c r="O16" s="25">
        <v>8748.1795394069159</v>
      </c>
      <c r="P16" s="25">
        <v>27895.393735872993</v>
      </c>
      <c r="Q16" s="26">
        <v>36643.573275279909</v>
      </c>
      <c r="R16" s="25">
        <v>0</v>
      </c>
      <c r="S16" s="27">
        <v>43995.085087919346</v>
      </c>
      <c r="T16" s="25">
        <v>36643.573275279909</v>
      </c>
      <c r="U16" s="25">
        <v>3453.0064777313191</v>
      </c>
      <c r="V16" s="25">
        <v>3807.9567535949318</v>
      </c>
      <c r="W16" s="25">
        <v>4107.9103716585596</v>
      </c>
      <c r="X16" s="25">
        <v>4965.7754500434776</v>
      </c>
      <c r="Y16" s="25">
        <v>5430.4738369480592</v>
      </c>
      <c r="Z16" s="25">
        <v>6040.0747864957048</v>
      </c>
      <c r="AA16" s="25">
        <v>7584.2547248681067</v>
      </c>
      <c r="AB16" s="25">
        <v>8087.833792763081</v>
      </c>
      <c r="AC16" s="27">
        <v>43477.286194103239</v>
      </c>
      <c r="AD16" s="28">
        <v>-6833.7129188233303</v>
      </c>
      <c r="AE16" s="29"/>
      <c r="AF16" s="30"/>
    </row>
    <row r="17" spans="1:32" ht="27" customHeight="1">
      <c r="A17" s="338"/>
      <c r="B17" s="43" t="s">
        <v>202</v>
      </c>
      <c r="C17" s="51">
        <v>0.12308845379615709</v>
      </c>
      <c r="D17" s="51">
        <v>9.4958493644863931E-2</v>
      </c>
      <c r="E17" s="51">
        <v>0.1013166079753455</v>
      </c>
      <c r="F17" s="51">
        <v>0.12191449192118563</v>
      </c>
      <c r="G17" s="51">
        <v>0.10923168989908504</v>
      </c>
      <c r="H17" s="51">
        <v>0.11936645002183299</v>
      </c>
      <c r="I17" s="51">
        <v>0.11306080130375158</v>
      </c>
      <c r="J17" s="51">
        <v>0.10531520311088376</v>
      </c>
      <c r="K17" s="51">
        <v>0.12047890850372402</v>
      </c>
      <c r="L17" s="51">
        <v>0.12189187986746271</v>
      </c>
      <c r="M17" s="51">
        <v>0.11561805083980184</v>
      </c>
      <c r="N17" s="51">
        <v>0.11914298303854548</v>
      </c>
      <c r="O17" s="52">
        <v>0.11399874837676907</v>
      </c>
      <c r="P17" s="52">
        <v>0.11703480769506587</v>
      </c>
      <c r="Q17" s="52">
        <v>0.116295385432367</v>
      </c>
      <c r="R17" s="25"/>
      <c r="S17" s="51">
        <v>0.1155062638819884</v>
      </c>
      <c r="T17" s="51">
        <v>0.116295385432367</v>
      </c>
      <c r="U17" s="51">
        <v>0.11597840263760265</v>
      </c>
      <c r="V17" s="51">
        <v>0.11311817075564891</v>
      </c>
      <c r="W17" s="51">
        <v>0.10765350404553396</v>
      </c>
      <c r="X17" s="51">
        <v>0.11142221879086742</v>
      </c>
      <c r="Y17" s="51">
        <v>0.10713478681315705</v>
      </c>
      <c r="Z17" s="51">
        <v>0.10426787062108116</v>
      </c>
      <c r="AA17" s="51">
        <v>0.11112072338060841</v>
      </c>
      <c r="AB17" s="51">
        <v>0.10488446258056817</v>
      </c>
      <c r="AC17" s="51">
        <v>0.10865434519745282</v>
      </c>
      <c r="AD17" s="53"/>
      <c r="AE17" s="29"/>
      <c r="AF17" s="30"/>
    </row>
    <row r="18" spans="1:32" ht="32.15" customHeight="1">
      <c r="A18" s="338" t="s">
        <v>203</v>
      </c>
      <c r="B18" s="24" t="s">
        <v>204</v>
      </c>
      <c r="C18" s="25">
        <v>1412.2246689962358</v>
      </c>
      <c r="D18" s="25">
        <v>1208.660672406028</v>
      </c>
      <c r="E18" s="25">
        <v>1376.5920143128865</v>
      </c>
      <c r="F18" s="25">
        <v>1850.7286858287771</v>
      </c>
      <c r="G18" s="25">
        <v>2156.6142012136697</v>
      </c>
      <c r="H18" s="25">
        <v>2420.6191698600423</v>
      </c>
      <c r="I18" s="25">
        <v>2720.2876367552431</v>
      </c>
      <c r="J18" s="25">
        <v>3089.0515051991601</v>
      </c>
      <c r="K18" s="25">
        <v>3391.7256306678128</v>
      </c>
      <c r="L18" s="25">
        <v>3804.7415198865069</v>
      </c>
      <c r="M18" s="25">
        <v>4296.0977835543281</v>
      </c>
      <c r="N18" s="25">
        <v>4688.9542219532668</v>
      </c>
      <c r="O18" s="25">
        <v>7297.5210078289547</v>
      </c>
      <c r="P18" s="25">
        <v>19270.570661261074</v>
      </c>
      <c r="Q18" s="26">
        <v>26568.091669090027</v>
      </c>
      <c r="R18" s="25">
        <v>0</v>
      </c>
      <c r="S18" s="27">
        <v>32416.297710633957</v>
      </c>
      <c r="T18" s="25">
        <v>26568.091669090027</v>
      </c>
      <c r="U18" s="25">
        <v>2578.6998503405948</v>
      </c>
      <c r="V18" s="25">
        <v>2932.222325918015</v>
      </c>
      <c r="W18" s="25">
        <v>3383.0862057263607</v>
      </c>
      <c r="X18" s="25">
        <v>3743.4704180816298</v>
      </c>
      <c r="Y18" s="25">
        <v>4157.6845625166825</v>
      </c>
      <c r="Z18" s="25">
        <v>4551.6884553114278</v>
      </c>
      <c r="AA18" s="25">
        <v>5030.2990648114155</v>
      </c>
      <c r="AB18" s="25">
        <v>5574.0541560496204</v>
      </c>
      <c r="AC18" s="27">
        <v>31951.205038755747</v>
      </c>
      <c r="AD18" s="28">
        <v>-5383.1133696657198</v>
      </c>
      <c r="AE18" s="29"/>
      <c r="AF18" s="30"/>
    </row>
    <row r="19" spans="1:32" ht="25" customHeight="1">
      <c r="A19" s="338"/>
      <c r="B19" s="43" t="s">
        <v>205</v>
      </c>
      <c r="C19" s="51">
        <v>8.187283584808476E-2</v>
      </c>
      <c r="D19" s="51">
        <v>8.4782083655439225E-2</v>
      </c>
      <c r="E19" s="51">
        <v>9.2584308981112862E-2</v>
      </c>
      <c r="F19" s="51">
        <v>9.5275405938852462E-2</v>
      </c>
      <c r="G19" s="51">
        <v>9.7637613079889662E-2</v>
      </c>
      <c r="H19" s="51">
        <v>9.7496832308053963E-2</v>
      </c>
      <c r="I19" s="51">
        <v>9.1212447219956985E-2</v>
      </c>
      <c r="J19" s="51">
        <v>8.7231701106925214E-2</v>
      </c>
      <c r="K19" s="51">
        <v>8.6047141371470945E-2</v>
      </c>
      <c r="L19" s="51">
        <v>8.1959637008243894E-2</v>
      </c>
      <c r="M19" s="51">
        <v>7.8429178769705649E-2</v>
      </c>
      <c r="N19" s="51">
        <v>7.5236034500497082E-2</v>
      </c>
      <c r="O19" s="54">
        <v>9.5095014613986603E-2</v>
      </c>
      <c r="P19" s="54">
        <v>8.0849460411614699E-2</v>
      </c>
      <c r="Q19" s="54">
        <v>8.431891829020001E-2</v>
      </c>
      <c r="R19" s="25"/>
      <c r="S19" s="51">
        <v>8.5106902963343264E-2</v>
      </c>
      <c r="T19" s="51">
        <v>8.431891829020001E-2</v>
      </c>
      <c r="U19" s="51">
        <v>8.661249014534815E-2</v>
      </c>
      <c r="V19" s="51">
        <v>8.7103832112480711E-2</v>
      </c>
      <c r="W19" s="51">
        <v>8.865847878455721E-2</v>
      </c>
      <c r="X19" s="51">
        <v>8.3996101748213231E-2</v>
      </c>
      <c r="Y19" s="51">
        <v>8.2024637741724804E-2</v>
      </c>
      <c r="Z19" s="51">
        <v>7.8574335540839937E-2</v>
      </c>
      <c r="AA19" s="51">
        <v>7.3701436882100929E-2</v>
      </c>
      <c r="AB19" s="51">
        <v>7.2285322563795759E-2</v>
      </c>
      <c r="AC19" s="51">
        <v>7.984944704820178E-2</v>
      </c>
      <c r="AD19" s="53"/>
      <c r="AE19" s="29"/>
      <c r="AF19" s="30"/>
    </row>
    <row r="20" spans="1:32" s="33" customFormat="1" ht="32.15" customHeight="1">
      <c r="A20" s="338"/>
      <c r="B20" s="32" t="s">
        <v>206</v>
      </c>
      <c r="C20" s="25">
        <v>5958.0758656649177</v>
      </c>
      <c r="D20" s="25">
        <v>4920.0896657893682</v>
      </c>
      <c r="E20" s="25">
        <v>5279.1730008291715</v>
      </c>
      <c r="F20" s="25">
        <v>6855.3280336595553</v>
      </c>
      <c r="G20" s="25">
        <v>8234.970060795149</v>
      </c>
      <c r="H20" s="25">
        <v>9317.710261808068</v>
      </c>
      <c r="I20" s="25">
        <v>11416.991867261124</v>
      </c>
      <c r="J20" s="25">
        <v>13737.90403968077</v>
      </c>
      <c r="K20" s="25">
        <v>15397.080431087399</v>
      </c>
      <c r="L20" s="25">
        <v>18263.116881525271</v>
      </c>
      <c r="M20" s="25">
        <v>21740.622232353413</v>
      </c>
      <c r="N20" s="25">
        <v>24634.461317268735</v>
      </c>
      <c r="O20" s="25">
        <v>28969.672189864341</v>
      </c>
      <c r="P20" s="25">
        <v>93773.184901915592</v>
      </c>
      <c r="Q20" s="25">
        <v>122742.85709177994</v>
      </c>
      <c r="R20" s="25">
        <v>0</v>
      </c>
      <c r="S20" s="27">
        <v>145755.52365772295</v>
      </c>
      <c r="T20" s="25">
        <v>122742.85709177992</v>
      </c>
      <c r="U20" s="25">
        <v>11506.578233409995</v>
      </c>
      <c r="V20" s="25">
        <v>13020.650324910781</v>
      </c>
      <c r="W20" s="25">
        <v>14741.955686801672</v>
      </c>
      <c r="X20" s="25">
        <v>17950.838833880636</v>
      </c>
      <c r="Y20" s="25">
        <v>20251.287113234521</v>
      </c>
      <c r="Z20" s="25">
        <v>22986.61212056661</v>
      </c>
      <c r="AA20" s="25">
        <v>28128.888308515732</v>
      </c>
      <c r="AB20" s="25">
        <v>31457.665671711595</v>
      </c>
      <c r="AC20" s="27">
        <v>160044.47629303153</v>
      </c>
      <c r="AD20" s="28">
        <v>-37301.619201251611</v>
      </c>
      <c r="AE20" s="29"/>
      <c r="AF20" s="30"/>
    </row>
    <row r="21" spans="1:32" s="58" customFormat="1" ht="25" customHeight="1">
      <c r="A21" s="338"/>
      <c r="B21" s="55" t="s">
        <v>207</v>
      </c>
      <c r="C21" s="56">
        <v>0.34541569626222096</v>
      </c>
      <c r="D21" s="56">
        <v>0.34512205382412497</v>
      </c>
      <c r="E21" s="56">
        <v>0.35505696618288257</v>
      </c>
      <c r="F21" s="56">
        <v>0.35291189154418062</v>
      </c>
      <c r="G21" s="56">
        <v>0.37282645179091561</v>
      </c>
      <c r="H21" s="56">
        <v>0.37529539805431694</v>
      </c>
      <c r="I21" s="56">
        <v>0.3828167852666422</v>
      </c>
      <c r="J21" s="56">
        <v>0.38794456389220688</v>
      </c>
      <c r="K21" s="56">
        <v>0.39061967294236161</v>
      </c>
      <c r="L21" s="56">
        <v>0.39341396056087202</v>
      </c>
      <c r="M21" s="56">
        <v>0.39689486448681072</v>
      </c>
      <c r="N21" s="56">
        <v>0.395269199449579</v>
      </c>
      <c r="O21" s="54">
        <v>0.37750784099176404</v>
      </c>
      <c r="P21" s="54">
        <v>0.39342433255696396</v>
      </c>
      <c r="Q21" s="54">
        <v>0.38954792337864469</v>
      </c>
      <c r="R21" s="25"/>
      <c r="S21" s="51">
        <v>0.38267174490564343</v>
      </c>
      <c r="T21" s="51">
        <v>0.38954792337864463</v>
      </c>
      <c r="U21" s="51">
        <v>0.38647902109129445</v>
      </c>
      <c r="V21" s="51">
        <v>0.38678804464162481</v>
      </c>
      <c r="W21" s="51">
        <v>0.38633344999867397</v>
      </c>
      <c r="X21" s="51">
        <v>0.40278146125409992</v>
      </c>
      <c r="Y21" s="51">
        <v>0.39952633834762119</v>
      </c>
      <c r="Z21" s="51">
        <v>0.3968105004201043</v>
      </c>
      <c r="AA21" s="51">
        <v>0.41213046372054229</v>
      </c>
      <c r="AB21" s="51">
        <v>0.40794858580908894</v>
      </c>
      <c r="AC21" s="51">
        <v>0.39996810510328307</v>
      </c>
      <c r="AD21" s="57"/>
      <c r="AE21" s="29"/>
      <c r="AF21" s="30"/>
    </row>
    <row r="22" spans="1:32" ht="25" customHeight="1">
      <c r="A22" s="338"/>
      <c r="B22" s="32" t="s">
        <v>208</v>
      </c>
      <c r="C22" s="25">
        <v>0</v>
      </c>
      <c r="D22" s="25">
        <v>353.87274357855222</v>
      </c>
      <c r="E22" s="25">
        <v>302.44705549600025</v>
      </c>
      <c r="F22" s="25">
        <v>122</v>
      </c>
      <c r="G22" s="25">
        <v>0</v>
      </c>
      <c r="H22" s="25">
        <v>428.7417545740654</v>
      </c>
      <c r="I22" s="25">
        <v>248.47491643498839</v>
      </c>
      <c r="J22" s="25">
        <v>142.80979900770976</v>
      </c>
      <c r="K22" s="25">
        <v>627.63714999807951</v>
      </c>
      <c r="L22" s="25">
        <v>358.75861730773255</v>
      </c>
      <c r="M22" s="25">
        <v>202.94440375557454</v>
      </c>
      <c r="N22" s="25">
        <v>882.31852497135048</v>
      </c>
      <c r="O22" s="25">
        <v>677.21667100905381</v>
      </c>
      <c r="P22" s="25">
        <v>2214.4684950404467</v>
      </c>
      <c r="Q22" s="25">
        <v>2891.6851660495008</v>
      </c>
      <c r="R22" s="25">
        <v>0</v>
      </c>
      <c r="S22" s="27">
        <v>3670.0049651240533</v>
      </c>
      <c r="T22" s="25">
        <v>2891.6851660495008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7">
        <v>0</v>
      </c>
      <c r="AD22" s="28">
        <v>2891.6851660495008</v>
      </c>
      <c r="AE22" s="29"/>
      <c r="AF22" s="30"/>
    </row>
    <row r="23" spans="1:32" ht="25" customHeight="1">
      <c r="A23" s="338"/>
      <c r="B23" s="55" t="s">
        <v>209</v>
      </c>
      <c r="C23" s="56">
        <v>0</v>
      </c>
      <c r="D23" s="56">
        <v>2.4822573642387821E-2</v>
      </c>
      <c r="E23" s="56">
        <v>2.0341431117807514E-2</v>
      </c>
      <c r="F23" s="56">
        <v>6.2805529592441702E-3</v>
      </c>
      <c r="G23" s="56">
        <v>0</v>
      </c>
      <c r="H23" s="56">
        <v>1.7268706895180612E-2</v>
      </c>
      <c r="I23" s="56">
        <v>8.331473809822262E-3</v>
      </c>
      <c r="J23" s="56">
        <v>4.0328047885292316E-3</v>
      </c>
      <c r="K23" s="56">
        <v>1.5922980941485615E-2</v>
      </c>
      <c r="L23" s="56">
        <v>7.7281796659338748E-3</v>
      </c>
      <c r="M23" s="56">
        <v>3.704934972240954E-3</v>
      </c>
      <c r="N23" s="56">
        <v>1.4157132666038177E-2</v>
      </c>
      <c r="O23" s="54">
        <v>8.8249049447547395E-3</v>
      </c>
      <c r="P23" s="54">
        <v>9.2907774279074838E-3</v>
      </c>
      <c r="Q23" s="54">
        <v>9.1773157166866407E-3</v>
      </c>
      <c r="R23" s="25"/>
      <c r="S23" s="56">
        <v>9.6353617933160451E-3</v>
      </c>
      <c r="T23" s="56">
        <v>9.1773157166866407E-3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3"/>
      <c r="AE23" s="29"/>
      <c r="AF23" s="30"/>
    </row>
    <row r="24" spans="1:32" ht="31" customHeight="1">
      <c r="A24" s="338"/>
      <c r="B24" s="24" t="s">
        <v>210</v>
      </c>
      <c r="C24" s="59">
        <v>7370.3005346611535</v>
      </c>
      <c r="D24" s="59">
        <v>6482.6230817739479</v>
      </c>
      <c r="E24" s="59">
        <v>6958.2120706380583</v>
      </c>
      <c r="F24" s="59">
        <v>8828.0567194883333</v>
      </c>
      <c r="G24" s="59">
        <v>10391.584262008819</v>
      </c>
      <c r="H24" s="59">
        <v>12167.071186242174</v>
      </c>
      <c r="I24" s="59">
        <v>14385.754420451356</v>
      </c>
      <c r="J24" s="59">
        <v>16969.76534388764</v>
      </c>
      <c r="K24" s="59">
        <v>19416.443211753289</v>
      </c>
      <c r="L24" s="59">
        <v>22426.617018719509</v>
      </c>
      <c r="M24" s="59">
        <v>26239.664419663313</v>
      </c>
      <c r="N24" s="59">
        <v>30205.734064193352</v>
      </c>
      <c r="O24" s="25">
        <v>36944.409868702351</v>
      </c>
      <c r="P24" s="25">
        <v>115258.22405821711</v>
      </c>
      <c r="Q24" s="25">
        <v>152202.63392691946</v>
      </c>
      <c r="R24" s="25">
        <v>0</v>
      </c>
      <c r="S24" s="27">
        <v>181841.82633348095</v>
      </c>
      <c r="T24" s="25">
        <v>152202.63392691946</v>
      </c>
      <c r="U24" s="25">
        <v>14085.278083750589</v>
      </c>
      <c r="V24" s="25">
        <v>15952.872650828795</v>
      </c>
      <c r="W24" s="25">
        <v>18125.041892528032</v>
      </c>
      <c r="X24" s="25">
        <v>21694.309251962266</v>
      </c>
      <c r="Y24" s="25">
        <v>24408.971675751207</v>
      </c>
      <c r="Z24" s="25">
        <v>27538.300575878038</v>
      </c>
      <c r="AA24" s="25">
        <v>33159.18737332715</v>
      </c>
      <c r="AB24" s="25">
        <v>37031.719827761219</v>
      </c>
      <c r="AC24" s="27">
        <v>191995.68133178732</v>
      </c>
      <c r="AD24" s="28">
        <v>-39793.047404867859</v>
      </c>
      <c r="AE24" s="29"/>
      <c r="AF24" s="30"/>
    </row>
    <row r="25" spans="1:32" ht="26.5" customHeight="1">
      <c r="A25" s="338"/>
      <c r="B25" s="32" t="s">
        <v>211</v>
      </c>
      <c r="C25" s="60">
        <v>0.42728853211030571</v>
      </c>
      <c r="D25" s="60">
        <v>0.45472671112195201</v>
      </c>
      <c r="E25" s="60">
        <v>0.467982706281803</v>
      </c>
      <c r="F25" s="60">
        <v>0.45446785044227728</v>
      </c>
      <c r="G25" s="60">
        <v>0.47046406487080528</v>
      </c>
      <c r="H25" s="60">
        <v>0.49006093725755145</v>
      </c>
      <c r="I25" s="60">
        <v>0.48236070629642147</v>
      </c>
      <c r="J25" s="60">
        <v>0.47920906978766131</v>
      </c>
      <c r="K25" s="60">
        <v>0.4925897952553181</v>
      </c>
      <c r="L25" s="60">
        <v>0.48310177723504977</v>
      </c>
      <c r="M25" s="60">
        <v>0.47902897822875729</v>
      </c>
      <c r="N25" s="60">
        <v>0.48466236661611423</v>
      </c>
      <c r="O25" s="60">
        <v>0.4814277605505054</v>
      </c>
      <c r="P25" s="60">
        <v>0.48356457039648615</v>
      </c>
      <c r="Q25" s="60">
        <v>0.4830441573855313</v>
      </c>
      <c r="R25" s="25"/>
      <c r="S25" s="60">
        <v>0.47741400966230274</v>
      </c>
      <c r="T25" s="27"/>
      <c r="U25" s="27"/>
      <c r="V25" s="27"/>
      <c r="W25" s="27"/>
      <c r="X25" s="27"/>
      <c r="Y25" s="27"/>
      <c r="Z25" s="27"/>
      <c r="AA25" s="27"/>
      <c r="AB25" s="27"/>
      <c r="AC25" s="27">
        <v>0</v>
      </c>
      <c r="AD25" s="28">
        <v>0</v>
      </c>
      <c r="AE25" s="29"/>
      <c r="AF25" s="30"/>
    </row>
    <row r="26" spans="1:32" ht="26.5" customHeight="1">
      <c r="A26" s="338"/>
      <c r="B26" s="24" t="s">
        <v>212</v>
      </c>
      <c r="C26" s="61" t="e">
        <v>#DIV/0!</v>
      </c>
      <c r="D26" s="61" t="e">
        <v>#DIV/0!</v>
      </c>
      <c r="E26" s="61" t="e">
        <v>#DIV/0!</v>
      </c>
      <c r="F26" s="61" t="e">
        <v>#DIV/0!</v>
      </c>
      <c r="G26" s="61" t="e">
        <v>#DIV/0!</v>
      </c>
      <c r="H26" s="61" t="e">
        <v>#DIV/0!</v>
      </c>
      <c r="I26" s="61" t="e">
        <v>#DIV/0!</v>
      </c>
      <c r="J26" s="61" t="e">
        <v>#DIV/0!</v>
      </c>
      <c r="K26" s="61" t="e">
        <v>#DIV/0!</v>
      </c>
      <c r="L26" s="61" t="e">
        <v>#DIV/0!</v>
      </c>
      <c r="M26" s="61" t="e">
        <v>#DIV/0!</v>
      </c>
      <c r="N26" s="61" t="e">
        <v>#DIV/0!</v>
      </c>
      <c r="O26" s="61" t="e">
        <v>#DIV/0!</v>
      </c>
      <c r="P26" s="61" t="e">
        <v>#DIV/0!</v>
      </c>
      <c r="Q26" s="61" t="e">
        <v>#DIV/0!</v>
      </c>
      <c r="R26" s="25"/>
      <c r="S26" s="61" t="e">
        <v>#DIV/0!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2"/>
      <c r="AE26" s="29"/>
      <c r="AF26" s="30"/>
    </row>
    <row r="27" spans="1:32" s="42" customFormat="1" ht="26.5" customHeight="1">
      <c r="A27" s="338" t="s">
        <v>213</v>
      </c>
      <c r="B27" s="24" t="s">
        <v>214</v>
      </c>
      <c r="C27" s="63">
        <v>9493.4534597909933</v>
      </c>
      <c r="D27" s="63">
        <v>7836.3595297469565</v>
      </c>
      <c r="E27" s="63">
        <v>8464.6404815751866</v>
      </c>
      <c r="F27" s="63">
        <v>11196.250748087783</v>
      </c>
      <c r="G27" s="63">
        <v>12804.287791192644</v>
      </c>
      <c r="H27" s="63">
        <v>15130.662005767917</v>
      </c>
      <c r="I27" s="63">
        <v>17757.639611148705</v>
      </c>
      <c r="J27" s="63">
        <v>20699.190341472648</v>
      </c>
      <c r="K27" s="63">
        <v>24165.367991983643</v>
      </c>
      <c r="L27" s="63">
        <v>28085.098598159711</v>
      </c>
      <c r="M27" s="63">
        <v>32572.848825562054</v>
      </c>
      <c r="N27" s="63">
        <v>37631.11203691204</v>
      </c>
      <c r="O27" s="25">
        <v>45692.58940810927</v>
      </c>
      <c r="P27" s="25">
        <v>143153.6177940901</v>
      </c>
      <c r="Q27" s="25">
        <v>188846.20720219935</v>
      </c>
      <c r="R27" s="25">
        <v>0</v>
      </c>
      <c r="S27" s="27">
        <v>225836.91142140026</v>
      </c>
      <c r="T27" s="25">
        <v>188846.20720219932</v>
      </c>
      <c r="U27" s="25">
        <v>17538.284561481909</v>
      </c>
      <c r="V27" s="25">
        <v>19760.829404423726</v>
      </c>
      <c r="W27" s="25">
        <v>22232.952264186591</v>
      </c>
      <c r="X27" s="25">
        <v>26660.084702005741</v>
      </c>
      <c r="Y27" s="25">
        <v>29839.445512699265</v>
      </c>
      <c r="Z27" s="25">
        <v>33578.375362373743</v>
      </c>
      <c r="AA27" s="25">
        <v>40743.442098195257</v>
      </c>
      <c r="AB27" s="25">
        <v>45119.553620524297</v>
      </c>
      <c r="AC27" s="27">
        <v>235472.96752589053</v>
      </c>
      <c r="AD27" s="28">
        <v>-46626.760323691211</v>
      </c>
      <c r="AE27" s="29"/>
      <c r="AF27" s="30"/>
    </row>
    <row r="28" spans="1:32" ht="26.5" customHeight="1">
      <c r="A28" s="338"/>
      <c r="B28" s="24" t="s">
        <v>215</v>
      </c>
      <c r="C28" s="64">
        <v>0.55037698590646278</v>
      </c>
      <c r="D28" s="64">
        <v>0.54968520476681593</v>
      </c>
      <c r="E28" s="64">
        <v>0.56929931425714853</v>
      </c>
      <c r="F28" s="64">
        <v>0.57638234236346297</v>
      </c>
      <c r="G28" s="64">
        <v>0.57969575476989033</v>
      </c>
      <c r="H28" s="64">
        <v>0.60942738727938439</v>
      </c>
      <c r="I28" s="64">
        <v>0.59542150760017309</v>
      </c>
      <c r="J28" s="64">
        <v>0.58452427289854503</v>
      </c>
      <c r="K28" s="64">
        <v>0.6130687037590421</v>
      </c>
      <c r="L28" s="64">
        <v>0.60499365710251252</v>
      </c>
      <c r="M28" s="64">
        <v>0.59464702906855915</v>
      </c>
      <c r="N28" s="64">
        <v>0.60380534965465971</v>
      </c>
      <c r="O28" s="64">
        <v>0.59542650892727456</v>
      </c>
      <c r="P28" s="64">
        <v>0.60059937809155195</v>
      </c>
      <c r="Q28" s="64">
        <v>0.59933954281789825</v>
      </c>
      <c r="R28" s="25"/>
      <c r="S28" s="64">
        <v>0.592920273544291</v>
      </c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29"/>
      <c r="AF28" s="30"/>
    </row>
    <row r="29" spans="1:32" ht="26.5" customHeight="1">
      <c r="A29" s="338"/>
      <c r="B29" s="24" t="s">
        <v>216</v>
      </c>
      <c r="C29" s="61" t="e">
        <v>#DIV/0!</v>
      </c>
      <c r="D29" s="61" t="e">
        <v>#DIV/0!</v>
      </c>
      <c r="E29" s="61" t="e">
        <v>#DIV/0!</v>
      </c>
      <c r="F29" s="61" t="e">
        <v>#DIV/0!</v>
      </c>
      <c r="G29" s="61" t="e">
        <v>#DIV/0!</v>
      </c>
      <c r="H29" s="61" t="e">
        <v>#DIV/0!</v>
      </c>
      <c r="I29" s="61" t="e">
        <v>#DIV/0!</v>
      </c>
      <c r="J29" s="61" t="e">
        <v>#DIV/0!</v>
      </c>
      <c r="K29" s="61" t="e">
        <v>#DIV/0!</v>
      </c>
      <c r="L29" s="61" t="e">
        <v>#DIV/0!</v>
      </c>
      <c r="M29" s="61" t="e">
        <v>#DIV/0!</v>
      </c>
      <c r="N29" s="61" t="e">
        <v>#DIV/0!</v>
      </c>
      <c r="O29" s="61" t="e">
        <v>#DIV/0!</v>
      </c>
      <c r="P29" s="61" t="e">
        <v>#DIV/0!</v>
      </c>
      <c r="Q29" s="61" t="e">
        <v>#DIV/0!</v>
      </c>
      <c r="R29" s="25"/>
      <c r="S29" s="61" t="e">
        <v>#DIV/0!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2"/>
      <c r="AE29" s="29"/>
      <c r="AF29" s="30"/>
    </row>
    <row r="30" spans="1:32" ht="39.75" customHeight="1">
      <c r="A30" s="335" t="s">
        <v>217</v>
      </c>
      <c r="B30" s="32" t="s">
        <v>218</v>
      </c>
      <c r="C30" s="25">
        <v>1347.1333454682986</v>
      </c>
      <c r="D30" s="25">
        <v>1274.0429490739111</v>
      </c>
      <c r="E30" s="25">
        <v>1558.0427898844034</v>
      </c>
      <c r="F30" s="25">
        <v>1606.2731644573739</v>
      </c>
      <c r="G30" s="25">
        <v>1800.1865529505403</v>
      </c>
      <c r="H30" s="25">
        <v>1998.0544924205135</v>
      </c>
      <c r="I30" s="25">
        <v>2165.8278842068071</v>
      </c>
      <c r="J30" s="25">
        <v>2347.6594645645982</v>
      </c>
      <c r="K30" s="25">
        <v>2549.5514603149522</v>
      </c>
      <c r="L30" s="25">
        <v>2763.7904982552382</v>
      </c>
      <c r="M30" s="25">
        <v>2995.9297985291328</v>
      </c>
      <c r="N30" s="25">
        <v>3255.0210019354458</v>
      </c>
      <c r="O30" s="25">
        <v>5964.0689295778611</v>
      </c>
      <c r="P30" s="25">
        <v>13911.952223599366</v>
      </c>
      <c r="Q30" s="26">
        <v>19876.021153177229</v>
      </c>
      <c r="R30" s="25">
        <v>0</v>
      </c>
      <c r="S30" s="27">
        <v>65413.555708415675</v>
      </c>
      <c r="T30" s="25">
        <v>19876.021153177229</v>
      </c>
      <c r="U30" s="25">
        <v>2383.1908828091391</v>
      </c>
      <c r="V30" s="25">
        <v>2571.9769842061951</v>
      </c>
      <c r="W30" s="25">
        <v>2833.0784882462158</v>
      </c>
      <c r="X30" s="25">
        <v>3104.6404093492347</v>
      </c>
      <c r="Y30" s="25">
        <v>3260.6377649294659</v>
      </c>
      <c r="Z30" s="25">
        <v>3566.4550354003127</v>
      </c>
      <c r="AA30" s="25">
        <v>3761.1249148041193</v>
      </c>
      <c r="AB30" s="25">
        <v>4050.1181857661909</v>
      </c>
      <c r="AC30" s="27">
        <v>25531.222665510875</v>
      </c>
      <c r="AD30" s="28">
        <v>-5655.201512333646</v>
      </c>
      <c r="AE30" s="29"/>
      <c r="AF30" s="30"/>
    </row>
    <row r="31" spans="1:32" s="67" customFormat="1" ht="32.15" customHeight="1">
      <c r="A31" s="336"/>
      <c r="B31" s="55" t="s">
        <v>219</v>
      </c>
      <c r="C31" s="66">
        <v>7.8099207357282929E-2</v>
      </c>
      <c r="D31" s="66">
        <v>8.9368354870010019E-2</v>
      </c>
      <c r="E31" s="66">
        <v>0.10478799351197308</v>
      </c>
      <c r="F31" s="66">
        <v>8.2690849806452929E-2</v>
      </c>
      <c r="G31" s="66">
        <v>8.1500862801371712E-2</v>
      </c>
      <c r="H31" s="66">
        <v>8.0476923514218077E-2</v>
      </c>
      <c r="I31" s="66">
        <v>7.2621166565813078E-2</v>
      </c>
      <c r="J31" s="66">
        <v>6.6295537115215464E-2</v>
      </c>
      <c r="K31" s="66">
        <v>6.4681415547272858E-2</v>
      </c>
      <c r="L31" s="66">
        <v>5.9536045962615032E-2</v>
      </c>
      <c r="M31" s="66">
        <v>5.4693427754321552E-2</v>
      </c>
      <c r="N31" s="66">
        <v>5.2228036532086783E-2</v>
      </c>
      <c r="O31" s="64">
        <v>7.7718614500537186E-2</v>
      </c>
      <c r="P31" s="64">
        <v>5.8367437598060547E-2</v>
      </c>
      <c r="Q31" s="64">
        <v>6.3080353095094507E-2</v>
      </c>
      <c r="R31" s="25"/>
      <c r="S31" s="66">
        <v>0.17173907976348318</v>
      </c>
      <c r="T31" s="66">
        <v>6.3080353095094507E-2</v>
      </c>
      <c r="U31" s="66">
        <v>8.0045801695194152E-2</v>
      </c>
      <c r="V31" s="66">
        <v>7.6402477891686554E-2</v>
      </c>
      <c r="W31" s="66">
        <v>7.4244761667618828E-2</v>
      </c>
      <c r="X31" s="66">
        <v>6.9662014812701581E-2</v>
      </c>
      <c r="Y31" s="66">
        <v>6.4327302240898068E-2</v>
      </c>
      <c r="Z31" s="66">
        <v>6.1566567526355191E-2</v>
      </c>
      <c r="AA31" s="66">
        <v>5.5106129266396846E-2</v>
      </c>
      <c r="AB31" s="66">
        <v>5.2522650710499878E-2</v>
      </c>
      <c r="AC31" s="66">
        <v>6.3805230814698244E-2</v>
      </c>
      <c r="AD31" s="57"/>
      <c r="AE31" s="29"/>
      <c r="AF31" s="30"/>
    </row>
    <row r="32" spans="1:32" ht="17.149999999999999" hidden="1" customHeight="1">
      <c r="A32" s="336"/>
      <c r="B32" s="24" t="s">
        <v>40</v>
      </c>
      <c r="C32" s="61" t="e">
        <v>#REF!</v>
      </c>
      <c r="D32" s="61" t="e">
        <v>#REF!</v>
      </c>
      <c r="E32" s="61" t="e">
        <v>#REF!</v>
      </c>
      <c r="F32" s="61" t="e">
        <v>#REF!</v>
      </c>
      <c r="G32" s="61" t="e">
        <v>#REF!</v>
      </c>
      <c r="H32" s="61" t="e">
        <v>#REF!</v>
      </c>
      <c r="I32" s="61" t="e">
        <v>#REF!</v>
      </c>
      <c r="J32" s="61" t="e">
        <v>#REF!</v>
      </c>
      <c r="K32" s="61" t="e">
        <v>#REF!</v>
      </c>
      <c r="L32" s="68" t="e">
        <v>#REF!</v>
      </c>
      <c r="M32" s="61" t="e">
        <v>#REF!</v>
      </c>
      <c r="N32" s="61" t="e">
        <v>#REF!</v>
      </c>
      <c r="O32" s="25"/>
      <c r="P32" s="25"/>
      <c r="Q32" s="25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34"/>
      <c r="AE32" s="29"/>
      <c r="AF32" s="30"/>
    </row>
    <row r="33" spans="1:32" ht="22" customHeight="1">
      <c r="A33" s="336"/>
      <c r="B33" s="24" t="s">
        <v>220</v>
      </c>
      <c r="C33" s="25">
        <v>382.0733506193734</v>
      </c>
      <c r="D33" s="25">
        <v>410.44790208740488</v>
      </c>
      <c r="E33" s="25">
        <v>347.05543378663708</v>
      </c>
      <c r="F33" s="25">
        <v>600.20197548995975</v>
      </c>
      <c r="G33" s="25">
        <v>698.72465545679574</v>
      </c>
      <c r="H33" s="25">
        <v>781.75920608716308</v>
      </c>
      <c r="I33" s="25">
        <v>920.43486745729865</v>
      </c>
      <c r="J33" s="25">
        <v>1052.7801897543216</v>
      </c>
      <c r="K33" s="25">
        <v>1150.2327575752379</v>
      </c>
      <c r="L33" s="25">
        <v>1310.5529483776961</v>
      </c>
      <c r="M33" s="25">
        <v>1478.9437488782187</v>
      </c>
      <c r="N33" s="25">
        <v>1617.6830586712676</v>
      </c>
      <c r="O33" s="25">
        <v>2400.9187290012578</v>
      </c>
      <c r="P33" s="25">
        <v>6610.1927032567419</v>
      </c>
      <c r="Q33" s="26">
        <v>9011.1114322579997</v>
      </c>
      <c r="R33" s="25"/>
      <c r="S33" s="69">
        <v>28773.112958757374</v>
      </c>
      <c r="T33" s="25">
        <v>9011.1114322579997</v>
      </c>
      <c r="U33" s="25">
        <v>898.42464441367645</v>
      </c>
      <c r="V33" s="25">
        <v>983.61134303886945</v>
      </c>
      <c r="W33" s="25">
        <v>1083.9357892191213</v>
      </c>
      <c r="X33" s="25">
        <v>1247.7032416408301</v>
      </c>
      <c r="Y33" s="25">
        <v>1392.6274456351337</v>
      </c>
      <c r="Z33" s="25">
        <v>1556.98567157408</v>
      </c>
      <c r="AA33" s="25">
        <v>1815.5532568068263</v>
      </c>
      <c r="AB33" s="25">
        <v>2022.1701986465066</v>
      </c>
      <c r="AC33" s="27">
        <v>11001.011590975044</v>
      </c>
      <c r="AD33" s="28">
        <v>-1989.9001587170442</v>
      </c>
      <c r="AE33" s="29"/>
      <c r="AF33" s="30"/>
    </row>
    <row r="34" spans="1:32" s="58" customFormat="1" ht="33.65" customHeight="1">
      <c r="A34" s="336"/>
      <c r="B34" s="55" t="s">
        <v>221</v>
      </c>
      <c r="C34" s="66">
        <v>2.2150461894580507E-2</v>
      </c>
      <c r="D34" s="66">
        <v>2.8791065321668641E-2</v>
      </c>
      <c r="E34" s="66">
        <v>2.334161987080428E-2</v>
      </c>
      <c r="F34" s="66">
        <v>3.0898363059898879E-2</v>
      </c>
      <c r="G34" s="66">
        <v>3.1633756060994549E-2</v>
      </c>
      <c r="H34" s="66">
        <v>3.1487417422032746E-2</v>
      </c>
      <c r="I34" s="66">
        <v>3.0862588070833037E-2</v>
      </c>
      <c r="J34" s="66">
        <v>2.9729451480291866E-2</v>
      </c>
      <c r="K34" s="66">
        <v>2.9181086997796417E-2</v>
      </c>
      <c r="L34" s="66">
        <v>2.8231206605678648E-2</v>
      </c>
      <c r="M34" s="66">
        <v>2.6999465448652688E-2</v>
      </c>
      <c r="N34" s="66">
        <v>2.5956333257261249E-2</v>
      </c>
      <c r="O34" s="64">
        <v>3.1286707003162655E-2</v>
      </c>
      <c r="P34" s="64">
        <v>2.7732988434506847E-2</v>
      </c>
      <c r="Q34" s="64">
        <v>2.8598484905275598E-2</v>
      </c>
      <c r="R34" s="25"/>
      <c r="S34" s="66">
        <v>7.5541955913459191E-2</v>
      </c>
      <c r="T34" s="66">
        <v>2.8598484905275598E-2</v>
      </c>
      <c r="U34" s="66">
        <v>3.0175980213571454E-2</v>
      </c>
      <c r="V34" s="66">
        <v>2.921890217214889E-2</v>
      </c>
      <c r="W34" s="66">
        <v>2.8406044755715204E-2</v>
      </c>
      <c r="X34" s="66">
        <v>2.7996002834756031E-2</v>
      </c>
      <c r="Y34" s="66">
        <v>2.7474369452467826E-2</v>
      </c>
      <c r="Z34" s="66">
        <v>2.6877743455350638E-2</v>
      </c>
      <c r="AA34" s="66">
        <v>2.6600582199710135E-2</v>
      </c>
      <c r="AB34" s="66">
        <v>2.6223861662594949E-2</v>
      </c>
      <c r="AC34" s="66">
        <v>2.7492693669760371E-2</v>
      </c>
      <c r="AD34" s="57"/>
      <c r="AE34" s="29"/>
      <c r="AF34" s="30"/>
    </row>
    <row r="35" spans="1:32" ht="23.5" customHeight="1">
      <c r="A35" s="336"/>
      <c r="B35" s="24" t="s">
        <v>222</v>
      </c>
      <c r="C35" s="61">
        <v>1729.2066960876718</v>
      </c>
      <c r="D35" s="61">
        <v>1684.490851161316</v>
      </c>
      <c r="E35" s="61">
        <v>1905.0982236710406</v>
      </c>
      <c r="F35" s="61">
        <v>2206.4751399473334</v>
      </c>
      <c r="G35" s="61">
        <v>2498.9112084073358</v>
      </c>
      <c r="H35" s="61">
        <v>2779.8136985076767</v>
      </c>
      <c r="I35" s="61">
        <v>3086.262751664106</v>
      </c>
      <c r="J35" s="61">
        <v>3400.4396543189196</v>
      </c>
      <c r="K35" s="61">
        <v>3699.7842178901901</v>
      </c>
      <c r="L35" s="61">
        <v>4074.3434466329345</v>
      </c>
      <c r="M35" s="61">
        <v>4474.873547407351</v>
      </c>
      <c r="N35" s="61">
        <v>4872.704060606713</v>
      </c>
      <c r="O35" s="25">
        <v>8364.9876585791189</v>
      </c>
      <c r="P35" s="25">
        <v>20522.144926856108</v>
      </c>
      <c r="Q35" s="25">
        <v>28887.132585435225</v>
      </c>
      <c r="R35" s="25"/>
      <c r="S35" s="27">
        <v>36412.403496302592</v>
      </c>
      <c r="T35" s="25">
        <v>28887.132585435225</v>
      </c>
      <c r="U35" s="25">
        <v>3281.6155272228157</v>
      </c>
      <c r="V35" s="25">
        <v>3555.5883272450642</v>
      </c>
      <c r="W35" s="25">
        <v>3917.0142774653373</v>
      </c>
      <c r="X35" s="25">
        <v>4352.3436509900657</v>
      </c>
      <c r="Y35" s="25">
        <v>4653.2652105645975</v>
      </c>
      <c r="Z35" s="25">
        <v>5123.440706974392</v>
      </c>
      <c r="AA35" s="25">
        <v>5576.6781716109454</v>
      </c>
      <c r="AB35" s="25">
        <v>6072.2883844126973</v>
      </c>
      <c r="AC35" s="27">
        <v>36532.234256485921</v>
      </c>
      <c r="AD35" s="28">
        <v>-7645.1016710506956</v>
      </c>
      <c r="AE35" s="29"/>
      <c r="AF35" s="30"/>
    </row>
    <row r="36" spans="1:32" ht="29.5" customHeight="1">
      <c r="A36" s="337"/>
      <c r="B36" s="32" t="s">
        <v>223</v>
      </c>
      <c r="C36" s="64">
        <v>0.10024966925186342</v>
      </c>
      <c r="D36" s="64">
        <v>0.11815942019167866</v>
      </c>
      <c r="E36" s="64">
        <v>0.12812961338277737</v>
      </c>
      <c r="F36" s="64">
        <v>0.11358921286635179</v>
      </c>
      <c r="G36" s="64">
        <v>0.11313461886236625</v>
      </c>
      <c r="H36" s="64">
        <v>0.11196434093625082</v>
      </c>
      <c r="I36" s="64">
        <v>0.10348375463664612</v>
      </c>
      <c r="J36" s="64">
        <v>9.602498859550733E-2</v>
      </c>
      <c r="K36" s="64">
        <v>9.3862502545069268E-2</v>
      </c>
      <c r="L36" s="64">
        <v>8.7767252568293694E-2</v>
      </c>
      <c r="M36" s="64">
        <v>8.1692893202974237E-2</v>
      </c>
      <c r="N36" s="64">
        <v>7.8184369789348021E-2</v>
      </c>
      <c r="O36" s="64">
        <v>0.10900532150369983</v>
      </c>
      <c r="P36" s="64">
        <v>8.6100426032567387E-2</v>
      </c>
      <c r="Q36" s="64">
        <v>9.1678838000370105E-2</v>
      </c>
      <c r="R36" s="25"/>
      <c r="S36" s="64">
        <v>9.559842146949854E-2</v>
      </c>
      <c r="T36" s="64">
        <v>9.1678838000370105E-2</v>
      </c>
      <c r="U36" s="64">
        <v>0.11022178190876562</v>
      </c>
      <c r="V36" s="64">
        <v>0.10562138006383544</v>
      </c>
      <c r="W36" s="64">
        <v>0.10265080642333405</v>
      </c>
      <c r="X36" s="64">
        <v>9.7658017647457629E-2</v>
      </c>
      <c r="Y36" s="64">
        <v>9.1801671693365852E-2</v>
      </c>
      <c r="Z36" s="64">
        <v>8.8444310981705812E-2</v>
      </c>
      <c r="AA36" s="64">
        <v>8.1706711466106974E-2</v>
      </c>
      <c r="AB36" s="64">
        <v>7.8746512373094824E-2</v>
      </c>
      <c r="AC36" s="64">
        <v>9.1297924484458615E-2</v>
      </c>
      <c r="AD36" s="65"/>
      <c r="AE36" s="29"/>
      <c r="AF36" s="30"/>
    </row>
    <row r="37" spans="1:32" ht="22.5" customHeight="1">
      <c r="A37" s="339" t="s">
        <v>224</v>
      </c>
      <c r="B37" s="70" t="s">
        <v>46</v>
      </c>
      <c r="C37" s="71">
        <v>11222.660155878664</v>
      </c>
      <c r="D37" s="71">
        <v>9520.8503809082722</v>
      </c>
      <c r="E37" s="71">
        <v>10369.738705246227</v>
      </c>
      <c r="F37" s="71">
        <v>13402.725888035116</v>
      </c>
      <c r="G37" s="71">
        <v>15303.198999599979</v>
      </c>
      <c r="H37" s="71">
        <v>17910.475704275595</v>
      </c>
      <c r="I37" s="71">
        <v>20843.902362812812</v>
      </c>
      <c r="J37" s="71">
        <v>24099.629995791569</v>
      </c>
      <c r="K37" s="71">
        <v>27865.152209873835</v>
      </c>
      <c r="L37" s="71">
        <v>32159.442044792646</v>
      </c>
      <c r="M37" s="71">
        <v>37047.722372969409</v>
      </c>
      <c r="N37" s="71">
        <v>42503.816097518749</v>
      </c>
      <c r="O37" s="25">
        <v>54057.577066688384</v>
      </c>
      <c r="P37" s="25">
        <v>163675.76272094622</v>
      </c>
      <c r="Q37" s="25">
        <v>217733.33978763458</v>
      </c>
      <c r="R37" s="25">
        <v>0</v>
      </c>
      <c r="S37" s="71">
        <v>262249.31491770287</v>
      </c>
      <c r="T37" s="71">
        <v>217733.33978763458</v>
      </c>
      <c r="U37" s="71">
        <v>20819.900088704726</v>
      </c>
      <c r="V37" s="71">
        <v>23316.417731668789</v>
      </c>
      <c r="W37" s="71">
        <v>26149.966541651927</v>
      </c>
      <c r="X37" s="71">
        <v>31012.428352995805</v>
      </c>
      <c r="Y37" s="71">
        <v>34492.710723263866</v>
      </c>
      <c r="Z37" s="71">
        <v>38701.816069348133</v>
      </c>
      <c r="AA37" s="71">
        <v>46320.120269806204</v>
      </c>
      <c r="AB37" s="71">
        <v>51191.842004936996</v>
      </c>
      <c r="AC37" s="71">
        <v>272005.20178237645</v>
      </c>
      <c r="AD37" s="72">
        <v>-54271.861994741863</v>
      </c>
      <c r="AE37" s="29"/>
      <c r="AF37" s="30"/>
    </row>
    <row r="38" spans="1:32" ht="22.5" customHeight="1">
      <c r="A38" s="339"/>
      <c r="B38" s="70" t="s">
        <v>47</v>
      </c>
      <c r="C38" s="71">
        <v>1284.1241839794748</v>
      </c>
      <c r="D38" s="71">
        <v>1335.6872552568675</v>
      </c>
      <c r="E38" s="71">
        <v>849.50133352515149</v>
      </c>
      <c r="F38" s="71">
        <v>1140.9593324227462</v>
      </c>
      <c r="G38" s="71">
        <v>976.06026999286769</v>
      </c>
      <c r="H38" s="71">
        <v>1032.3065530503991</v>
      </c>
      <c r="I38" s="71">
        <v>1693.7646527639336</v>
      </c>
      <c r="J38" s="71">
        <v>2319.855202683495</v>
      </c>
      <c r="K38" s="71">
        <v>2535.170116358895</v>
      </c>
      <c r="L38" s="71">
        <v>3230.0906220486795</v>
      </c>
      <c r="M38" s="71">
        <v>4202.8851735848875</v>
      </c>
      <c r="N38" s="71">
        <v>5944.6993511515902</v>
      </c>
      <c r="O38" s="25">
        <v>3702.1314758072003</v>
      </c>
      <c r="P38" s="25">
        <v>18232.700465827547</v>
      </c>
      <c r="Q38" s="25">
        <v>21934.831941634748</v>
      </c>
      <c r="R38" s="25">
        <v>0</v>
      </c>
      <c r="S38" s="71">
        <v>26545.104046819033</v>
      </c>
      <c r="T38" s="71">
        <v>21934.831941634748</v>
      </c>
      <c r="U38" s="71">
        <v>2192.857166085083</v>
      </c>
      <c r="V38" s="71">
        <v>2457.8829155112035</v>
      </c>
      <c r="W38" s="71">
        <v>2751.0094028017593</v>
      </c>
      <c r="X38" s="71">
        <v>3734.1584492992406</v>
      </c>
      <c r="Y38" s="71">
        <v>4540.6537416519277</v>
      </c>
      <c r="Z38" s="71">
        <v>5408.1901384025841</v>
      </c>
      <c r="AA38" s="71">
        <v>7125.3522843127357</v>
      </c>
      <c r="AB38" s="71">
        <v>8466.9393901509975</v>
      </c>
      <c r="AC38" s="71">
        <v>36677.043488215597</v>
      </c>
      <c r="AD38" s="72">
        <v>-14742.211546580849</v>
      </c>
      <c r="AE38" s="29"/>
      <c r="AF38" s="30"/>
    </row>
    <row r="39" spans="1:32" ht="22.5" customHeight="1">
      <c r="A39" s="339"/>
      <c r="B39" s="70" t="s">
        <v>225</v>
      </c>
      <c r="C39" s="73">
        <v>315.76868362032099</v>
      </c>
      <c r="D39" s="73">
        <v>274.410797482975</v>
      </c>
      <c r="E39" s="73">
        <v>170.11938312878729</v>
      </c>
      <c r="F39" s="73">
        <v>203.58220650434399</v>
      </c>
      <c r="G39" s="73">
        <v>149.65889189242674</v>
      </c>
      <c r="H39" s="73">
        <v>156.31412768756459</v>
      </c>
      <c r="I39" s="73">
        <v>253.92967392929611</v>
      </c>
      <c r="J39" s="73">
        <v>351.92875882305657</v>
      </c>
      <c r="K39" s="73">
        <v>381.35692778471326</v>
      </c>
      <c r="L39" s="73">
        <v>488.65918037263719</v>
      </c>
      <c r="M39" s="73">
        <v>640.38932450094944</v>
      </c>
      <c r="N39" s="73">
        <v>917.15060592543</v>
      </c>
      <c r="O39" s="25">
        <v>559.90269350928747</v>
      </c>
      <c r="P39" s="25">
        <v>2779.4847974067861</v>
      </c>
      <c r="Q39" s="25">
        <v>3339.3874909160741</v>
      </c>
      <c r="R39" s="25">
        <v>0</v>
      </c>
      <c r="S39" s="71">
        <v>4379.9421677251403</v>
      </c>
      <c r="T39" s="71">
        <v>3339.3874909160741</v>
      </c>
      <c r="U39" s="73">
        <v>375.44269152374983</v>
      </c>
      <c r="V39" s="73">
        <v>411.46227394455667</v>
      </c>
      <c r="W39" s="73">
        <v>447.04174142583724</v>
      </c>
      <c r="X39" s="73">
        <v>613.08991892140057</v>
      </c>
      <c r="Y39" s="73">
        <v>747.24571300931962</v>
      </c>
      <c r="Z39" s="73">
        <v>874.25885904151824</v>
      </c>
      <c r="AA39" s="73">
        <v>1165.0231109919271</v>
      </c>
      <c r="AB39" s="73">
        <v>1389.1617393376114</v>
      </c>
      <c r="AC39" s="74">
        <v>6022.7260481959202</v>
      </c>
      <c r="AD39" s="72">
        <v>-2683.3385572798461</v>
      </c>
      <c r="AE39" s="29"/>
      <c r="AF39" s="30"/>
    </row>
    <row r="40" spans="1:32" ht="24.65" customHeight="1">
      <c r="A40" s="340" t="s">
        <v>49</v>
      </c>
      <c r="B40" s="340"/>
      <c r="C40" s="75">
        <v>16280.646007498985</v>
      </c>
      <c r="D40" s="75">
        <v>13194.809501591248</v>
      </c>
      <c r="E40" s="75">
        <v>14189.141986999015</v>
      </c>
      <c r="F40" s="75">
        <v>18487.66407533946</v>
      </c>
      <c r="G40" s="75">
        <v>21261.543351243479</v>
      </c>
      <c r="H40" s="75">
        <v>23951.677485099284</v>
      </c>
      <c r="I40" s="75">
        <v>28383.809925630252</v>
      </c>
      <c r="J40" s="75">
        <v>33444.102279650542</v>
      </c>
      <c r="K40" s="75">
        <v>37263.250256049956</v>
      </c>
      <c r="L40" s="75">
        <v>43680.705829427388</v>
      </c>
      <c r="M40" s="75">
        <v>51214.283035329878</v>
      </c>
      <c r="N40" s="75">
        <v>57295.701716921569</v>
      </c>
      <c r="O40" s="25">
        <v>73597.030761973016</v>
      </c>
      <c r="P40" s="25">
        <v>222898.04311737936</v>
      </c>
      <c r="Q40" s="25">
        <v>296495.07387935236</v>
      </c>
      <c r="R40" s="25">
        <v>0</v>
      </c>
      <c r="S40" s="75">
        <v>358647.3354507811</v>
      </c>
      <c r="T40" s="75">
        <v>296495.07387935231</v>
      </c>
      <c r="U40" s="75">
        <v>27955.425978509207</v>
      </c>
      <c r="V40" s="75">
        <v>31617.107756719175</v>
      </c>
      <c r="W40" s="75">
        <v>35854.663663072613</v>
      </c>
      <c r="X40" s="75">
        <v>41446.123757938818</v>
      </c>
      <c r="Y40" s="75">
        <v>46894.832443789557</v>
      </c>
      <c r="Z40" s="75">
        <v>53394.505836669443</v>
      </c>
      <c r="AA40" s="75">
        <v>62292.058807368201</v>
      </c>
      <c r="AB40" s="75">
        <v>70034.061355372309</v>
      </c>
      <c r="AC40" s="75">
        <v>369488.77959943929</v>
      </c>
      <c r="AD40" s="76"/>
      <c r="AE40" s="29"/>
      <c r="AF40" s="30"/>
    </row>
    <row r="41" spans="1:32" ht="24.65" customHeight="1">
      <c r="A41" s="342" t="s">
        <v>50</v>
      </c>
      <c r="B41" s="342"/>
      <c r="C41" s="77">
        <v>968.35550035915367</v>
      </c>
      <c r="D41" s="77">
        <v>1061.2764577738926</v>
      </c>
      <c r="E41" s="77">
        <v>679.38195039636412</v>
      </c>
      <c r="F41" s="77">
        <v>937.37712591840318</v>
      </c>
      <c r="G41" s="77">
        <v>826.40137810043962</v>
      </c>
      <c r="H41" s="77">
        <v>875.99242536283418</v>
      </c>
      <c r="I41" s="77">
        <v>1439.8349788346386</v>
      </c>
      <c r="J41" s="77">
        <v>1967.9264438604368</v>
      </c>
      <c r="K41" s="77">
        <v>2153.8131885741823</v>
      </c>
      <c r="L41" s="77">
        <v>2741.431441676039</v>
      </c>
      <c r="M41" s="77">
        <v>3562.4958490839272</v>
      </c>
      <c r="N41" s="77">
        <v>5027.5487452261586</v>
      </c>
      <c r="O41" s="25">
        <v>3142.2287822979124</v>
      </c>
      <c r="P41" s="25">
        <v>15453.215668420744</v>
      </c>
      <c r="Q41" s="26">
        <v>18595.444450718656</v>
      </c>
      <c r="R41" s="25">
        <v>0</v>
      </c>
      <c r="S41" s="77">
        <v>22241.83548516647</v>
      </c>
      <c r="T41" s="77">
        <v>18595.444450718656</v>
      </c>
      <c r="U41" s="77">
        <v>1817.4144745613339</v>
      </c>
      <c r="V41" s="77">
        <v>2046.4206415666486</v>
      </c>
      <c r="W41" s="77">
        <v>2303.967661375922</v>
      </c>
      <c r="X41" s="77">
        <v>3121.0685303778373</v>
      </c>
      <c r="Y41" s="77">
        <v>3793.4080286426106</v>
      </c>
      <c r="Z41" s="77">
        <v>4533.9312793610661</v>
      </c>
      <c r="AA41" s="77">
        <v>5960.3291733208171</v>
      </c>
      <c r="AB41" s="77">
        <v>7077.7776508133829</v>
      </c>
      <c r="AC41" s="77">
        <v>30654.317440019619</v>
      </c>
      <c r="AD41" s="78">
        <v>-12058.872989300962</v>
      </c>
      <c r="AE41" s="29"/>
      <c r="AF41" s="30"/>
    </row>
    <row r="42" spans="1:32" s="58" customFormat="1" ht="24.65" customHeight="1">
      <c r="A42" s="344" t="s">
        <v>51</v>
      </c>
      <c r="B42" s="344"/>
      <c r="C42" s="79">
        <v>5.613980031934019E-2</v>
      </c>
      <c r="D42" s="79">
        <v>7.4443747098530674E-2</v>
      </c>
      <c r="E42" s="79">
        <v>4.5692629157872956E-2</v>
      </c>
      <c r="F42" s="79">
        <v>4.8256120345201818E-2</v>
      </c>
      <c r="G42" s="79">
        <v>3.7414136454378313E-2</v>
      </c>
      <c r="H42" s="79">
        <v>3.5282909291205783E-2</v>
      </c>
      <c r="I42" s="79">
        <v>4.827830345509114E-2</v>
      </c>
      <c r="J42" s="79">
        <v>5.5572259336666541E-2</v>
      </c>
      <c r="K42" s="79">
        <v>5.4641645022593083E-2</v>
      </c>
      <c r="L42" s="79">
        <v>5.9054399534993161E-2</v>
      </c>
      <c r="M42" s="79">
        <v>6.5036607147004044E-2</v>
      </c>
      <c r="N42" s="79">
        <v>8.0668911007452354E-2</v>
      </c>
      <c r="O42" s="79">
        <v>4.094682175666757E-2</v>
      </c>
      <c r="P42" s="79">
        <v>6.4833790881331732E-2</v>
      </c>
      <c r="Q42" s="79">
        <v>5.9016198104822441E-2</v>
      </c>
      <c r="R42" s="79"/>
      <c r="S42" s="79">
        <v>5.8394507332703301E-2</v>
      </c>
      <c r="T42" s="79">
        <v>5.9016198104822441E-2</v>
      </c>
      <c r="U42" s="79">
        <v>6.1042696864144846E-2</v>
      </c>
      <c r="V42" s="79">
        <v>6.0790438166631815E-2</v>
      </c>
      <c r="W42" s="79">
        <v>6.0378676629833726E-2</v>
      </c>
      <c r="X42" s="79">
        <v>7.0030629486076676E-2</v>
      </c>
      <c r="Y42" s="79">
        <v>7.4838029359210703E-2</v>
      </c>
      <c r="Z42" s="79">
        <v>7.8267799117031481E-2</v>
      </c>
      <c r="AA42" s="79">
        <v>8.7327774890560636E-2</v>
      </c>
      <c r="AB42" s="79">
        <v>9.1785875450922955E-2</v>
      </c>
      <c r="AC42" s="79">
        <v>7.6608387516420726E-2</v>
      </c>
      <c r="AD42" s="80"/>
      <c r="AE42" s="29"/>
      <c r="AF42" s="30"/>
    </row>
    <row r="43" spans="1:32">
      <c r="B43" s="293" t="s">
        <v>226</v>
      </c>
      <c r="C43" s="294">
        <v>0.13844446152579759</v>
      </c>
    </row>
    <row r="44" spans="1:32" hidden="1">
      <c r="A44" s="81" t="e">
        <f>[1]OTC自营加潜力区加电商科达琳合计!A41+[1]OTC自营加潜力区加医药电商咳水合计!A41</f>
        <v>#VALUE!</v>
      </c>
      <c r="B44" s="81">
        <f>[1]OTC自营加潜力区加电商科达琳合计!B41+[1]OTC自营加潜力区加医药电商咳水合计!B41</f>
        <v>0</v>
      </c>
      <c r="C44" s="81">
        <v>968.35550035914844</v>
      </c>
      <c r="D44" s="81">
        <v>1061.2764577738931</v>
      </c>
      <c r="E44" s="81">
        <v>679.38195039636503</v>
      </c>
      <c r="F44" s="81">
        <v>937.37712591840182</v>
      </c>
      <c r="G44" s="81">
        <v>826.40137810043723</v>
      </c>
      <c r="H44" s="81">
        <v>875.99242536283748</v>
      </c>
      <c r="I44" s="81">
        <v>1439.8349788346434</v>
      </c>
      <c r="J44" s="81">
        <v>1967.9264438604391</v>
      </c>
      <c r="K44" s="81">
        <v>2153.813188574175</v>
      </c>
      <c r="L44" s="81">
        <v>2741.4314416760435</v>
      </c>
      <c r="M44" s="81">
        <v>3562.4958490839299</v>
      </c>
      <c r="N44" s="81">
        <v>5027.5487452261605</v>
      </c>
      <c r="O44" s="81">
        <v>3142.2287822979179</v>
      </c>
      <c r="P44" s="81">
        <v>15453.215668420748</v>
      </c>
      <c r="Q44" s="81">
        <v>18595.444450718667</v>
      </c>
      <c r="R44" s="81">
        <v>0</v>
      </c>
      <c r="S44" s="81">
        <v>22241.835485166474</v>
      </c>
      <c r="T44" s="81">
        <v>18595.444450718667</v>
      </c>
      <c r="U44" s="81">
        <v>1817.4144745613341</v>
      </c>
      <c r="V44" s="81">
        <v>2046.4206415666431</v>
      </c>
      <c r="W44" s="81">
        <v>2303.967661375917</v>
      </c>
      <c r="X44" s="81">
        <v>3121.0685303778278</v>
      </c>
      <c r="Y44" s="81">
        <v>3793.4080286426165</v>
      </c>
      <c r="Z44" s="81">
        <v>4533.931279361067</v>
      </c>
      <c r="AA44" s="81">
        <v>5960.3291733208061</v>
      </c>
      <c r="AB44" s="81">
        <v>7077.7776508133938</v>
      </c>
      <c r="AC44" s="81">
        <v>30654.317440019608</v>
      </c>
    </row>
    <row r="45" spans="1:32" hidden="1">
      <c r="A45" s="188" t="e">
        <f>A41-A44</f>
        <v>#VALUE!</v>
      </c>
      <c r="B45" s="188">
        <f t="shared" ref="B45" si="0">B41-B44</f>
        <v>0</v>
      </c>
      <c r="C45" s="188">
        <v>5.2295945351943374E-12</v>
      </c>
      <c r="D45" s="188">
        <v>0</v>
      </c>
      <c r="E45" s="188">
        <v>-9.0949470177292824E-13</v>
      </c>
      <c r="F45" s="188">
        <v>1.3642420526593924E-12</v>
      </c>
      <c r="G45" s="188">
        <v>2.3874235921539366E-12</v>
      </c>
      <c r="H45" s="188">
        <v>-3.2969182939268649E-12</v>
      </c>
      <c r="I45" s="188">
        <v>-4.7748471843078732E-12</v>
      </c>
      <c r="J45" s="188">
        <v>-2.2737367544323206E-12</v>
      </c>
      <c r="K45" s="188">
        <v>7.2759576141834259E-12</v>
      </c>
      <c r="L45" s="188">
        <v>-4.5474735088646412E-12</v>
      </c>
      <c r="M45" s="188">
        <v>0</v>
      </c>
      <c r="N45" s="188">
        <v>0</v>
      </c>
      <c r="O45" s="188">
        <v>-5.4569682106375694E-12</v>
      </c>
      <c r="P45" s="188">
        <v>0</v>
      </c>
      <c r="Q45" s="188">
        <v>0</v>
      </c>
      <c r="R45" s="188">
        <v>0</v>
      </c>
      <c r="S45" s="188">
        <v>0</v>
      </c>
      <c r="T45" s="188">
        <v>0</v>
      </c>
      <c r="U45" s="188">
        <v>0</v>
      </c>
      <c r="V45" s="188">
        <v>5.4569682106375694E-12</v>
      </c>
      <c r="W45" s="188">
        <v>5.0022208597511053E-12</v>
      </c>
      <c r="X45" s="188">
        <v>9.5496943686157465E-12</v>
      </c>
      <c r="Y45" s="188">
        <v>-5.9117155615240335E-12</v>
      </c>
      <c r="Z45" s="188">
        <v>0</v>
      </c>
      <c r="AA45" s="188">
        <v>1.0913936421275139E-11</v>
      </c>
      <c r="AB45" s="188">
        <v>-1.0913936421275139E-11</v>
      </c>
      <c r="AC45" s="188">
        <v>0</v>
      </c>
    </row>
    <row r="46" spans="1:32" hidden="1">
      <c r="C46" s="189">
        <v>1046.4460476799045</v>
      </c>
      <c r="D46" s="189">
        <v>1127.9823988380847</v>
      </c>
      <c r="E46" s="189">
        <v>600.61933308810603</v>
      </c>
      <c r="F46" s="189">
        <v>910.06682806744209</v>
      </c>
      <c r="G46" s="189">
        <v>757.36469533440732</v>
      </c>
      <c r="H46" s="189">
        <v>791.04422193403991</v>
      </c>
      <c r="I46" s="189">
        <v>1285.0380468543162</v>
      </c>
      <c r="J46" s="189">
        <v>1780.9728098015253</v>
      </c>
      <c r="K46" s="189">
        <v>1929.897180001424</v>
      </c>
      <c r="L46" s="189">
        <v>2472.9116097645565</v>
      </c>
      <c r="M46" s="189">
        <v>3240.7580967169206</v>
      </c>
      <c r="N46" s="189">
        <v>4641.3379148347558</v>
      </c>
      <c r="O46" s="189">
        <v>2833.4469641227633</v>
      </c>
      <c r="P46" s="189">
        <v>14065.877611119182</v>
      </c>
      <c r="Q46" s="189">
        <v>16899.324575241946</v>
      </c>
      <c r="R46" s="189">
        <v>0</v>
      </c>
      <c r="S46" s="189">
        <v>20584.439182915485</v>
      </c>
      <c r="T46" s="189">
        <v>16899.324575241946</v>
      </c>
      <c r="U46" s="189">
        <v>1632.6664915931169</v>
      </c>
      <c r="V46" s="189">
        <v>1796.8251950779068</v>
      </c>
      <c r="W46" s="189">
        <v>1954.1146722746944</v>
      </c>
      <c r="X46" s="189">
        <v>2739.2134648135007</v>
      </c>
      <c r="Y46" s="189">
        <v>3378.3190063796983</v>
      </c>
      <c r="Z46" s="189">
        <v>3977.0957612330621</v>
      </c>
      <c r="AA46" s="189">
        <v>5358.2962611411585</v>
      </c>
      <c r="AB46" s="189">
        <v>6427.8345787963426</v>
      </c>
      <c r="AC46" s="189">
        <v>27264.365431309474</v>
      </c>
      <c r="AD46" s="190"/>
    </row>
    <row r="47" spans="1:32" hidden="1">
      <c r="C47" s="188">
        <v>-78.090547320750829</v>
      </c>
      <c r="D47" s="188">
        <v>-66.705941064192075</v>
      </c>
      <c r="E47" s="188">
        <v>78.762617308258086</v>
      </c>
      <c r="F47" s="188">
        <v>27.310297850961092</v>
      </c>
      <c r="G47" s="188">
        <v>69.0366827660323</v>
      </c>
      <c r="H47" s="188">
        <v>84.948203428794272</v>
      </c>
      <c r="I47" s="188">
        <v>154.79693198032237</v>
      </c>
      <c r="J47" s="188">
        <v>186.95363405891158</v>
      </c>
      <c r="K47" s="188">
        <v>223.9160085727583</v>
      </c>
      <c r="L47" s="188">
        <v>268.51983191148247</v>
      </c>
      <c r="M47" s="188">
        <v>321.73775236700658</v>
      </c>
      <c r="N47" s="188">
        <v>386.21083039140285</v>
      </c>
      <c r="O47" s="188">
        <v>308.78181817514906</v>
      </c>
      <c r="P47" s="188">
        <v>1387.338057301562</v>
      </c>
      <c r="Q47" s="188">
        <v>1696.1198754767101</v>
      </c>
      <c r="R47" s="188">
        <v>0</v>
      </c>
      <c r="S47" s="188">
        <v>1657.3963022509852</v>
      </c>
      <c r="T47" s="188">
        <v>1696.1198754767101</v>
      </c>
      <c r="U47" s="188">
        <v>184.747982968217</v>
      </c>
      <c r="V47" s="188">
        <v>249.5954464887418</v>
      </c>
      <c r="W47" s="188">
        <v>349.85298910122765</v>
      </c>
      <c r="X47" s="188">
        <v>381.85506556433666</v>
      </c>
      <c r="Y47" s="188">
        <v>415.08902226291229</v>
      </c>
      <c r="Z47" s="188">
        <v>556.83551812800397</v>
      </c>
      <c r="AA47" s="188">
        <v>602.03291217965852</v>
      </c>
      <c r="AB47" s="188">
        <v>649.94307201704032</v>
      </c>
      <c r="AC47" s="188">
        <v>3389.9520087101446</v>
      </c>
    </row>
    <row r="48" spans="1:32" hidden="1"/>
    <row r="49" spans="3:30" hidden="1"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>
        <v>171615.18145118575</v>
      </c>
      <c r="AD49" s="188"/>
    </row>
    <row r="50" spans="3:30" hidden="1">
      <c r="Q50" s="188">
        <v>125634.54225782944</v>
      </c>
    </row>
    <row r="51" spans="3:30" hidden="1">
      <c r="Q51" s="188">
        <v>28887.132585435229</v>
      </c>
    </row>
    <row r="52" spans="3:30" hidden="1"/>
    <row r="53" spans="3:30" s="81" customFormat="1" hidden="1">
      <c r="L53" s="82"/>
      <c r="O53" s="191"/>
      <c r="P53" s="191"/>
      <c r="Q53" s="191"/>
      <c r="R53" s="191"/>
    </row>
    <row r="54" spans="3:30" s="81" customFormat="1" hidden="1">
      <c r="L54" s="82"/>
      <c r="O54" s="224"/>
      <c r="P54" s="224"/>
      <c r="Q54" s="224"/>
      <c r="R54" s="224"/>
    </row>
    <row r="55" spans="3:30" s="81" customFormat="1" hidden="1">
      <c r="L55" s="82"/>
      <c r="O55" s="192">
        <v>0</v>
      </c>
      <c r="P55" s="192">
        <v>0</v>
      </c>
      <c r="Q55" s="192">
        <v>0</v>
      </c>
      <c r="R55" s="192">
        <v>0</v>
      </c>
    </row>
    <row r="56" spans="3:30" s="81" customFormat="1" hidden="1">
      <c r="L56" s="82"/>
      <c r="O56" s="193"/>
      <c r="P56" s="193"/>
      <c r="Q56" s="193"/>
      <c r="R56" s="193"/>
    </row>
    <row r="57" spans="3:30" s="81" customFormat="1" hidden="1">
      <c r="L57" s="82"/>
      <c r="O57" s="224" t="e">
        <v>#DIV/0!</v>
      </c>
      <c r="P57" s="224" t="e">
        <v>#DIV/0!</v>
      </c>
      <c r="Q57" s="224" t="e">
        <v>#DIV/0!</v>
      </c>
      <c r="R57" s="224" t="e">
        <v>#DIV/0!</v>
      </c>
    </row>
    <row r="58" spans="3:30" s="81" customFormat="1" hidden="1">
      <c r="L58" s="82"/>
      <c r="O58" s="225" t="e">
        <v>#DIV/0!</v>
      </c>
      <c r="P58" s="225" t="e">
        <v>#DIV/0!</v>
      </c>
      <c r="Q58" s="225" t="e">
        <v>#DIV/0!</v>
      </c>
      <c r="R58" s="225" t="e">
        <v>#DIV/0!</v>
      </c>
    </row>
    <row r="59" spans="3:30" hidden="1"/>
    <row r="60" spans="3:30" hidden="1"/>
    <row r="61" spans="3:30" s="81" customFormat="1" hidden="1">
      <c r="L61" s="82"/>
      <c r="O61" s="226">
        <v>0</v>
      </c>
      <c r="P61" s="226">
        <v>0</v>
      </c>
      <c r="Q61" s="226">
        <v>0</v>
      </c>
      <c r="R61" s="226">
        <v>0</v>
      </c>
    </row>
    <row r="62" spans="3:30" hidden="1"/>
    <row r="63" spans="3:30" hidden="1"/>
  </sheetData>
  <mergeCells count="10">
    <mergeCell ref="A37:A39"/>
    <mergeCell ref="A40:B40"/>
    <mergeCell ref="A41:B41"/>
    <mergeCell ref="A42:B42"/>
    <mergeCell ref="A3:A11"/>
    <mergeCell ref="A12:A14"/>
    <mergeCell ref="A15:A17"/>
    <mergeCell ref="A18:A26"/>
    <mergeCell ref="A27:A29"/>
    <mergeCell ref="A30:A36"/>
  </mergeCells>
  <phoneticPr fontId="3" type="noConversion"/>
  <hyperlinks>
    <hyperlink ref="C1" location="目录!A1" display="返回目录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3"/>
  <sheetViews>
    <sheetView zoomScale="60" zoomScaleNormal="60" workbookViewId="0">
      <selection activeCell="M12" sqref="M12"/>
    </sheetView>
  </sheetViews>
  <sheetFormatPr defaultRowHeight="16.5"/>
  <cols>
    <col min="1" max="1" width="13.26953125" style="11" customWidth="1"/>
    <col min="2" max="2" width="39.08984375" style="11" customWidth="1"/>
    <col min="3" max="6" width="15.453125" style="81" hidden="1" customWidth="1"/>
    <col min="7" max="11" width="15.453125" style="81" customWidth="1"/>
    <col min="12" max="12" width="15.453125" style="82" customWidth="1"/>
    <col min="13" max="17" width="15.453125" style="81" customWidth="1"/>
    <col min="18" max="18" width="15.453125" style="81" hidden="1" customWidth="1"/>
    <col min="19" max="19" width="14.90625" style="81" customWidth="1"/>
    <col min="20" max="20" width="14.90625" style="81" hidden="1" customWidth="1"/>
    <col min="21" max="28" width="12.6328125" style="81" hidden="1" customWidth="1"/>
    <col min="29" max="30" width="14.90625" style="81" customWidth="1"/>
    <col min="31" max="31" width="10.26953125" style="11" bestFit="1" customWidth="1"/>
    <col min="32" max="256" width="9" style="11"/>
    <col min="257" max="257" width="13.26953125" style="11" customWidth="1"/>
    <col min="258" max="258" width="39.08984375" style="11" customWidth="1"/>
    <col min="259" max="273" width="15.453125" style="11" customWidth="1"/>
    <col min="274" max="274" width="0" style="11" hidden="1" customWidth="1"/>
    <col min="275" max="275" width="14.90625" style="11" customWidth="1"/>
    <col min="276" max="284" width="0" style="11" hidden="1" customWidth="1"/>
    <col min="285" max="286" width="14.90625" style="11" customWidth="1"/>
    <col min="287" max="287" width="10.26953125" style="11" bestFit="1" customWidth="1"/>
    <col min="288" max="512" width="9" style="11"/>
    <col min="513" max="513" width="13.26953125" style="11" customWidth="1"/>
    <col min="514" max="514" width="39.08984375" style="11" customWidth="1"/>
    <col min="515" max="529" width="15.453125" style="11" customWidth="1"/>
    <col min="530" max="530" width="0" style="11" hidden="1" customWidth="1"/>
    <col min="531" max="531" width="14.90625" style="11" customWidth="1"/>
    <col min="532" max="540" width="0" style="11" hidden="1" customWidth="1"/>
    <col min="541" max="542" width="14.90625" style="11" customWidth="1"/>
    <col min="543" max="543" width="10.26953125" style="11" bestFit="1" customWidth="1"/>
    <col min="544" max="768" width="9" style="11"/>
    <col min="769" max="769" width="13.26953125" style="11" customWidth="1"/>
    <col min="770" max="770" width="39.08984375" style="11" customWidth="1"/>
    <col min="771" max="785" width="15.453125" style="11" customWidth="1"/>
    <col min="786" max="786" width="0" style="11" hidden="1" customWidth="1"/>
    <col min="787" max="787" width="14.90625" style="11" customWidth="1"/>
    <col min="788" max="796" width="0" style="11" hidden="1" customWidth="1"/>
    <col min="797" max="798" width="14.90625" style="11" customWidth="1"/>
    <col min="799" max="799" width="10.26953125" style="11" bestFit="1" customWidth="1"/>
    <col min="800" max="1024" width="9" style="11"/>
    <col min="1025" max="1025" width="13.26953125" style="11" customWidth="1"/>
    <col min="1026" max="1026" width="39.08984375" style="11" customWidth="1"/>
    <col min="1027" max="1041" width="15.453125" style="11" customWidth="1"/>
    <col min="1042" max="1042" width="0" style="11" hidden="1" customWidth="1"/>
    <col min="1043" max="1043" width="14.90625" style="11" customWidth="1"/>
    <col min="1044" max="1052" width="0" style="11" hidden="1" customWidth="1"/>
    <col min="1053" max="1054" width="14.90625" style="11" customWidth="1"/>
    <col min="1055" max="1055" width="10.26953125" style="11" bestFit="1" customWidth="1"/>
    <col min="1056" max="1280" width="9" style="11"/>
    <col min="1281" max="1281" width="13.26953125" style="11" customWidth="1"/>
    <col min="1282" max="1282" width="39.08984375" style="11" customWidth="1"/>
    <col min="1283" max="1297" width="15.453125" style="11" customWidth="1"/>
    <col min="1298" max="1298" width="0" style="11" hidden="1" customWidth="1"/>
    <col min="1299" max="1299" width="14.90625" style="11" customWidth="1"/>
    <col min="1300" max="1308" width="0" style="11" hidden="1" customWidth="1"/>
    <col min="1309" max="1310" width="14.90625" style="11" customWidth="1"/>
    <col min="1311" max="1311" width="10.26953125" style="11" bestFit="1" customWidth="1"/>
    <col min="1312" max="1536" width="9" style="11"/>
    <col min="1537" max="1537" width="13.26953125" style="11" customWidth="1"/>
    <col min="1538" max="1538" width="39.08984375" style="11" customWidth="1"/>
    <col min="1539" max="1553" width="15.453125" style="11" customWidth="1"/>
    <col min="1554" max="1554" width="0" style="11" hidden="1" customWidth="1"/>
    <col min="1555" max="1555" width="14.90625" style="11" customWidth="1"/>
    <col min="1556" max="1564" width="0" style="11" hidden="1" customWidth="1"/>
    <col min="1565" max="1566" width="14.90625" style="11" customWidth="1"/>
    <col min="1567" max="1567" width="10.26953125" style="11" bestFit="1" customWidth="1"/>
    <col min="1568" max="1792" width="9" style="11"/>
    <col min="1793" max="1793" width="13.26953125" style="11" customWidth="1"/>
    <col min="1794" max="1794" width="39.08984375" style="11" customWidth="1"/>
    <col min="1795" max="1809" width="15.453125" style="11" customWidth="1"/>
    <col min="1810" max="1810" width="0" style="11" hidden="1" customWidth="1"/>
    <col min="1811" max="1811" width="14.90625" style="11" customWidth="1"/>
    <col min="1812" max="1820" width="0" style="11" hidden="1" customWidth="1"/>
    <col min="1821" max="1822" width="14.90625" style="11" customWidth="1"/>
    <col min="1823" max="1823" width="10.26953125" style="11" bestFit="1" customWidth="1"/>
    <col min="1824" max="2048" width="9" style="11"/>
    <col min="2049" max="2049" width="13.26953125" style="11" customWidth="1"/>
    <col min="2050" max="2050" width="39.08984375" style="11" customWidth="1"/>
    <col min="2051" max="2065" width="15.453125" style="11" customWidth="1"/>
    <col min="2066" max="2066" width="0" style="11" hidden="1" customWidth="1"/>
    <col min="2067" max="2067" width="14.90625" style="11" customWidth="1"/>
    <col min="2068" max="2076" width="0" style="11" hidden="1" customWidth="1"/>
    <col min="2077" max="2078" width="14.90625" style="11" customWidth="1"/>
    <col min="2079" max="2079" width="10.26953125" style="11" bestFit="1" customWidth="1"/>
    <col min="2080" max="2304" width="9" style="11"/>
    <col min="2305" max="2305" width="13.26953125" style="11" customWidth="1"/>
    <col min="2306" max="2306" width="39.08984375" style="11" customWidth="1"/>
    <col min="2307" max="2321" width="15.453125" style="11" customWidth="1"/>
    <col min="2322" max="2322" width="0" style="11" hidden="1" customWidth="1"/>
    <col min="2323" max="2323" width="14.90625" style="11" customWidth="1"/>
    <col min="2324" max="2332" width="0" style="11" hidden="1" customWidth="1"/>
    <col min="2333" max="2334" width="14.90625" style="11" customWidth="1"/>
    <col min="2335" max="2335" width="10.26953125" style="11" bestFit="1" customWidth="1"/>
    <col min="2336" max="2560" width="9" style="11"/>
    <col min="2561" max="2561" width="13.26953125" style="11" customWidth="1"/>
    <col min="2562" max="2562" width="39.08984375" style="11" customWidth="1"/>
    <col min="2563" max="2577" width="15.453125" style="11" customWidth="1"/>
    <col min="2578" max="2578" width="0" style="11" hidden="1" customWidth="1"/>
    <col min="2579" max="2579" width="14.90625" style="11" customWidth="1"/>
    <col min="2580" max="2588" width="0" style="11" hidden="1" customWidth="1"/>
    <col min="2589" max="2590" width="14.90625" style="11" customWidth="1"/>
    <col min="2591" max="2591" width="10.26953125" style="11" bestFit="1" customWidth="1"/>
    <col min="2592" max="2816" width="9" style="11"/>
    <col min="2817" max="2817" width="13.26953125" style="11" customWidth="1"/>
    <col min="2818" max="2818" width="39.08984375" style="11" customWidth="1"/>
    <col min="2819" max="2833" width="15.453125" style="11" customWidth="1"/>
    <col min="2834" max="2834" width="0" style="11" hidden="1" customWidth="1"/>
    <col min="2835" max="2835" width="14.90625" style="11" customWidth="1"/>
    <col min="2836" max="2844" width="0" style="11" hidden="1" customWidth="1"/>
    <col min="2845" max="2846" width="14.90625" style="11" customWidth="1"/>
    <col min="2847" max="2847" width="10.26953125" style="11" bestFit="1" customWidth="1"/>
    <col min="2848" max="3072" width="9" style="11"/>
    <col min="3073" max="3073" width="13.26953125" style="11" customWidth="1"/>
    <col min="3074" max="3074" width="39.08984375" style="11" customWidth="1"/>
    <col min="3075" max="3089" width="15.453125" style="11" customWidth="1"/>
    <col min="3090" max="3090" width="0" style="11" hidden="1" customWidth="1"/>
    <col min="3091" max="3091" width="14.90625" style="11" customWidth="1"/>
    <col min="3092" max="3100" width="0" style="11" hidden="1" customWidth="1"/>
    <col min="3101" max="3102" width="14.90625" style="11" customWidth="1"/>
    <col min="3103" max="3103" width="10.26953125" style="11" bestFit="1" customWidth="1"/>
    <col min="3104" max="3328" width="9" style="11"/>
    <col min="3329" max="3329" width="13.26953125" style="11" customWidth="1"/>
    <col min="3330" max="3330" width="39.08984375" style="11" customWidth="1"/>
    <col min="3331" max="3345" width="15.453125" style="11" customWidth="1"/>
    <col min="3346" max="3346" width="0" style="11" hidden="1" customWidth="1"/>
    <col min="3347" max="3347" width="14.90625" style="11" customWidth="1"/>
    <col min="3348" max="3356" width="0" style="11" hidden="1" customWidth="1"/>
    <col min="3357" max="3358" width="14.90625" style="11" customWidth="1"/>
    <col min="3359" max="3359" width="10.26953125" style="11" bestFit="1" customWidth="1"/>
    <col min="3360" max="3584" width="9" style="11"/>
    <col min="3585" max="3585" width="13.26953125" style="11" customWidth="1"/>
    <col min="3586" max="3586" width="39.08984375" style="11" customWidth="1"/>
    <col min="3587" max="3601" width="15.453125" style="11" customWidth="1"/>
    <col min="3602" max="3602" width="0" style="11" hidden="1" customWidth="1"/>
    <col min="3603" max="3603" width="14.90625" style="11" customWidth="1"/>
    <col min="3604" max="3612" width="0" style="11" hidden="1" customWidth="1"/>
    <col min="3613" max="3614" width="14.90625" style="11" customWidth="1"/>
    <col min="3615" max="3615" width="10.26953125" style="11" bestFit="1" customWidth="1"/>
    <col min="3616" max="3840" width="9" style="11"/>
    <col min="3841" max="3841" width="13.26953125" style="11" customWidth="1"/>
    <col min="3842" max="3842" width="39.08984375" style="11" customWidth="1"/>
    <col min="3843" max="3857" width="15.453125" style="11" customWidth="1"/>
    <col min="3858" max="3858" width="0" style="11" hidden="1" customWidth="1"/>
    <col min="3859" max="3859" width="14.90625" style="11" customWidth="1"/>
    <col min="3860" max="3868" width="0" style="11" hidden="1" customWidth="1"/>
    <col min="3869" max="3870" width="14.90625" style="11" customWidth="1"/>
    <col min="3871" max="3871" width="10.26953125" style="11" bestFit="1" customWidth="1"/>
    <col min="3872" max="4096" width="9" style="11"/>
    <col min="4097" max="4097" width="13.26953125" style="11" customWidth="1"/>
    <col min="4098" max="4098" width="39.08984375" style="11" customWidth="1"/>
    <col min="4099" max="4113" width="15.453125" style="11" customWidth="1"/>
    <col min="4114" max="4114" width="0" style="11" hidden="1" customWidth="1"/>
    <col min="4115" max="4115" width="14.90625" style="11" customWidth="1"/>
    <col min="4116" max="4124" width="0" style="11" hidden="1" customWidth="1"/>
    <col min="4125" max="4126" width="14.90625" style="11" customWidth="1"/>
    <col min="4127" max="4127" width="10.26953125" style="11" bestFit="1" customWidth="1"/>
    <col min="4128" max="4352" width="9" style="11"/>
    <col min="4353" max="4353" width="13.26953125" style="11" customWidth="1"/>
    <col min="4354" max="4354" width="39.08984375" style="11" customWidth="1"/>
    <col min="4355" max="4369" width="15.453125" style="11" customWidth="1"/>
    <col min="4370" max="4370" width="0" style="11" hidden="1" customWidth="1"/>
    <col min="4371" max="4371" width="14.90625" style="11" customWidth="1"/>
    <col min="4372" max="4380" width="0" style="11" hidden="1" customWidth="1"/>
    <col min="4381" max="4382" width="14.90625" style="11" customWidth="1"/>
    <col min="4383" max="4383" width="10.26953125" style="11" bestFit="1" customWidth="1"/>
    <col min="4384" max="4608" width="9" style="11"/>
    <col min="4609" max="4609" width="13.26953125" style="11" customWidth="1"/>
    <col min="4610" max="4610" width="39.08984375" style="11" customWidth="1"/>
    <col min="4611" max="4625" width="15.453125" style="11" customWidth="1"/>
    <col min="4626" max="4626" width="0" style="11" hidden="1" customWidth="1"/>
    <col min="4627" max="4627" width="14.90625" style="11" customWidth="1"/>
    <col min="4628" max="4636" width="0" style="11" hidden="1" customWidth="1"/>
    <col min="4637" max="4638" width="14.90625" style="11" customWidth="1"/>
    <col min="4639" max="4639" width="10.26953125" style="11" bestFit="1" customWidth="1"/>
    <col min="4640" max="4864" width="9" style="11"/>
    <col min="4865" max="4865" width="13.26953125" style="11" customWidth="1"/>
    <col min="4866" max="4866" width="39.08984375" style="11" customWidth="1"/>
    <col min="4867" max="4881" width="15.453125" style="11" customWidth="1"/>
    <col min="4882" max="4882" width="0" style="11" hidden="1" customWidth="1"/>
    <col min="4883" max="4883" width="14.90625" style="11" customWidth="1"/>
    <col min="4884" max="4892" width="0" style="11" hidden="1" customWidth="1"/>
    <col min="4893" max="4894" width="14.90625" style="11" customWidth="1"/>
    <col min="4895" max="4895" width="10.26953125" style="11" bestFit="1" customWidth="1"/>
    <col min="4896" max="5120" width="9" style="11"/>
    <col min="5121" max="5121" width="13.26953125" style="11" customWidth="1"/>
    <col min="5122" max="5122" width="39.08984375" style="11" customWidth="1"/>
    <col min="5123" max="5137" width="15.453125" style="11" customWidth="1"/>
    <col min="5138" max="5138" width="0" style="11" hidden="1" customWidth="1"/>
    <col min="5139" max="5139" width="14.90625" style="11" customWidth="1"/>
    <col min="5140" max="5148" width="0" style="11" hidden="1" customWidth="1"/>
    <col min="5149" max="5150" width="14.90625" style="11" customWidth="1"/>
    <col min="5151" max="5151" width="10.26953125" style="11" bestFit="1" customWidth="1"/>
    <col min="5152" max="5376" width="9" style="11"/>
    <col min="5377" max="5377" width="13.26953125" style="11" customWidth="1"/>
    <col min="5378" max="5378" width="39.08984375" style="11" customWidth="1"/>
    <col min="5379" max="5393" width="15.453125" style="11" customWidth="1"/>
    <col min="5394" max="5394" width="0" style="11" hidden="1" customWidth="1"/>
    <col min="5395" max="5395" width="14.90625" style="11" customWidth="1"/>
    <col min="5396" max="5404" width="0" style="11" hidden="1" customWidth="1"/>
    <col min="5405" max="5406" width="14.90625" style="11" customWidth="1"/>
    <col min="5407" max="5407" width="10.26953125" style="11" bestFit="1" customWidth="1"/>
    <col min="5408" max="5632" width="9" style="11"/>
    <col min="5633" max="5633" width="13.26953125" style="11" customWidth="1"/>
    <col min="5634" max="5634" width="39.08984375" style="11" customWidth="1"/>
    <col min="5635" max="5649" width="15.453125" style="11" customWidth="1"/>
    <col min="5650" max="5650" width="0" style="11" hidden="1" customWidth="1"/>
    <col min="5651" max="5651" width="14.90625" style="11" customWidth="1"/>
    <col min="5652" max="5660" width="0" style="11" hidden="1" customWidth="1"/>
    <col min="5661" max="5662" width="14.90625" style="11" customWidth="1"/>
    <col min="5663" max="5663" width="10.26953125" style="11" bestFit="1" customWidth="1"/>
    <col min="5664" max="5888" width="9" style="11"/>
    <col min="5889" max="5889" width="13.26953125" style="11" customWidth="1"/>
    <col min="5890" max="5890" width="39.08984375" style="11" customWidth="1"/>
    <col min="5891" max="5905" width="15.453125" style="11" customWidth="1"/>
    <col min="5906" max="5906" width="0" style="11" hidden="1" customWidth="1"/>
    <col min="5907" max="5907" width="14.90625" style="11" customWidth="1"/>
    <col min="5908" max="5916" width="0" style="11" hidden="1" customWidth="1"/>
    <col min="5917" max="5918" width="14.90625" style="11" customWidth="1"/>
    <col min="5919" max="5919" width="10.26953125" style="11" bestFit="1" customWidth="1"/>
    <col min="5920" max="6144" width="9" style="11"/>
    <col min="6145" max="6145" width="13.26953125" style="11" customWidth="1"/>
    <col min="6146" max="6146" width="39.08984375" style="11" customWidth="1"/>
    <col min="6147" max="6161" width="15.453125" style="11" customWidth="1"/>
    <col min="6162" max="6162" width="0" style="11" hidden="1" customWidth="1"/>
    <col min="6163" max="6163" width="14.90625" style="11" customWidth="1"/>
    <col min="6164" max="6172" width="0" style="11" hidden="1" customWidth="1"/>
    <col min="6173" max="6174" width="14.90625" style="11" customWidth="1"/>
    <col min="6175" max="6175" width="10.26953125" style="11" bestFit="1" customWidth="1"/>
    <col min="6176" max="6400" width="9" style="11"/>
    <col min="6401" max="6401" width="13.26953125" style="11" customWidth="1"/>
    <col min="6402" max="6402" width="39.08984375" style="11" customWidth="1"/>
    <col min="6403" max="6417" width="15.453125" style="11" customWidth="1"/>
    <col min="6418" max="6418" width="0" style="11" hidden="1" customWidth="1"/>
    <col min="6419" max="6419" width="14.90625" style="11" customWidth="1"/>
    <col min="6420" max="6428" width="0" style="11" hidden="1" customWidth="1"/>
    <col min="6429" max="6430" width="14.90625" style="11" customWidth="1"/>
    <col min="6431" max="6431" width="10.26953125" style="11" bestFit="1" customWidth="1"/>
    <col min="6432" max="6656" width="9" style="11"/>
    <col min="6657" max="6657" width="13.26953125" style="11" customWidth="1"/>
    <col min="6658" max="6658" width="39.08984375" style="11" customWidth="1"/>
    <col min="6659" max="6673" width="15.453125" style="11" customWidth="1"/>
    <col min="6674" max="6674" width="0" style="11" hidden="1" customWidth="1"/>
    <col min="6675" max="6675" width="14.90625" style="11" customWidth="1"/>
    <col min="6676" max="6684" width="0" style="11" hidden="1" customWidth="1"/>
    <col min="6685" max="6686" width="14.90625" style="11" customWidth="1"/>
    <col min="6687" max="6687" width="10.26953125" style="11" bestFit="1" customWidth="1"/>
    <col min="6688" max="6912" width="9" style="11"/>
    <col min="6913" max="6913" width="13.26953125" style="11" customWidth="1"/>
    <col min="6914" max="6914" width="39.08984375" style="11" customWidth="1"/>
    <col min="6915" max="6929" width="15.453125" style="11" customWidth="1"/>
    <col min="6930" max="6930" width="0" style="11" hidden="1" customWidth="1"/>
    <col min="6931" max="6931" width="14.90625" style="11" customWidth="1"/>
    <col min="6932" max="6940" width="0" style="11" hidden="1" customWidth="1"/>
    <col min="6941" max="6942" width="14.90625" style="11" customWidth="1"/>
    <col min="6943" max="6943" width="10.26953125" style="11" bestFit="1" customWidth="1"/>
    <col min="6944" max="7168" width="9" style="11"/>
    <col min="7169" max="7169" width="13.26953125" style="11" customWidth="1"/>
    <col min="7170" max="7170" width="39.08984375" style="11" customWidth="1"/>
    <col min="7171" max="7185" width="15.453125" style="11" customWidth="1"/>
    <col min="7186" max="7186" width="0" style="11" hidden="1" customWidth="1"/>
    <col min="7187" max="7187" width="14.90625" style="11" customWidth="1"/>
    <col min="7188" max="7196" width="0" style="11" hidden="1" customWidth="1"/>
    <col min="7197" max="7198" width="14.90625" style="11" customWidth="1"/>
    <col min="7199" max="7199" width="10.26953125" style="11" bestFit="1" customWidth="1"/>
    <col min="7200" max="7424" width="9" style="11"/>
    <col min="7425" max="7425" width="13.26953125" style="11" customWidth="1"/>
    <col min="7426" max="7426" width="39.08984375" style="11" customWidth="1"/>
    <col min="7427" max="7441" width="15.453125" style="11" customWidth="1"/>
    <col min="7442" max="7442" width="0" style="11" hidden="1" customWidth="1"/>
    <col min="7443" max="7443" width="14.90625" style="11" customWidth="1"/>
    <col min="7444" max="7452" width="0" style="11" hidden="1" customWidth="1"/>
    <col min="7453" max="7454" width="14.90625" style="11" customWidth="1"/>
    <col min="7455" max="7455" width="10.26953125" style="11" bestFit="1" customWidth="1"/>
    <col min="7456" max="7680" width="9" style="11"/>
    <col min="7681" max="7681" width="13.26953125" style="11" customWidth="1"/>
    <col min="7682" max="7682" width="39.08984375" style="11" customWidth="1"/>
    <col min="7683" max="7697" width="15.453125" style="11" customWidth="1"/>
    <col min="7698" max="7698" width="0" style="11" hidden="1" customWidth="1"/>
    <col min="7699" max="7699" width="14.90625" style="11" customWidth="1"/>
    <col min="7700" max="7708" width="0" style="11" hidden="1" customWidth="1"/>
    <col min="7709" max="7710" width="14.90625" style="11" customWidth="1"/>
    <col min="7711" max="7711" width="10.26953125" style="11" bestFit="1" customWidth="1"/>
    <col min="7712" max="7936" width="9" style="11"/>
    <col min="7937" max="7937" width="13.26953125" style="11" customWidth="1"/>
    <col min="7938" max="7938" width="39.08984375" style="11" customWidth="1"/>
    <col min="7939" max="7953" width="15.453125" style="11" customWidth="1"/>
    <col min="7954" max="7954" width="0" style="11" hidden="1" customWidth="1"/>
    <col min="7955" max="7955" width="14.90625" style="11" customWidth="1"/>
    <col min="7956" max="7964" width="0" style="11" hidden="1" customWidth="1"/>
    <col min="7965" max="7966" width="14.90625" style="11" customWidth="1"/>
    <col min="7967" max="7967" width="10.26953125" style="11" bestFit="1" customWidth="1"/>
    <col min="7968" max="8192" width="9" style="11"/>
    <col min="8193" max="8193" width="13.26953125" style="11" customWidth="1"/>
    <col min="8194" max="8194" width="39.08984375" style="11" customWidth="1"/>
    <col min="8195" max="8209" width="15.453125" style="11" customWidth="1"/>
    <col min="8210" max="8210" width="0" style="11" hidden="1" customWidth="1"/>
    <col min="8211" max="8211" width="14.90625" style="11" customWidth="1"/>
    <col min="8212" max="8220" width="0" style="11" hidden="1" customWidth="1"/>
    <col min="8221" max="8222" width="14.90625" style="11" customWidth="1"/>
    <col min="8223" max="8223" width="10.26953125" style="11" bestFit="1" customWidth="1"/>
    <col min="8224" max="8448" width="9" style="11"/>
    <col min="8449" max="8449" width="13.26953125" style="11" customWidth="1"/>
    <col min="8450" max="8450" width="39.08984375" style="11" customWidth="1"/>
    <col min="8451" max="8465" width="15.453125" style="11" customWidth="1"/>
    <col min="8466" max="8466" width="0" style="11" hidden="1" customWidth="1"/>
    <col min="8467" max="8467" width="14.90625" style="11" customWidth="1"/>
    <col min="8468" max="8476" width="0" style="11" hidden="1" customWidth="1"/>
    <col min="8477" max="8478" width="14.90625" style="11" customWidth="1"/>
    <col min="8479" max="8479" width="10.26953125" style="11" bestFit="1" customWidth="1"/>
    <col min="8480" max="8704" width="9" style="11"/>
    <col min="8705" max="8705" width="13.26953125" style="11" customWidth="1"/>
    <col min="8706" max="8706" width="39.08984375" style="11" customWidth="1"/>
    <col min="8707" max="8721" width="15.453125" style="11" customWidth="1"/>
    <col min="8722" max="8722" width="0" style="11" hidden="1" customWidth="1"/>
    <col min="8723" max="8723" width="14.90625" style="11" customWidth="1"/>
    <col min="8724" max="8732" width="0" style="11" hidden="1" customWidth="1"/>
    <col min="8733" max="8734" width="14.90625" style="11" customWidth="1"/>
    <col min="8735" max="8735" width="10.26953125" style="11" bestFit="1" customWidth="1"/>
    <col min="8736" max="8960" width="9" style="11"/>
    <col min="8961" max="8961" width="13.26953125" style="11" customWidth="1"/>
    <col min="8962" max="8962" width="39.08984375" style="11" customWidth="1"/>
    <col min="8963" max="8977" width="15.453125" style="11" customWidth="1"/>
    <col min="8978" max="8978" width="0" style="11" hidden="1" customWidth="1"/>
    <col min="8979" max="8979" width="14.90625" style="11" customWidth="1"/>
    <col min="8980" max="8988" width="0" style="11" hidden="1" customWidth="1"/>
    <col min="8989" max="8990" width="14.90625" style="11" customWidth="1"/>
    <col min="8991" max="8991" width="10.26953125" style="11" bestFit="1" customWidth="1"/>
    <col min="8992" max="9216" width="9" style="11"/>
    <col min="9217" max="9217" width="13.26953125" style="11" customWidth="1"/>
    <col min="9218" max="9218" width="39.08984375" style="11" customWidth="1"/>
    <col min="9219" max="9233" width="15.453125" style="11" customWidth="1"/>
    <col min="9234" max="9234" width="0" style="11" hidden="1" customWidth="1"/>
    <col min="9235" max="9235" width="14.90625" style="11" customWidth="1"/>
    <col min="9236" max="9244" width="0" style="11" hidden="1" customWidth="1"/>
    <col min="9245" max="9246" width="14.90625" style="11" customWidth="1"/>
    <col min="9247" max="9247" width="10.26953125" style="11" bestFit="1" customWidth="1"/>
    <col min="9248" max="9472" width="9" style="11"/>
    <col min="9473" max="9473" width="13.26953125" style="11" customWidth="1"/>
    <col min="9474" max="9474" width="39.08984375" style="11" customWidth="1"/>
    <col min="9475" max="9489" width="15.453125" style="11" customWidth="1"/>
    <col min="9490" max="9490" width="0" style="11" hidden="1" customWidth="1"/>
    <col min="9491" max="9491" width="14.90625" style="11" customWidth="1"/>
    <col min="9492" max="9500" width="0" style="11" hidden="1" customWidth="1"/>
    <col min="9501" max="9502" width="14.90625" style="11" customWidth="1"/>
    <col min="9503" max="9503" width="10.26953125" style="11" bestFit="1" customWidth="1"/>
    <col min="9504" max="9728" width="9" style="11"/>
    <col min="9729" max="9729" width="13.26953125" style="11" customWidth="1"/>
    <col min="9730" max="9730" width="39.08984375" style="11" customWidth="1"/>
    <col min="9731" max="9745" width="15.453125" style="11" customWidth="1"/>
    <col min="9746" max="9746" width="0" style="11" hidden="1" customWidth="1"/>
    <col min="9747" max="9747" width="14.90625" style="11" customWidth="1"/>
    <col min="9748" max="9756" width="0" style="11" hidden="1" customWidth="1"/>
    <col min="9757" max="9758" width="14.90625" style="11" customWidth="1"/>
    <col min="9759" max="9759" width="10.26953125" style="11" bestFit="1" customWidth="1"/>
    <col min="9760" max="9984" width="9" style="11"/>
    <col min="9985" max="9985" width="13.26953125" style="11" customWidth="1"/>
    <col min="9986" max="9986" width="39.08984375" style="11" customWidth="1"/>
    <col min="9987" max="10001" width="15.453125" style="11" customWidth="1"/>
    <col min="10002" max="10002" width="0" style="11" hidden="1" customWidth="1"/>
    <col min="10003" max="10003" width="14.90625" style="11" customWidth="1"/>
    <col min="10004" max="10012" width="0" style="11" hidden="1" customWidth="1"/>
    <col min="10013" max="10014" width="14.90625" style="11" customWidth="1"/>
    <col min="10015" max="10015" width="10.26953125" style="11" bestFit="1" customWidth="1"/>
    <col min="10016" max="10240" width="9" style="11"/>
    <col min="10241" max="10241" width="13.26953125" style="11" customWidth="1"/>
    <col min="10242" max="10242" width="39.08984375" style="11" customWidth="1"/>
    <col min="10243" max="10257" width="15.453125" style="11" customWidth="1"/>
    <col min="10258" max="10258" width="0" style="11" hidden="1" customWidth="1"/>
    <col min="10259" max="10259" width="14.90625" style="11" customWidth="1"/>
    <col min="10260" max="10268" width="0" style="11" hidden="1" customWidth="1"/>
    <col min="10269" max="10270" width="14.90625" style="11" customWidth="1"/>
    <col min="10271" max="10271" width="10.26953125" style="11" bestFit="1" customWidth="1"/>
    <col min="10272" max="10496" width="9" style="11"/>
    <col min="10497" max="10497" width="13.26953125" style="11" customWidth="1"/>
    <col min="10498" max="10498" width="39.08984375" style="11" customWidth="1"/>
    <col min="10499" max="10513" width="15.453125" style="11" customWidth="1"/>
    <col min="10514" max="10514" width="0" style="11" hidden="1" customWidth="1"/>
    <col min="10515" max="10515" width="14.90625" style="11" customWidth="1"/>
    <col min="10516" max="10524" width="0" style="11" hidden="1" customWidth="1"/>
    <col min="10525" max="10526" width="14.90625" style="11" customWidth="1"/>
    <col min="10527" max="10527" width="10.26953125" style="11" bestFit="1" customWidth="1"/>
    <col min="10528" max="10752" width="9" style="11"/>
    <col min="10753" max="10753" width="13.26953125" style="11" customWidth="1"/>
    <col min="10754" max="10754" width="39.08984375" style="11" customWidth="1"/>
    <col min="10755" max="10769" width="15.453125" style="11" customWidth="1"/>
    <col min="10770" max="10770" width="0" style="11" hidden="1" customWidth="1"/>
    <col min="10771" max="10771" width="14.90625" style="11" customWidth="1"/>
    <col min="10772" max="10780" width="0" style="11" hidden="1" customWidth="1"/>
    <col min="10781" max="10782" width="14.90625" style="11" customWidth="1"/>
    <col min="10783" max="10783" width="10.26953125" style="11" bestFit="1" customWidth="1"/>
    <col min="10784" max="11008" width="9" style="11"/>
    <col min="11009" max="11009" width="13.26953125" style="11" customWidth="1"/>
    <col min="11010" max="11010" width="39.08984375" style="11" customWidth="1"/>
    <col min="11011" max="11025" width="15.453125" style="11" customWidth="1"/>
    <col min="11026" max="11026" width="0" style="11" hidden="1" customWidth="1"/>
    <col min="11027" max="11027" width="14.90625" style="11" customWidth="1"/>
    <col min="11028" max="11036" width="0" style="11" hidden="1" customWidth="1"/>
    <col min="11037" max="11038" width="14.90625" style="11" customWidth="1"/>
    <col min="11039" max="11039" width="10.26953125" style="11" bestFit="1" customWidth="1"/>
    <col min="11040" max="11264" width="9" style="11"/>
    <col min="11265" max="11265" width="13.26953125" style="11" customWidth="1"/>
    <col min="11266" max="11266" width="39.08984375" style="11" customWidth="1"/>
    <col min="11267" max="11281" width="15.453125" style="11" customWidth="1"/>
    <col min="11282" max="11282" width="0" style="11" hidden="1" customWidth="1"/>
    <col min="11283" max="11283" width="14.90625" style="11" customWidth="1"/>
    <col min="11284" max="11292" width="0" style="11" hidden="1" customWidth="1"/>
    <col min="11293" max="11294" width="14.90625" style="11" customWidth="1"/>
    <col min="11295" max="11295" width="10.26953125" style="11" bestFit="1" customWidth="1"/>
    <col min="11296" max="11520" width="9" style="11"/>
    <col min="11521" max="11521" width="13.26953125" style="11" customWidth="1"/>
    <col min="11522" max="11522" width="39.08984375" style="11" customWidth="1"/>
    <col min="11523" max="11537" width="15.453125" style="11" customWidth="1"/>
    <col min="11538" max="11538" width="0" style="11" hidden="1" customWidth="1"/>
    <col min="11539" max="11539" width="14.90625" style="11" customWidth="1"/>
    <col min="11540" max="11548" width="0" style="11" hidden="1" customWidth="1"/>
    <col min="11549" max="11550" width="14.90625" style="11" customWidth="1"/>
    <col min="11551" max="11551" width="10.26953125" style="11" bestFit="1" customWidth="1"/>
    <col min="11552" max="11776" width="9" style="11"/>
    <col min="11777" max="11777" width="13.26953125" style="11" customWidth="1"/>
    <col min="11778" max="11778" width="39.08984375" style="11" customWidth="1"/>
    <col min="11779" max="11793" width="15.453125" style="11" customWidth="1"/>
    <col min="11794" max="11794" width="0" style="11" hidden="1" customWidth="1"/>
    <col min="11795" max="11795" width="14.90625" style="11" customWidth="1"/>
    <col min="11796" max="11804" width="0" style="11" hidden="1" customWidth="1"/>
    <col min="11805" max="11806" width="14.90625" style="11" customWidth="1"/>
    <col min="11807" max="11807" width="10.26953125" style="11" bestFit="1" customWidth="1"/>
    <col min="11808" max="12032" width="9" style="11"/>
    <col min="12033" max="12033" width="13.26953125" style="11" customWidth="1"/>
    <col min="12034" max="12034" width="39.08984375" style="11" customWidth="1"/>
    <col min="12035" max="12049" width="15.453125" style="11" customWidth="1"/>
    <col min="12050" max="12050" width="0" style="11" hidden="1" customWidth="1"/>
    <col min="12051" max="12051" width="14.90625" style="11" customWidth="1"/>
    <col min="12052" max="12060" width="0" style="11" hidden="1" customWidth="1"/>
    <col min="12061" max="12062" width="14.90625" style="11" customWidth="1"/>
    <col min="12063" max="12063" width="10.26953125" style="11" bestFit="1" customWidth="1"/>
    <col min="12064" max="12288" width="9" style="11"/>
    <col min="12289" max="12289" width="13.26953125" style="11" customWidth="1"/>
    <col min="12290" max="12290" width="39.08984375" style="11" customWidth="1"/>
    <col min="12291" max="12305" width="15.453125" style="11" customWidth="1"/>
    <col min="12306" max="12306" width="0" style="11" hidden="1" customWidth="1"/>
    <col min="12307" max="12307" width="14.90625" style="11" customWidth="1"/>
    <col min="12308" max="12316" width="0" style="11" hidden="1" customWidth="1"/>
    <col min="12317" max="12318" width="14.90625" style="11" customWidth="1"/>
    <col min="12319" max="12319" width="10.26953125" style="11" bestFit="1" customWidth="1"/>
    <col min="12320" max="12544" width="9" style="11"/>
    <col min="12545" max="12545" width="13.26953125" style="11" customWidth="1"/>
    <col min="12546" max="12546" width="39.08984375" style="11" customWidth="1"/>
    <col min="12547" max="12561" width="15.453125" style="11" customWidth="1"/>
    <col min="12562" max="12562" width="0" style="11" hidden="1" customWidth="1"/>
    <col min="12563" max="12563" width="14.90625" style="11" customWidth="1"/>
    <col min="12564" max="12572" width="0" style="11" hidden="1" customWidth="1"/>
    <col min="12573" max="12574" width="14.90625" style="11" customWidth="1"/>
    <col min="12575" max="12575" width="10.26953125" style="11" bestFit="1" customWidth="1"/>
    <col min="12576" max="12800" width="9" style="11"/>
    <col min="12801" max="12801" width="13.26953125" style="11" customWidth="1"/>
    <col min="12802" max="12802" width="39.08984375" style="11" customWidth="1"/>
    <col min="12803" max="12817" width="15.453125" style="11" customWidth="1"/>
    <col min="12818" max="12818" width="0" style="11" hidden="1" customWidth="1"/>
    <col min="12819" max="12819" width="14.90625" style="11" customWidth="1"/>
    <col min="12820" max="12828" width="0" style="11" hidden="1" customWidth="1"/>
    <col min="12829" max="12830" width="14.90625" style="11" customWidth="1"/>
    <col min="12831" max="12831" width="10.26953125" style="11" bestFit="1" customWidth="1"/>
    <col min="12832" max="13056" width="9" style="11"/>
    <col min="13057" max="13057" width="13.26953125" style="11" customWidth="1"/>
    <col min="13058" max="13058" width="39.08984375" style="11" customWidth="1"/>
    <col min="13059" max="13073" width="15.453125" style="11" customWidth="1"/>
    <col min="13074" max="13074" width="0" style="11" hidden="1" customWidth="1"/>
    <col min="13075" max="13075" width="14.90625" style="11" customWidth="1"/>
    <col min="13076" max="13084" width="0" style="11" hidden="1" customWidth="1"/>
    <col min="13085" max="13086" width="14.90625" style="11" customWidth="1"/>
    <col min="13087" max="13087" width="10.26953125" style="11" bestFit="1" customWidth="1"/>
    <col min="13088" max="13312" width="9" style="11"/>
    <col min="13313" max="13313" width="13.26953125" style="11" customWidth="1"/>
    <col min="13314" max="13314" width="39.08984375" style="11" customWidth="1"/>
    <col min="13315" max="13329" width="15.453125" style="11" customWidth="1"/>
    <col min="13330" max="13330" width="0" style="11" hidden="1" customWidth="1"/>
    <col min="13331" max="13331" width="14.90625" style="11" customWidth="1"/>
    <col min="13332" max="13340" width="0" style="11" hidden="1" customWidth="1"/>
    <col min="13341" max="13342" width="14.90625" style="11" customWidth="1"/>
    <col min="13343" max="13343" width="10.26953125" style="11" bestFit="1" customWidth="1"/>
    <col min="13344" max="13568" width="9" style="11"/>
    <col min="13569" max="13569" width="13.26953125" style="11" customWidth="1"/>
    <col min="13570" max="13570" width="39.08984375" style="11" customWidth="1"/>
    <col min="13571" max="13585" width="15.453125" style="11" customWidth="1"/>
    <col min="13586" max="13586" width="0" style="11" hidden="1" customWidth="1"/>
    <col min="13587" max="13587" width="14.90625" style="11" customWidth="1"/>
    <col min="13588" max="13596" width="0" style="11" hidden="1" customWidth="1"/>
    <col min="13597" max="13598" width="14.90625" style="11" customWidth="1"/>
    <col min="13599" max="13599" width="10.26953125" style="11" bestFit="1" customWidth="1"/>
    <col min="13600" max="13824" width="9" style="11"/>
    <col min="13825" max="13825" width="13.26953125" style="11" customWidth="1"/>
    <col min="13826" max="13826" width="39.08984375" style="11" customWidth="1"/>
    <col min="13827" max="13841" width="15.453125" style="11" customWidth="1"/>
    <col min="13842" max="13842" width="0" style="11" hidden="1" customWidth="1"/>
    <col min="13843" max="13843" width="14.90625" style="11" customWidth="1"/>
    <col min="13844" max="13852" width="0" style="11" hidden="1" customWidth="1"/>
    <col min="13853" max="13854" width="14.90625" style="11" customWidth="1"/>
    <col min="13855" max="13855" width="10.26953125" style="11" bestFit="1" customWidth="1"/>
    <col min="13856" max="14080" width="9" style="11"/>
    <col min="14081" max="14081" width="13.26953125" style="11" customWidth="1"/>
    <col min="14082" max="14082" width="39.08984375" style="11" customWidth="1"/>
    <col min="14083" max="14097" width="15.453125" style="11" customWidth="1"/>
    <col min="14098" max="14098" width="0" style="11" hidden="1" customWidth="1"/>
    <col min="14099" max="14099" width="14.90625" style="11" customWidth="1"/>
    <col min="14100" max="14108" width="0" style="11" hidden="1" customWidth="1"/>
    <col min="14109" max="14110" width="14.90625" style="11" customWidth="1"/>
    <col min="14111" max="14111" width="10.26953125" style="11" bestFit="1" customWidth="1"/>
    <col min="14112" max="14336" width="9" style="11"/>
    <col min="14337" max="14337" width="13.26953125" style="11" customWidth="1"/>
    <col min="14338" max="14338" width="39.08984375" style="11" customWidth="1"/>
    <col min="14339" max="14353" width="15.453125" style="11" customWidth="1"/>
    <col min="14354" max="14354" width="0" style="11" hidden="1" customWidth="1"/>
    <col min="14355" max="14355" width="14.90625" style="11" customWidth="1"/>
    <col min="14356" max="14364" width="0" style="11" hidden="1" customWidth="1"/>
    <col min="14365" max="14366" width="14.90625" style="11" customWidth="1"/>
    <col min="14367" max="14367" width="10.26953125" style="11" bestFit="1" customWidth="1"/>
    <col min="14368" max="14592" width="9" style="11"/>
    <col min="14593" max="14593" width="13.26953125" style="11" customWidth="1"/>
    <col min="14594" max="14594" width="39.08984375" style="11" customWidth="1"/>
    <col min="14595" max="14609" width="15.453125" style="11" customWidth="1"/>
    <col min="14610" max="14610" width="0" style="11" hidden="1" customWidth="1"/>
    <col min="14611" max="14611" width="14.90625" style="11" customWidth="1"/>
    <col min="14612" max="14620" width="0" style="11" hidden="1" customWidth="1"/>
    <col min="14621" max="14622" width="14.90625" style="11" customWidth="1"/>
    <col min="14623" max="14623" width="10.26953125" style="11" bestFit="1" customWidth="1"/>
    <col min="14624" max="14848" width="9" style="11"/>
    <col min="14849" max="14849" width="13.26953125" style="11" customWidth="1"/>
    <col min="14850" max="14850" width="39.08984375" style="11" customWidth="1"/>
    <col min="14851" max="14865" width="15.453125" style="11" customWidth="1"/>
    <col min="14866" max="14866" width="0" style="11" hidden="1" customWidth="1"/>
    <col min="14867" max="14867" width="14.90625" style="11" customWidth="1"/>
    <col min="14868" max="14876" width="0" style="11" hidden="1" customWidth="1"/>
    <col min="14877" max="14878" width="14.90625" style="11" customWidth="1"/>
    <col min="14879" max="14879" width="10.26953125" style="11" bestFit="1" customWidth="1"/>
    <col min="14880" max="15104" width="9" style="11"/>
    <col min="15105" max="15105" width="13.26953125" style="11" customWidth="1"/>
    <col min="15106" max="15106" width="39.08984375" style="11" customWidth="1"/>
    <col min="15107" max="15121" width="15.453125" style="11" customWidth="1"/>
    <col min="15122" max="15122" width="0" style="11" hidden="1" customWidth="1"/>
    <col min="15123" max="15123" width="14.90625" style="11" customWidth="1"/>
    <col min="15124" max="15132" width="0" style="11" hidden="1" customWidth="1"/>
    <col min="15133" max="15134" width="14.90625" style="11" customWidth="1"/>
    <col min="15135" max="15135" width="10.26953125" style="11" bestFit="1" customWidth="1"/>
    <col min="15136" max="15360" width="9" style="11"/>
    <col min="15361" max="15361" width="13.26953125" style="11" customWidth="1"/>
    <col min="15362" max="15362" width="39.08984375" style="11" customWidth="1"/>
    <col min="15363" max="15377" width="15.453125" style="11" customWidth="1"/>
    <col min="15378" max="15378" width="0" style="11" hidden="1" customWidth="1"/>
    <col min="15379" max="15379" width="14.90625" style="11" customWidth="1"/>
    <col min="15380" max="15388" width="0" style="11" hidden="1" customWidth="1"/>
    <col min="15389" max="15390" width="14.90625" style="11" customWidth="1"/>
    <col min="15391" max="15391" width="10.26953125" style="11" bestFit="1" customWidth="1"/>
    <col min="15392" max="15616" width="9" style="11"/>
    <col min="15617" max="15617" width="13.26953125" style="11" customWidth="1"/>
    <col min="15618" max="15618" width="39.08984375" style="11" customWidth="1"/>
    <col min="15619" max="15633" width="15.453125" style="11" customWidth="1"/>
    <col min="15634" max="15634" width="0" style="11" hidden="1" customWidth="1"/>
    <col min="15635" max="15635" width="14.90625" style="11" customWidth="1"/>
    <col min="15636" max="15644" width="0" style="11" hidden="1" customWidth="1"/>
    <col min="15645" max="15646" width="14.90625" style="11" customWidth="1"/>
    <col min="15647" max="15647" width="10.26953125" style="11" bestFit="1" customWidth="1"/>
    <col min="15648" max="15872" width="9" style="11"/>
    <col min="15873" max="15873" width="13.26953125" style="11" customWidth="1"/>
    <col min="15874" max="15874" width="39.08984375" style="11" customWidth="1"/>
    <col min="15875" max="15889" width="15.453125" style="11" customWidth="1"/>
    <col min="15890" max="15890" width="0" style="11" hidden="1" customWidth="1"/>
    <col min="15891" max="15891" width="14.90625" style="11" customWidth="1"/>
    <col min="15892" max="15900" width="0" style="11" hidden="1" customWidth="1"/>
    <col min="15901" max="15902" width="14.90625" style="11" customWidth="1"/>
    <col min="15903" max="15903" width="10.26953125" style="11" bestFit="1" customWidth="1"/>
    <col min="15904" max="16128" width="9" style="11"/>
    <col min="16129" max="16129" width="13.26953125" style="11" customWidth="1"/>
    <col min="16130" max="16130" width="39.08984375" style="11" customWidth="1"/>
    <col min="16131" max="16145" width="15.453125" style="11" customWidth="1"/>
    <col min="16146" max="16146" width="0" style="11" hidden="1" customWidth="1"/>
    <col min="16147" max="16147" width="14.90625" style="11" customWidth="1"/>
    <col min="16148" max="16156" width="0" style="11" hidden="1" customWidth="1"/>
    <col min="16157" max="16158" width="14.90625" style="11" customWidth="1"/>
    <col min="16159" max="16159" width="10.26953125" style="11" bestFit="1" customWidth="1"/>
    <col min="16160" max="16384" width="9" style="11"/>
  </cols>
  <sheetData>
    <row r="1" spans="1:32" ht="24" customHeight="1">
      <c r="A1" s="6" t="s">
        <v>236</v>
      </c>
      <c r="B1" s="7"/>
      <c r="C1" s="288" t="s">
        <v>227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2" s="19" customFormat="1" ht="33" customHeight="1">
      <c r="A2" s="12"/>
      <c r="B2" s="13"/>
      <c r="C2" s="289" t="s">
        <v>228</v>
      </c>
      <c r="D2" s="290" t="s">
        <v>229</v>
      </c>
      <c r="E2" s="289" t="s">
        <v>237</v>
      </c>
      <c r="F2" s="289" t="s">
        <v>238</v>
      </c>
      <c r="G2" s="289" t="s">
        <v>239</v>
      </c>
      <c r="H2" s="290" t="s">
        <v>240</v>
      </c>
      <c r="I2" s="289" t="s">
        <v>241</v>
      </c>
      <c r="J2" s="289" t="s">
        <v>242</v>
      </c>
      <c r="K2" s="290" t="s">
        <v>243</v>
      </c>
      <c r="L2" s="289" t="s">
        <v>244</v>
      </c>
      <c r="M2" s="289" t="s">
        <v>245</v>
      </c>
      <c r="N2" s="290" t="s">
        <v>246</v>
      </c>
      <c r="O2" s="14" t="s">
        <v>247</v>
      </c>
      <c r="P2" s="14" t="s">
        <v>248</v>
      </c>
      <c r="Q2" s="14" t="s">
        <v>249</v>
      </c>
      <c r="R2" s="15" t="s">
        <v>250</v>
      </c>
      <c r="S2" s="16" t="s">
        <v>230</v>
      </c>
      <c r="T2" s="16" t="s">
        <v>251</v>
      </c>
      <c r="U2" s="16">
        <v>2023</v>
      </c>
      <c r="V2" s="16">
        <v>2024</v>
      </c>
      <c r="W2" s="16">
        <v>2025</v>
      </c>
      <c r="X2" s="16">
        <v>2026</v>
      </c>
      <c r="Y2" s="16">
        <v>2027</v>
      </c>
      <c r="Z2" s="16">
        <v>2028</v>
      </c>
      <c r="AA2" s="16">
        <v>2029</v>
      </c>
      <c r="AB2" s="16">
        <v>2030</v>
      </c>
      <c r="AC2" s="17" t="s">
        <v>252</v>
      </c>
      <c r="AD2" s="18" t="s">
        <v>253</v>
      </c>
    </row>
    <row r="3" spans="1:32" s="19" customFormat="1" ht="22" customHeight="1">
      <c r="A3" s="335" t="s">
        <v>5</v>
      </c>
      <c r="B3" s="20" t="s">
        <v>254</v>
      </c>
      <c r="C3" s="291" t="e">
        <v>#DIV/0!</v>
      </c>
      <c r="D3" s="291" t="e">
        <v>#DIV/0!</v>
      </c>
      <c r="E3" s="291" t="e">
        <v>#DIV/0!</v>
      </c>
      <c r="F3" s="291" t="e">
        <v>#DIV/0!</v>
      </c>
      <c r="G3" s="291" t="e">
        <v>#DIV/0!</v>
      </c>
      <c r="H3" s="291" t="e">
        <v>#DIV/0!</v>
      </c>
      <c r="I3" s="291" t="e">
        <v>#DIV/0!</v>
      </c>
      <c r="J3" s="291" t="e">
        <v>#DIV/0!</v>
      </c>
      <c r="K3" s="291" t="e">
        <v>#DIV/0!</v>
      </c>
      <c r="L3" s="291" t="e">
        <v>#DIV/0!</v>
      </c>
      <c r="M3" s="291" t="e">
        <v>#DIV/0!</v>
      </c>
      <c r="N3" s="291" t="e">
        <v>#DIV/0!</v>
      </c>
      <c r="O3" s="292" t="e">
        <v>#DIV/0!</v>
      </c>
      <c r="P3" s="292" t="e">
        <v>#DIV/0!</v>
      </c>
      <c r="Q3" s="292" t="e">
        <v>#DIV/0!</v>
      </c>
      <c r="R3" s="29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3"/>
    </row>
    <row r="4" spans="1:32" ht="22.5" customHeight="1">
      <c r="A4" s="336"/>
      <c r="B4" s="24" t="s">
        <v>255</v>
      </c>
      <c r="C4" s="25">
        <v>17249.001507858138</v>
      </c>
      <c r="D4" s="25">
        <v>14256.08595936514</v>
      </c>
      <c r="E4" s="25">
        <v>14868.523937395379</v>
      </c>
      <c r="F4" s="25">
        <v>19425.041201257864</v>
      </c>
      <c r="G4" s="25">
        <v>22122.822783634834</v>
      </c>
      <c r="H4" s="25">
        <v>24963.564635737144</v>
      </c>
      <c r="I4" s="25">
        <v>30154.594266118082</v>
      </c>
      <c r="J4" s="25">
        <v>36413.87343372497</v>
      </c>
      <c r="K4" s="25">
        <v>42491.495290543513</v>
      </c>
      <c r="L4" s="25">
        <v>51407.910389839577</v>
      </c>
      <c r="M4" s="25">
        <v>62184.103980399115</v>
      </c>
      <c r="N4" s="25">
        <v>74559.976703645967</v>
      </c>
      <c r="O4" s="25">
        <v>77240.981685490056</v>
      </c>
      <c r="P4" s="25">
        <v>267057.35979815316</v>
      </c>
      <c r="Q4" s="26">
        <v>344298.34148364322</v>
      </c>
      <c r="R4" s="25">
        <v>0</v>
      </c>
      <c r="S4" s="27">
        <v>410096.99408951966</v>
      </c>
      <c r="T4" s="25">
        <v>344298.34148364322</v>
      </c>
      <c r="U4" s="25">
        <v>29772.840453070541</v>
      </c>
      <c r="V4" s="25">
        <v>33663.528398285824</v>
      </c>
      <c r="W4" s="25">
        <v>38158.631324448535</v>
      </c>
      <c r="X4" s="25">
        <v>44567.192288316655</v>
      </c>
      <c r="Y4" s="25">
        <v>50688.240472432168</v>
      </c>
      <c r="Z4" s="25">
        <v>57928.437116030509</v>
      </c>
      <c r="AA4" s="25">
        <v>68252.387980689018</v>
      </c>
      <c r="AB4" s="25">
        <v>77111.839006185692</v>
      </c>
      <c r="AC4" s="27">
        <v>400143.09703945898</v>
      </c>
      <c r="AD4" s="28">
        <v>-55844.755555815762</v>
      </c>
      <c r="AE4" s="29"/>
      <c r="AF4" s="30"/>
    </row>
    <row r="5" spans="1:32" ht="22" customHeight="1">
      <c r="A5" s="336"/>
      <c r="B5" s="20" t="s">
        <v>256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5">
        <v>0</v>
      </c>
      <c r="P5" s="25">
        <v>0</v>
      </c>
      <c r="Q5" s="25">
        <v>0</v>
      </c>
      <c r="R5" s="25">
        <v>0</v>
      </c>
      <c r="S5" s="27">
        <v>0</v>
      </c>
      <c r="T5" s="25"/>
      <c r="U5" s="25"/>
      <c r="V5" s="25"/>
      <c r="W5" s="25"/>
      <c r="X5" s="25"/>
      <c r="Y5" s="25"/>
      <c r="Z5" s="25"/>
      <c r="AA5" s="25"/>
      <c r="AB5" s="25"/>
      <c r="AC5" s="27">
        <v>0</v>
      </c>
      <c r="AD5" s="28">
        <v>0</v>
      </c>
      <c r="AE5" s="29"/>
      <c r="AF5" s="30"/>
    </row>
    <row r="6" spans="1:32" s="33" customFormat="1" ht="22" customHeight="1">
      <c r="A6" s="336"/>
      <c r="B6" s="32" t="s">
        <v>257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>
        <v>0</v>
      </c>
      <c r="P6" s="25">
        <v>0</v>
      </c>
      <c r="Q6" s="25">
        <v>0</v>
      </c>
      <c r="R6" s="25">
        <v>0</v>
      </c>
      <c r="S6" s="27">
        <v>0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8"/>
      <c r="AE6" s="29"/>
      <c r="AF6" s="30"/>
    </row>
    <row r="7" spans="1:32" ht="28" customHeight="1">
      <c r="A7" s="336"/>
      <c r="B7" s="20" t="s">
        <v>10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5"/>
      <c r="P7" s="25"/>
      <c r="Q7" s="25"/>
      <c r="R7" s="25">
        <v>0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4"/>
      <c r="AE7" s="29"/>
      <c r="AF7" s="30"/>
    </row>
    <row r="8" spans="1:32" ht="26.15" customHeight="1">
      <c r="A8" s="336"/>
      <c r="B8" s="35" t="s">
        <v>258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25"/>
      <c r="P8" s="25"/>
      <c r="Q8" s="25"/>
      <c r="R8" s="25">
        <v>0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4"/>
      <c r="AE8" s="29"/>
      <c r="AF8" s="30"/>
    </row>
    <row r="9" spans="1:32" ht="20.5" customHeight="1">
      <c r="A9" s="336"/>
      <c r="B9" s="20" t="s">
        <v>259</v>
      </c>
      <c r="C9" s="37" t="e">
        <v>#DIV/0!</v>
      </c>
      <c r="D9" s="37" t="e">
        <v>#DIV/0!</v>
      </c>
      <c r="E9" s="37" t="e">
        <v>#DIV/0!</v>
      </c>
      <c r="F9" s="37" t="e">
        <v>#DIV/0!</v>
      </c>
      <c r="G9" s="37" t="e">
        <v>#DIV/0!</v>
      </c>
      <c r="H9" s="37" t="e">
        <v>#DIV/0!</v>
      </c>
      <c r="I9" s="37" t="e">
        <v>#DIV/0!</v>
      </c>
      <c r="J9" s="37" t="e">
        <v>#DIV/0!</v>
      </c>
      <c r="K9" s="37" t="e">
        <v>#DIV/0!</v>
      </c>
      <c r="L9" s="37" t="e">
        <v>#DIV/0!</v>
      </c>
      <c r="M9" s="37" t="e">
        <v>#DIV/0!</v>
      </c>
      <c r="N9" s="37" t="e">
        <v>#DIV/0!</v>
      </c>
      <c r="O9" s="25" t="e">
        <v>#DIV/0!</v>
      </c>
      <c r="P9" s="25" t="e">
        <v>#DIV/0!</v>
      </c>
      <c r="Q9" s="25" t="e">
        <v>#DIV/0!</v>
      </c>
      <c r="R9" s="25" t="e">
        <v>#DIV/0!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4"/>
      <c r="AE9" s="29"/>
      <c r="AF9" s="30"/>
    </row>
    <row r="10" spans="1:32" ht="20.5" customHeight="1">
      <c r="A10" s="336"/>
      <c r="B10" s="32" t="s">
        <v>260</v>
      </c>
      <c r="C10" s="25">
        <v>30979.621206400003</v>
      </c>
      <c r="D10" s="25">
        <v>26349.717835200008</v>
      </c>
      <c r="E10" s="25">
        <v>27594.382054700003</v>
      </c>
      <c r="F10" s="25">
        <v>36784.865600000005</v>
      </c>
      <c r="G10" s="25">
        <v>42489.875491417668</v>
      </c>
      <c r="H10" s="25">
        <v>47554.359934066029</v>
      </c>
      <c r="I10" s="25">
        <v>57943.794349568721</v>
      </c>
      <c r="J10" s="25">
        <v>70086.14810952566</v>
      </c>
      <c r="K10" s="25">
        <v>81491.790851483485</v>
      </c>
      <c r="L10" s="25">
        <v>98795.360625619811</v>
      </c>
      <c r="M10" s="25">
        <v>119350.47032295165</v>
      </c>
      <c r="N10" s="25">
        <v>142080.32142667004</v>
      </c>
      <c r="O10" s="25">
        <v>147988.02977505242</v>
      </c>
      <c r="P10" s="25">
        <v>511804.09133625065</v>
      </c>
      <c r="Q10" s="25">
        <v>659792.1211113031</v>
      </c>
      <c r="R10" s="25">
        <v>0</v>
      </c>
      <c r="S10" s="27">
        <v>781500.70780760306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29"/>
      <c r="AF10" s="30"/>
    </row>
    <row r="11" spans="1:32" s="42" customFormat="1" ht="24.65" customHeight="1">
      <c r="A11" s="337"/>
      <c r="B11" s="20" t="s">
        <v>261</v>
      </c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25"/>
      <c r="P11" s="25"/>
      <c r="Q11" s="25"/>
      <c r="R11" s="25">
        <v>0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1"/>
      <c r="AE11" s="29"/>
      <c r="AF11" s="30"/>
    </row>
    <row r="12" spans="1:32" ht="23.15" customHeight="1">
      <c r="A12" s="338" t="s">
        <v>262</v>
      </c>
      <c r="B12" s="43" t="s">
        <v>263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 t="e">
        <v>#DIV/0!</v>
      </c>
      <c r="P12" s="45" t="e">
        <v>#DIV/0!</v>
      </c>
      <c r="Q12" s="45" t="e">
        <v>#DIV/0!</v>
      </c>
      <c r="R12" s="45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4"/>
      <c r="AE12" s="29"/>
      <c r="AF12" s="30"/>
    </row>
    <row r="13" spans="1:32" ht="23.15" customHeight="1">
      <c r="A13" s="338"/>
      <c r="B13" s="24" t="s">
        <v>17</v>
      </c>
      <c r="C13" s="223">
        <v>0.27492705394219979</v>
      </c>
      <c r="D13" s="223">
        <v>0.23846295069277146</v>
      </c>
      <c r="E13" s="223">
        <v>0.24543686474793883</v>
      </c>
      <c r="F13" s="223">
        <v>0.25129192418309571</v>
      </c>
      <c r="G13" s="223">
        <v>0.26299509750839883</v>
      </c>
      <c r="H13" s="223">
        <v>0.23708119194495314</v>
      </c>
      <c r="I13" s="223">
        <v>0.24443489730129297</v>
      </c>
      <c r="J13" s="223">
        <v>0.25429036713176845</v>
      </c>
      <c r="K13" s="223">
        <v>0.22964962134629646</v>
      </c>
      <c r="L13" s="223">
        <v>0.238932929126112</v>
      </c>
      <c r="M13" s="223">
        <v>0.24858842058111502</v>
      </c>
      <c r="N13" s="223">
        <v>0.22480134435791874</v>
      </c>
      <c r="O13" s="54">
        <v>0.24737413132035099</v>
      </c>
      <c r="P13" s="54">
        <v>0.23785274780587873</v>
      </c>
      <c r="Q13" s="54">
        <v>0.23998880517546328</v>
      </c>
      <c r="R13" s="25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4"/>
      <c r="AE13" s="29"/>
      <c r="AF13" s="30"/>
    </row>
    <row r="14" spans="1:32" ht="26.5" customHeight="1">
      <c r="A14" s="338"/>
      <c r="B14" s="48" t="s">
        <v>264</v>
      </c>
      <c r="C14" s="25">
        <v>4742.2171680000001</v>
      </c>
      <c r="D14" s="25">
        <v>3399.5483232000011</v>
      </c>
      <c r="E14" s="25">
        <v>3649.2838986240004</v>
      </c>
      <c r="F14" s="25">
        <v>4881.3559808000009</v>
      </c>
      <c r="G14" s="25">
        <v>5818.193935143071</v>
      </c>
      <c r="H14" s="25">
        <v>5918.391659035442</v>
      </c>
      <c r="I14" s="25">
        <v>7370.8351526007309</v>
      </c>
      <c r="J14" s="25">
        <v>9259.6972441516718</v>
      </c>
      <c r="K14" s="25">
        <v>9758.155803911257</v>
      </c>
      <c r="L14" s="25">
        <v>12283.042609697057</v>
      </c>
      <c r="M14" s="25">
        <v>15458.248193739244</v>
      </c>
      <c r="N14" s="25">
        <v>16761.182998274715</v>
      </c>
      <c r="O14" s="25">
        <v>19107.420746779244</v>
      </c>
      <c r="P14" s="25">
        <v>63520.326849773941</v>
      </c>
      <c r="Q14" s="25">
        <v>82627.747596553178</v>
      </c>
      <c r="R14" s="25">
        <v>0</v>
      </c>
      <c r="S14" s="27">
        <v>99300.152967177186</v>
      </c>
      <c r="T14" s="25">
        <v>82627.747596553178</v>
      </c>
      <c r="U14" s="25">
        <v>6760.0831982807304</v>
      </c>
      <c r="V14" s="25">
        <v>7889.2277511058301</v>
      </c>
      <c r="W14" s="25">
        <v>9257.6553799948488</v>
      </c>
      <c r="X14" s="25">
        <v>9820.6054860216118</v>
      </c>
      <c r="Y14" s="25">
        <v>11654.87600751637</v>
      </c>
      <c r="Z14" s="25">
        <v>13818.43090827979</v>
      </c>
      <c r="AA14" s="25">
        <v>14806.915426570074</v>
      </c>
      <c r="AB14" s="25">
        <v>17453.057611097702</v>
      </c>
      <c r="AC14" s="27">
        <v>91460.851768866953</v>
      </c>
      <c r="AD14" s="28">
        <v>-8833.1041723137751</v>
      </c>
      <c r="AE14" s="29"/>
      <c r="AF14" s="30"/>
    </row>
    <row r="15" spans="1:32" ht="32.15" customHeight="1">
      <c r="A15" s="338" t="s">
        <v>265</v>
      </c>
      <c r="B15" s="24" t="s">
        <v>266</v>
      </c>
      <c r="C15" s="49" t="e">
        <v>#DIV/0!</v>
      </c>
      <c r="D15" s="49" t="e">
        <v>#DIV/0!</v>
      </c>
      <c r="E15" s="49" t="e">
        <v>#DIV/0!</v>
      </c>
      <c r="F15" s="49" t="e">
        <v>#DIV/0!</v>
      </c>
      <c r="G15" s="49" t="e">
        <v>#DIV/0!</v>
      </c>
      <c r="H15" s="49" t="e">
        <v>#DIV/0!</v>
      </c>
      <c r="I15" s="49" t="e">
        <v>#DIV/0!</v>
      </c>
      <c r="J15" s="49" t="e">
        <v>#DIV/0!</v>
      </c>
      <c r="K15" s="49" t="e">
        <v>#DIV/0!</v>
      </c>
      <c r="L15" s="49" t="e">
        <v>#DIV/0!</v>
      </c>
      <c r="M15" s="49" t="e">
        <v>#DIV/0!</v>
      </c>
      <c r="N15" s="49" t="e">
        <v>#DIV/0!</v>
      </c>
      <c r="O15" s="49" t="e">
        <v>#DIV/0!</v>
      </c>
      <c r="P15" s="49" t="e">
        <v>#DIV/0!</v>
      </c>
      <c r="Q15" s="49" t="e">
        <v>#DIV/0!</v>
      </c>
      <c r="R15" s="25"/>
      <c r="S15" s="49" t="e">
        <v>#DIV/0!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  <c r="AE15" s="29"/>
      <c r="AF15" s="30"/>
    </row>
    <row r="16" spans="1:32" ht="32.15" customHeight="1">
      <c r="A16" s="338"/>
      <c r="B16" s="24" t="s">
        <v>267</v>
      </c>
      <c r="C16" s="25">
        <v>2123.1529251298402</v>
      </c>
      <c r="D16" s="25">
        <v>1353.7364479730086</v>
      </c>
      <c r="E16" s="25">
        <v>1506.4284109371281</v>
      </c>
      <c r="F16" s="25">
        <v>2368.1940285994497</v>
      </c>
      <c r="G16" s="25">
        <v>2412.9276465740181</v>
      </c>
      <c r="H16" s="25">
        <v>2995.8888866104562</v>
      </c>
      <c r="I16" s="25">
        <v>3418.3858503479801</v>
      </c>
      <c r="J16" s="25">
        <v>3843.2389824487254</v>
      </c>
      <c r="K16" s="25">
        <v>5286.1748096265501</v>
      </c>
      <c r="L16" s="25">
        <v>6430.9084921173198</v>
      </c>
      <c r="M16" s="25">
        <v>7645.5541277889806</v>
      </c>
      <c r="N16" s="25">
        <v>9354.8991076581442</v>
      </c>
      <c r="O16" s="25">
        <v>8827.2023835324544</v>
      </c>
      <c r="P16" s="25">
        <v>32560.775519639719</v>
      </c>
      <c r="Q16" s="26">
        <v>41387.977903172177</v>
      </c>
      <c r="R16" s="25">
        <v>0</v>
      </c>
      <c r="S16" s="27">
        <v>48739.4897158116</v>
      </c>
      <c r="T16" s="25">
        <v>41387.977903172177</v>
      </c>
      <c r="U16" s="25">
        <v>3453.0064777313191</v>
      </c>
      <c r="V16" s="25">
        <v>3807.9567535949318</v>
      </c>
      <c r="W16" s="25">
        <v>4107.9103716585596</v>
      </c>
      <c r="X16" s="25">
        <v>4965.7754500434776</v>
      </c>
      <c r="Y16" s="25">
        <v>5430.4738369480592</v>
      </c>
      <c r="Z16" s="25">
        <v>6040.0747864957048</v>
      </c>
      <c r="AA16" s="25">
        <v>7584.2547248681067</v>
      </c>
      <c r="AB16" s="25">
        <v>8087.833792763081</v>
      </c>
      <c r="AC16" s="27">
        <v>43477.286194103239</v>
      </c>
      <c r="AD16" s="28">
        <v>-2089.3082909310615</v>
      </c>
      <c r="AE16" s="29"/>
      <c r="AF16" s="30"/>
    </row>
    <row r="17" spans="1:32" ht="27" customHeight="1">
      <c r="A17" s="338"/>
      <c r="B17" s="43" t="s">
        <v>268</v>
      </c>
      <c r="C17" s="51">
        <v>0.12308845379615709</v>
      </c>
      <c r="D17" s="51">
        <v>9.4958493644863931E-2</v>
      </c>
      <c r="E17" s="51">
        <v>0.1013166079753455</v>
      </c>
      <c r="F17" s="51">
        <v>0.12191449192118563</v>
      </c>
      <c r="G17" s="51">
        <v>0.10906960970455183</v>
      </c>
      <c r="H17" s="51">
        <v>0.12001046045810401</v>
      </c>
      <c r="I17" s="51">
        <v>0.11336202437944598</v>
      </c>
      <c r="J17" s="51">
        <v>0.10554326195052027</v>
      </c>
      <c r="K17" s="51">
        <v>0.1244054786371095</v>
      </c>
      <c r="L17" s="51">
        <v>0.12509569915116303</v>
      </c>
      <c r="M17" s="51">
        <v>0.1229502982015937</v>
      </c>
      <c r="N17" s="51">
        <v>0.12546810663368529</v>
      </c>
      <c r="O17" s="52">
        <v>0.11428133344388436</v>
      </c>
      <c r="P17" s="52">
        <v>0.12192427703265601</v>
      </c>
      <c r="Q17" s="52">
        <v>0.12020963483246526</v>
      </c>
      <c r="R17" s="25"/>
      <c r="S17" s="51">
        <v>0.11884868803786527</v>
      </c>
      <c r="T17" s="51">
        <v>0.12020963483246526</v>
      </c>
      <c r="U17" s="51">
        <v>0.11597840263760265</v>
      </c>
      <c r="V17" s="51">
        <v>0.11311817075564891</v>
      </c>
      <c r="W17" s="51">
        <v>0.10765350404553396</v>
      </c>
      <c r="X17" s="51">
        <v>0.11142221879086742</v>
      </c>
      <c r="Y17" s="51">
        <v>0.10713478681315705</v>
      </c>
      <c r="Z17" s="51">
        <v>0.10426787062108116</v>
      </c>
      <c r="AA17" s="51">
        <v>0.11112072338060841</v>
      </c>
      <c r="AB17" s="51">
        <v>0.10488446258056817</v>
      </c>
      <c r="AC17" s="51">
        <v>0.10865434519745282</v>
      </c>
      <c r="AD17" s="53"/>
      <c r="AE17" s="29"/>
      <c r="AF17" s="30"/>
    </row>
    <row r="18" spans="1:32" ht="32.15" customHeight="1">
      <c r="A18" s="338" t="s">
        <v>269</v>
      </c>
      <c r="B18" s="24" t="s">
        <v>270</v>
      </c>
      <c r="C18" s="25">
        <v>1412.2246689962358</v>
      </c>
      <c r="D18" s="25">
        <v>1208.660672406028</v>
      </c>
      <c r="E18" s="25">
        <v>1376.5920143128865</v>
      </c>
      <c r="F18" s="25">
        <v>1850.7286858287771</v>
      </c>
      <c r="G18" s="25">
        <v>2157.0825798685391</v>
      </c>
      <c r="H18" s="25">
        <v>2440.5971315234915</v>
      </c>
      <c r="I18" s="25">
        <v>2761.6053362089369</v>
      </c>
      <c r="J18" s="25">
        <v>3169.1163827930991</v>
      </c>
      <c r="K18" s="25">
        <v>3396.0808166091761</v>
      </c>
      <c r="L18" s="25">
        <v>3820.8749566170445</v>
      </c>
      <c r="M18" s="25">
        <v>4280.1751211573892</v>
      </c>
      <c r="N18" s="25">
        <v>4651.38340235738</v>
      </c>
      <c r="O18" s="25">
        <v>7359.285047600968</v>
      </c>
      <c r="P18" s="25">
        <v>19317.63067953409</v>
      </c>
      <c r="Q18" s="26">
        <v>26676.91572713506</v>
      </c>
      <c r="R18" s="25">
        <v>0</v>
      </c>
      <c r="S18" s="27">
        <v>32525.121768678986</v>
      </c>
      <c r="T18" s="25">
        <v>26676.915727135052</v>
      </c>
      <c r="U18" s="25">
        <v>2578.6998503405948</v>
      </c>
      <c r="V18" s="25">
        <v>2932.222325918015</v>
      </c>
      <c r="W18" s="25">
        <v>3383.0862057263607</v>
      </c>
      <c r="X18" s="25">
        <v>3743.4704180816298</v>
      </c>
      <c r="Y18" s="25">
        <v>4157.6845625166825</v>
      </c>
      <c r="Z18" s="25">
        <v>4551.6884553114278</v>
      </c>
      <c r="AA18" s="25">
        <v>5030.2990648114155</v>
      </c>
      <c r="AB18" s="25">
        <v>5574.0541560496204</v>
      </c>
      <c r="AC18" s="27">
        <v>31951.205038755747</v>
      </c>
      <c r="AD18" s="28">
        <v>-5274.2893116206942</v>
      </c>
      <c r="AE18" s="29"/>
      <c r="AF18" s="30"/>
    </row>
    <row r="19" spans="1:32" ht="25" customHeight="1">
      <c r="A19" s="338"/>
      <c r="B19" s="43" t="s">
        <v>271</v>
      </c>
      <c r="C19" s="51">
        <v>8.187283584808476E-2</v>
      </c>
      <c r="D19" s="51">
        <v>8.4782083655439225E-2</v>
      </c>
      <c r="E19" s="51">
        <v>9.2584308981112862E-2</v>
      </c>
      <c r="F19" s="51">
        <v>9.5275405938852462E-2</v>
      </c>
      <c r="G19" s="51">
        <v>9.7504852837505984E-2</v>
      </c>
      <c r="H19" s="51">
        <v>9.7766371395117208E-2</v>
      </c>
      <c r="I19" s="51">
        <v>9.1581578310668779E-2</v>
      </c>
      <c r="J19" s="51">
        <v>8.7030466246911242E-2</v>
      </c>
      <c r="K19" s="51">
        <v>7.9923777532135337E-2</v>
      </c>
      <c r="L19" s="51">
        <v>7.4324650187925445E-2</v>
      </c>
      <c r="M19" s="51">
        <v>6.8830695421880347E-2</v>
      </c>
      <c r="N19" s="51">
        <v>6.2384453536583902E-2</v>
      </c>
      <c r="O19" s="54">
        <v>9.5276948674299811E-2</v>
      </c>
      <c r="P19" s="54">
        <v>7.2335136893941845E-2</v>
      </c>
      <c r="Q19" s="54">
        <v>7.7481975696366848E-2</v>
      </c>
      <c r="R19" s="25"/>
      <c r="S19" s="51">
        <v>7.9310802657527185E-2</v>
      </c>
      <c r="T19" s="51">
        <v>7.7481975696366834E-2</v>
      </c>
      <c r="U19" s="51">
        <v>8.661249014534815E-2</v>
      </c>
      <c r="V19" s="51">
        <v>8.7103832112480711E-2</v>
      </c>
      <c r="W19" s="51">
        <v>8.865847878455721E-2</v>
      </c>
      <c r="X19" s="51">
        <v>8.3996101748213231E-2</v>
      </c>
      <c r="Y19" s="51">
        <v>8.2024637741724804E-2</v>
      </c>
      <c r="Z19" s="51">
        <v>7.8574335540839937E-2</v>
      </c>
      <c r="AA19" s="51">
        <v>7.3701436882100929E-2</v>
      </c>
      <c r="AB19" s="51">
        <v>7.2285322563795759E-2</v>
      </c>
      <c r="AC19" s="51">
        <v>7.984944704820178E-2</v>
      </c>
      <c r="AD19" s="53"/>
      <c r="AE19" s="29"/>
      <c r="AF19" s="30"/>
    </row>
    <row r="20" spans="1:32" s="33" customFormat="1" ht="32.15" customHeight="1">
      <c r="A20" s="338"/>
      <c r="B20" s="32" t="s">
        <v>272</v>
      </c>
      <c r="C20" s="25">
        <v>5958.0758656649177</v>
      </c>
      <c r="D20" s="25">
        <v>4920.0896657893682</v>
      </c>
      <c r="E20" s="25">
        <v>5279.1730008291715</v>
      </c>
      <c r="F20" s="25">
        <v>6855.3280336595553</v>
      </c>
      <c r="G20" s="25">
        <v>8260.4085354244817</v>
      </c>
      <c r="H20" s="25">
        <v>9418.9529771023335</v>
      </c>
      <c r="I20" s="25">
        <v>11585.521212538511</v>
      </c>
      <c r="J20" s="25">
        <v>14218.034126632925</v>
      </c>
      <c r="K20" s="25">
        <v>16945.723647020583</v>
      </c>
      <c r="L20" s="25">
        <v>20670.04244394369</v>
      </c>
      <c r="M20" s="25">
        <v>25152.716418208027</v>
      </c>
      <c r="N20" s="25">
        <v>30695.450708026361</v>
      </c>
      <c r="O20" s="25">
        <v>29264.882725065327</v>
      </c>
      <c r="P20" s="25">
        <v>107681.96734383158</v>
      </c>
      <c r="Q20" s="25">
        <v>136946.85006889692</v>
      </c>
      <c r="R20" s="25">
        <v>0</v>
      </c>
      <c r="S20" s="27">
        <v>159959.51663483994</v>
      </c>
      <c r="T20" s="25">
        <v>136946.85006889692</v>
      </c>
      <c r="U20" s="25">
        <v>11506.578233409995</v>
      </c>
      <c r="V20" s="25">
        <v>13020.650324910781</v>
      </c>
      <c r="W20" s="25">
        <v>14741.955686801672</v>
      </c>
      <c r="X20" s="25">
        <v>17950.838833880636</v>
      </c>
      <c r="Y20" s="25">
        <v>20251.287113234521</v>
      </c>
      <c r="Z20" s="25">
        <v>22986.61212056661</v>
      </c>
      <c r="AA20" s="25">
        <v>28128.888308515732</v>
      </c>
      <c r="AB20" s="25">
        <v>31457.665671711595</v>
      </c>
      <c r="AC20" s="27">
        <v>160044.47629303153</v>
      </c>
      <c r="AD20" s="28">
        <v>-23097.626224134612</v>
      </c>
      <c r="AE20" s="29"/>
      <c r="AF20" s="30"/>
    </row>
    <row r="21" spans="1:32" s="58" customFormat="1" ht="25" customHeight="1">
      <c r="A21" s="338"/>
      <c r="B21" s="55" t="s">
        <v>273</v>
      </c>
      <c r="C21" s="56">
        <v>0.34541569626222096</v>
      </c>
      <c r="D21" s="56">
        <v>0.34512205382412497</v>
      </c>
      <c r="E21" s="56">
        <v>0.35505696618288257</v>
      </c>
      <c r="F21" s="56">
        <v>0.35291189154418062</v>
      </c>
      <c r="G21" s="56">
        <v>0.37338854160758578</v>
      </c>
      <c r="H21" s="56">
        <v>0.37730801328021973</v>
      </c>
      <c r="I21" s="56">
        <v>0.38420418163464021</v>
      </c>
      <c r="J21" s="56">
        <v>0.39045651522105834</v>
      </c>
      <c r="K21" s="56">
        <v>0.39880271407610018</v>
      </c>
      <c r="L21" s="56">
        <v>0.40207902416568525</v>
      </c>
      <c r="M21" s="56">
        <v>0.40448788047402512</v>
      </c>
      <c r="N21" s="56">
        <v>0.41168804048895791</v>
      </c>
      <c r="O21" s="54">
        <v>0.37887766424598435</v>
      </c>
      <c r="P21" s="54">
        <v>0.40321662516704121</v>
      </c>
      <c r="Q21" s="54">
        <v>0.39775634549608463</v>
      </c>
      <c r="R21" s="25"/>
      <c r="S21" s="51">
        <v>0.39005288734187243</v>
      </c>
      <c r="T21" s="51">
        <v>0.39775634549608463</v>
      </c>
      <c r="U21" s="51">
        <v>0.38647902109129445</v>
      </c>
      <c r="V21" s="51">
        <v>0.38678804464162481</v>
      </c>
      <c r="W21" s="51">
        <v>0.38633344999867397</v>
      </c>
      <c r="X21" s="51">
        <v>0.40278146125409992</v>
      </c>
      <c r="Y21" s="51">
        <v>0.39952633834762119</v>
      </c>
      <c r="Z21" s="51">
        <v>0.3968105004201043</v>
      </c>
      <c r="AA21" s="51">
        <v>0.41213046372054229</v>
      </c>
      <c r="AB21" s="51">
        <v>0.40794858580908894</v>
      </c>
      <c r="AC21" s="51">
        <v>0.39996810510328307</v>
      </c>
      <c r="AD21" s="57"/>
      <c r="AE21" s="29"/>
      <c r="AF21" s="30"/>
    </row>
    <row r="22" spans="1:32" ht="25" customHeight="1">
      <c r="A22" s="338"/>
      <c r="B22" s="32" t="s">
        <v>274</v>
      </c>
      <c r="C22" s="25">
        <v>0</v>
      </c>
      <c r="D22" s="25">
        <v>353.87274357855222</v>
      </c>
      <c r="E22" s="25">
        <v>302.44705549600025</v>
      </c>
      <c r="F22" s="25">
        <v>122</v>
      </c>
      <c r="G22" s="25">
        <v>0</v>
      </c>
      <c r="H22" s="25">
        <v>428.7417545740654</v>
      </c>
      <c r="I22" s="25">
        <v>248.47491643498839</v>
      </c>
      <c r="J22" s="25">
        <v>144.75660143659516</v>
      </c>
      <c r="K22" s="25">
        <v>651.00782053806961</v>
      </c>
      <c r="L22" s="25">
        <v>376.35359282549024</v>
      </c>
      <c r="M22" s="25">
        <v>217.8212662351234</v>
      </c>
      <c r="N22" s="25">
        <v>974.85006100305293</v>
      </c>
      <c r="O22" s="25">
        <v>677.21667100905381</v>
      </c>
      <c r="P22" s="25">
        <v>2364.7893420383311</v>
      </c>
      <c r="Q22" s="25">
        <v>3042.0060130473853</v>
      </c>
      <c r="R22" s="25">
        <v>0</v>
      </c>
      <c r="S22" s="27">
        <v>3820.3258121219378</v>
      </c>
      <c r="T22" s="25">
        <v>3042.0060130473853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7">
        <v>0</v>
      </c>
      <c r="AD22" s="28">
        <v>3042.0060130473853</v>
      </c>
      <c r="AE22" s="29"/>
      <c r="AF22" s="30"/>
    </row>
    <row r="23" spans="1:32" ht="25" customHeight="1">
      <c r="A23" s="338"/>
      <c r="B23" s="55" t="s">
        <v>275</v>
      </c>
      <c r="C23" s="56">
        <v>0</v>
      </c>
      <c r="D23" s="56">
        <v>2.4822573642387821E-2</v>
      </c>
      <c r="E23" s="56">
        <v>2.0341431117807514E-2</v>
      </c>
      <c r="F23" s="56">
        <v>6.2805529592441702E-3</v>
      </c>
      <c r="G23" s="56">
        <v>0</v>
      </c>
      <c r="H23" s="56">
        <v>1.7174700842214282E-2</v>
      </c>
      <c r="I23" s="56">
        <v>8.2400351416492632E-3</v>
      </c>
      <c r="J23" s="56">
        <v>3.9753145652043648E-3</v>
      </c>
      <c r="K23" s="56">
        <v>1.5320896948593652E-2</v>
      </c>
      <c r="L23" s="56">
        <v>7.3209276543532483E-3</v>
      </c>
      <c r="M23" s="56">
        <v>3.502844815513982E-3</v>
      </c>
      <c r="N23" s="56">
        <v>1.3074709839003785E-2</v>
      </c>
      <c r="O23" s="54">
        <v>8.7675823925509599E-3</v>
      </c>
      <c r="P23" s="54">
        <v>8.854986598480873E-3</v>
      </c>
      <c r="Q23" s="54">
        <v>8.8353780617671188E-3</v>
      </c>
      <c r="R23" s="25"/>
      <c r="S23" s="56">
        <v>9.3156640189564592E-3</v>
      </c>
      <c r="T23" s="56">
        <v>8.8353780617671188E-3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3"/>
      <c r="AE23" s="29"/>
      <c r="AF23" s="30"/>
    </row>
    <row r="24" spans="1:32" ht="31" customHeight="1">
      <c r="A24" s="338"/>
      <c r="B24" s="24" t="s">
        <v>276</v>
      </c>
      <c r="C24" s="59">
        <v>7370.3005346611535</v>
      </c>
      <c r="D24" s="59">
        <v>6482.6230817739479</v>
      </c>
      <c r="E24" s="59">
        <v>6958.2120706380583</v>
      </c>
      <c r="F24" s="59">
        <v>8828.0567194883333</v>
      </c>
      <c r="G24" s="59">
        <v>10417.491115293022</v>
      </c>
      <c r="H24" s="59">
        <v>12288.291863199889</v>
      </c>
      <c r="I24" s="59">
        <v>14595.601465182437</v>
      </c>
      <c r="J24" s="59">
        <v>17531.907110862619</v>
      </c>
      <c r="K24" s="59">
        <v>20992.812284167831</v>
      </c>
      <c r="L24" s="59">
        <v>24867.270993386224</v>
      </c>
      <c r="M24" s="59">
        <v>29650.712805600539</v>
      </c>
      <c r="N24" s="59">
        <v>36321.684171386798</v>
      </c>
      <c r="O24" s="25">
        <v>37301.38444367535</v>
      </c>
      <c r="P24" s="25">
        <v>129364.38736540399</v>
      </c>
      <c r="Q24" s="25">
        <v>166665.77180907934</v>
      </c>
      <c r="R24" s="25">
        <v>0</v>
      </c>
      <c r="S24" s="27">
        <v>196304.96421564085</v>
      </c>
      <c r="T24" s="25">
        <v>166665.77180907934</v>
      </c>
      <c r="U24" s="25">
        <v>14085.278083750589</v>
      </c>
      <c r="V24" s="25">
        <v>15952.872650828795</v>
      </c>
      <c r="W24" s="25">
        <v>18125.041892528032</v>
      </c>
      <c r="X24" s="25">
        <v>21694.309251962266</v>
      </c>
      <c r="Y24" s="25">
        <v>24408.971675751207</v>
      </c>
      <c r="Z24" s="25">
        <v>27538.300575878038</v>
      </c>
      <c r="AA24" s="25">
        <v>33159.18737332715</v>
      </c>
      <c r="AB24" s="25">
        <v>37031.719827761219</v>
      </c>
      <c r="AC24" s="27">
        <v>191995.68133178732</v>
      </c>
      <c r="AD24" s="28">
        <v>-25329.909522707982</v>
      </c>
      <c r="AE24" s="29"/>
      <c r="AF24" s="30"/>
    </row>
    <row r="25" spans="1:32" ht="26.5" customHeight="1">
      <c r="A25" s="338"/>
      <c r="B25" s="32" t="s">
        <v>277</v>
      </c>
      <c r="C25" s="60">
        <v>0.42728853211030571</v>
      </c>
      <c r="D25" s="60">
        <v>0.45472671112195201</v>
      </c>
      <c r="E25" s="60">
        <v>0.467982706281803</v>
      </c>
      <c r="F25" s="60">
        <v>0.45446785044227728</v>
      </c>
      <c r="G25" s="60">
        <v>0.47089339444509182</v>
      </c>
      <c r="H25" s="60">
        <v>0.49224908551755114</v>
      </c>
      <c r="I25" s="60">
        <v>0.48402579508695825</v>
      </c>
      <c r="J25" s="60">
        <v>0.48146229603317392</v>
      </c>
      <c r="K25" s="60">
        <v>0.49404738855682923</v>
      </c>
      <c r="L25" s="60">
        <v>0.48372460200796397</v>
      </c>
      <c r="M25" s="60">
        <v>0.47682142071141942</v>
      </c>
      <c r="N25" s="60">
        <v>0.48714720386454569</v>
      </c>
      <c r="O25" s="60">
        <v>0.48292219531283515</v>
      </c>
      <c r="P25" s="60">
        <v>0.48440674865946387</v>
      </c>
      <c r="Q25" s="60">
        <v>0.4840736992542185</v>
      </c>
      <c r="R25" s="25"/>
      <c r="S25" s="60">
        <v>0.47867935401835604</v>
      </c>
      <c r="T25" s="27"/>
      <c r="U25" s="27"/>
      <c r="V25" s="27"/>
      <c r="W25" s="27"/>
      <c r="X25" s="27"/>
      <c r="Y25" s="27"/>
      <c r="Z25" s="27"/>
      <c r="AA25" s="27"/>
      <c r="AB25" s="27"/>
      <c r="AC25" s="27">
        <v>0</v>
      </c>
      <c r="AD25" s="28">
        <v>0</v>
      </c>
      <c r="AE25" s="29"/>
      <c r="AF25" s="30"/>
    </row>
    <row r="26" spans="1:32" ht="26.5" customHeight="1">
      <c r="A26" s="338"/>
      <c r="B26" s="24" t="s">
        <v>278</v>
      </c>
      <c r="C26" s="61" t="e">
        <v>#DIV/0!</v>
      </c>
      <c r="D26" s="61" t="e">
        <v>#DIV/0!</v>
      </c>
      <c r="E26" s="61" t="e">
        <v>#DIV/0!</v>
      </c>
      <c r="F26" s="61" t="e">
        <v>#DIV/0!</v>
      </c>
      <c r="G26" s="61" t="e">
        <v>#DIV/0!</v>
      </c>
      <c r="H26" s="61" t="e">
        <v>#DIV/0!</v>
      </c>
      <c r="I26" s="61" t="e">
        <v>#DIV/0!</v>
      </c>
      <c r="J26" s="61" t="e">
        <v>#DIV/0!</v>
      </c>
      <c r="K26" s="61" t="e">
        <v>#DIV/0!</v>
      </c>
      <c r="L26" s="61" t="e">
        <v>#DIV/0!</v>
      </c>
      <c r="M26" s="61" t="e">
        <v>#DIV/0!</v>
      </c>
      <c r="N26" s="61" t="e">
        <v>#DIV/0!</v>
      </c>
      <c r="O26" s="61" t="e">
        <v>#DIV/0!</v>
      </c>
      <c r="P26" s="61" t="e">
        <v>#DIV/0!</v>
      </c>
      <c r="Q26" s="61" t="e">
        <v>#DIV/0!</v>
      </c>
      <c r="R26" s="25"/>
      <c r="S26" s="61" t="e">
        <v>#DIV/0!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2"/>
      <c r="AE26" s="29"/>
      <c r="AF26" s="30"/>
    </row>
    <row r="27" spans="1:32" s="42" customFormat="1" ht="26.5" customHeight="1">
      <c r="A27" s="338" t="s">
        <v>279</v>
      </c>
      <c r="B27" s="24" t="s">
        <v>280</v>
      </c>
      <c r="C27" s="63">
        <v>9493.4534597909933</v>
      </c>
      <c r="D27" s="63">
        <v>7836.3595297469565</v>
      </c>
      <c r="E27" s="63">
        <v>8464.6404815751866</v>
      </c>
      <c r="F27" s="63">
        <v>11196.250748087783</v>
      </c>
      <c r="G27" s="63">
        <v>12830.41876186704</v>
      </c>
      <c r="H27" s="63">
        <v>15284.180749810344</v>
      </c>
      <c r="I27" s="63">
        <v>18013.987315530416</v>
      </c>
      <c r="J27" s="63">
        <v>21375.146093311345</v>
      </c>
      <c r="K27" s="63">
        <v>26278.987093794382</v>
      </c>
      <c r="L27" s="63">
        <v>31298.179485503544</v>
      </c>
      <c r="M27" s="63">
        <v>37296.266933389517</v>
      </c>
      <c r="N27" s="63">
        <v>45676.583279044942</v>
      </c>
      <c r="O27" s="25">
        <v>46128.586827207801</v>
      </c>
      <c r="P27" s="25">
        <v>161925.16288504374</v>
      </c>
      <c r="Q27" s="25">
        <v>208053.74971225153</v>
      </c>
      <c r="R27" s="25">
        <v>0</v>
      </c>
      <c r="S27" s="27">
        <v>245044.45393145247</v>
      </c>
      <c r="T27" s="25">
        <v>208053.74971225151</v>
      </c>
      <c r="U27" s="25">
        <v>17538.284561481909</v>
      </c>
      <c r="V27" s="25">
        <v>19760.829404423726</v>
      </c>
      <c r="W27" s="25">
        <v>22232.952264186591</v>
      </c>
      <c r="X27" s="25">
        <v>26660.084702005741</v>
      </c>
      <c r="Y27" s="25">
        <v>29839.445512699265</v>
      </c>
      <c r="Z27" s="25">
        <v>33578.375362373743</v>
      </c>
      <c r="AA27" s="25">
        <v>40743.442098195257</v>
      </c>
      <c r="AB27" s="25">
        <v>45119.553620524297</v>
      </c>
      <c r="AC27" s="27">
        <v>235472.96752589053</v>
      </c>
      <c r="AD27" s="28">
        <v>-27419.217813639028</v>
      </c>
      <c r="AE27" s="29"/>
      <c r="AF27" s="30"/>
    </row>
    <row r="28" spans="1:32" ht="26.5" customHeight="1">
      <c r="A28" s="338"/>
      <c r="B28" s="24" t="s">
        <v>281</v>
      </c>
      <c r="C28" s="64">
        <v>0.55037698590646278</v>
      </c>
      <c r="D28" s="64">
        <v>0.54968520476681593</v>
      </c>
      <c r="E28" s="64">
        <v>0.56929931425714853</v>
      </c>
      <c r="F28" s="64">
        <v>0.57638234236346297</v>
      </c>
      <c r="G28" s="64">
        <v>0.57996300414964364</v>
      </c>
      <c r="H28" s="64">
        <v>0.61225954597565513</v>
      </c>
      <c r="I28" s="64">
        <v>0.59738781946640418</v>
      </c>
      <c r="J28" s="64">
        <v>0.58700555798369425</v>
      </c>
      <c r="K28" s="64">
        <v>0.61845286719393877</v>
      </c>
      <c r="L28" s="64">
        <v>0.608820301159127</v>
      </c>
      <c r="M28" s="64">
        <v>0.59977171891301306</v>
      </c>
      <c r="N28" s="64">
        <v>0.61261531049823092</v>
      </c>
      <c r="O28" s="64">
        <v>0.59720352875671945</v>
      </c>
      <c r="P28" s="64">
        <v>0.60633102569212005</v>
      </c>
      <c r="Q28" s="64">
        <v>0.60428333408668389</v>
      </c>
      <c r="R28" s="25"/>
      <c r="S28" s="64">
        <v>0.59752804205622134</v>
      </c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5"/>
      <c r="AE28" s="29"/>
      <c r="AF28" s="30"/>
    </row>
    <row r="29" spans="1:32" ht="26.5" customHeight="1">
      <c r="A29" s="338"/>
      <c r="B29" s="24" t="s">
        <v>282</v>
      </c>
      <c r="C29" s="61" t="e">
        <v>#DIV/0!</v>
      </c>
      <c r="D29" s="61" t="e">
        <v>#DIV/0!</v>
      </c>
      <c r="E29" s="61" t="e">
        <v>#DIV/0!</v>
      </c>
      <c r="F29" s="61" t="e">
        <v>#DIV/0!</v>
      </c>
      <c r="G29" s="61" t="e">
        <v>#DIV/0!</v>
      </c>
      <c r="H29" s="61" t="e">
        <v>#DIV/0!</v>
      </c>
      <c r="I29" s="61" t="e">
        <v>#DIV/0!</v>
      </c>
      <c r="J29" s="61" t="e">
        <v>#DIV/0!</v>
      </c>
      <c r="K29" s="61" t="e">
        <v>#DIV/0!</v>
      </c>
      <c r="L29" s="61" t="e">
        <v>#DIV/0!</v>
      </c>
      <c r="M29" s="61" t="e">
        <v>#DIV/0!</v>
      </c>
      <c r="N29" s="61" t="e">
        <v>#DIV/0!</v>
      </c>
      <c r="O29" s="61" t="e">
        <v>#DIV/0!</v>
      </c>
      <c r="P29" s="61" t="e">
        <v>#DIV/0!</v>
      </c>
      <c r="Q29" s="61" t="e">
        <v>#DIV/0!</v>
      </c>
      <c r="R29" s="25"/>
      <c r="S29" s="61" t="e">
        <v>#DIV/0!</v>
      </c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2"/>
      <c r="AE29" s="29"/>
      <c r="AF29" s="30"/>
    </row>
    <row r="30" spans="1:32" ht="39.75" customHeight="1">
      <c r="A30" s="335" t="s">
        <v>283</v>
      </c>
      <c r="B30" s="32" t="s">
        <v>284</v>
      </c>
      <c r="C30" s="25">
        <v>1347.1333454682986</v>
      </c>
      <c r="D30" s="25">
        <v>1274.0429490739111</v>
      </c>
      <c r="E30" s="25">
        <v>1558.0427898844034</v>
      </c>
      <c r="F30" s="25">
        <v>1606.2731644573739</v>
      </c>
      <c r="G30" s="25">
        <v>1805.3949454841468</v>
      </c>
      <c r="H30" s="25">
        <v>2030.266219640836</v>
      </c>
      <c r="I30" s="25">
        <v>2181.1753569765224</v>
      </c>
      <c r="J30" s="25">
        <v>2425.6382221245453</v>
      </c>
      <c r="K30" s="25">
        <v>2512.8284401234632</v>
      </c>
      <c r="L30" s="25">
        <v>2668.2661423159675</v>
      </c>
      <c r="M30" s="25">
        <v>2803.0282215771017</v>
      </c>
      <c r="N30" s="25">
        <v>3007.452645792524</v>
      </c>
      <c r="O30" s="25">
        <v>6016.8365221015047</v>
      </c>
      <c r="P30" s="25">
        <v>13417.213671933603</v>
      </c>
      <c r="Q30" s="26">
        <v>19434.050194035106</v>
      </c>
      <c r="R30" s="25">
        <v>0</v>
      </c>
      <c r="S30" s="27">
        <v>64087.642830989309</v>
      </c>
      <c r="T30" s="25">
        <v>19434.050194035102</v>
      </c>
      <c r="U30" s="25">
        <v>2383.1908828091391</v>
      </c>
      <c r="V30" s="25">
        <v>2571.9769842061951</v>
      </c>
      <c r="W30" s="25">
        <v>2833.0784882462158</v>
      </c>
      <c r="X30" s="25">
        <v>3104.6404093492347</v>
      </c>
      <c r="Y30" s="25">
        <v>3260.6377649294659</v>
      </c>
      <c r="Z30" s="25">
        <v>3566.4550354003127</v>
      </c>
      <c r="AA30" s="25">
        <v>3761.1249148041193</v>
      </c>
      <c r="AB30" s="25">
        <v>4050.1181857661909</v>
      </c>
      <c r="AC30" s="27">
        <v>25531.222665510875</v>
      </c>
      <c r="AD30" s="28">
        <v>-6097.1724714757729</v>
      </c>
      <c r="AE30" s="29"/>
      <c r="AF30" s="30"/>
    </row>
    <row r="31" spans="1:32" s="67" customFormat="1" ht="32.15" customHeight="1">
      <c r="A31" s="336"/>
      <c r="B31" s="55" t="s">
        <v>285</v>
      </c>
      <c r="C31" s="66">
        <v>7.8099207357282929E-2</v>
      </c>
      <c r="D31" s="66">
        <v>8.9368354870010019E-2</v>
      </c>
      <c r="E31" s="66">
        <v>0.10478799351197308</v>
      </c>
      <c r="F31" s="66">
        <v>8.2690849806452929E-2</v>
      </c>
      <c r="G31" s="66">
        <v>8.1607802184252551E-2</v>
      </c>
      <c r="H31" s="66">
        <v>8.1329179116285469E-2</v>
      </c>
      <c r="I31" s="66">
        <v>7.2333102469473665E-2</v>
      </c>
      <c r="J31" s="66">
        <v>6.6613023921756789E-2</v>
      </c>
      <c r="K31" s="66">
        <v>5.9137209056577808E-2</v>
      </c>
      <c r="L31" s="66">
        <v>5.1903804727362196E-2</v>
      </c>
      <c r="M31" s="66">
        <v>4.5076282235418826E-2</v>
      </c>
      <c r="N31" s="66">
        <v>4.0336019118491225E-2</v>
      </c>
      <c r="O31" s="64">
        <v>7.789694525894128E-2</v>
      </c>
      <c r="P31" s="64">
        <v>5.0240943301748275E-2</v>
      </c>
      <c r="Q31" s="64">
        <v>5.6445378476963619E-2</v>
      </c>
      <c r="R31" s="25"/>
      <c r="S31" s="66">
        <v>0.15627435400562747</v>
      </c>
      <c r="T31" s="66">
        <v>5.6445378476963612E-2</v>
      </c>
      <c r="U31" s="66">
        <v>8.0045801695194152E-2</v>
      </c>
      <c r="V31" s="66">
        <v>7.6402477891686554E-2</v>
      </c>
      <c r="W31" s="66">
        <v>7.4244761667618828E-2</v>
      </c>
      <c r="X31" s="66">
        <v>6.9662014812701581E-2</v>
      </c>
      <c r="Y31" s="66">
        <v>6.4327302240898068E-2</v>
      </c>
      <c r="Z31" s="66">
        <v>6.1566567526355191E-2</v>
      </c>
      <c r="AA31" s="66">
        <v>5.5106129266396846E-2</v>
      </c>
      <c r="AB31" s="66">
        <v>5.2522650710499878E-2</v>
      </c>
      <c r="AC31" s="66">
        <v>6.3805230814698244E-2</v>
      </c>
      <c r="AD31" s="57"/>
      <c r="AE31" s="29"/>
      <c r="AF31" s="30"/>
    </row>
    <row r="32" spans="1:32" ht="17.149999999999999" hidden="1" customHeight="1">
      <c r="A32" s="336"/>
      <c r="B32" s="24" t="s">
        <v>40</v>
      </c>
      <c r="C32" s="61" t="e">
        <v>#REF!</v>
      </c>
      <c r="D32" s="61" t="e">
        <v>#REF!</v>
      </c>
      <c r="E32" s="61" t="e">
        <v>#REF!</v>
      </c>
      <c r="F32" s="61" t="e">
        <v>#REF!</v>
      </c>
      <c r="G32" s="61" t="e">
        <v>#REF!</v>
      </c>
      <c r="H32" s="61" t="e">
        <v>#REF!</v>
      </c>
      <c r="I32" s="61" t="e">
        <v>#REF!</v>
      </c>
      <c r="J32" s="61" t="e">
        <v>#REF!</v>
      </c>
      <c r="K32" s="61" t="e">
        <v>#REF!</v>
      </c>
      <c r="L32" s="68" t="e">
        <v>#REF!</v>
      </c>
      <c r="M32" s="61" t="e">
        <v>#REF!</v>
      </c>
      <c r="N32" s="61" t="e">
        <v>#REF!</v>
      </c>
      <c r="O32" s="25"/>
      <c r="P32" s="25"/>
      <c r="Q32" s="25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34"/>
      <c r="AE32" s="29"/>
      <c r="AF32" s="30"/>
    </row>
    <row r="33" spans="1:32" ht="22" customHeight="1">
      <c r="A33" s="336"/>
      <c r="B33" s="24" t="s">
        <v>286</v>
      </c>
      <c r="C33" s="25">
        <v>382.0733506193734</v>
      </c>
      <c r="D33" s="25">
        <v>410.44790208740488</v>
      </c>
      <c r="E33" s="25">
        <v>347.05543378663708</v>
      </c>
      <c r="F33" s="25">
        <v>600.20197548995975</v>
      </c>
      <c r="G33" s="25">
        <v>680.44866418176298</v>
      </c>
      <c r="H33" s="25">
        <v>759.14173083646961</v>
      </c>
      <c r="I33" s="25">
        <v>892.59560343223325</v>
      </c>
      <c r="J33" s="25">
        <v>1037.3192104222635</v>
      </c>
      <c r="K33" s="25">
        <v>1163.291461311419</v>
      </c>
      <c r="L33" s="25">
        <v>1345.3491929285076</v>
      </c>
      <c r="M33" s="25">
        <v>1557.6649214659633</v>
      </c>
      <c r="N33" s="25">
        <v>1755.2369996913837</v>
      </c>
      <c r="O33" s="25">
        <v>2332.1859984504658</v>
      </c>
      <c r="P33" s="25">
        <v>6858.8617858195375</v>
      </c>
      <c r="Q33" s="26">
        <v>9191.0477842700038</v>
      </c>
      <c r="R33" s="25"/>
      <c r="S33" s="69">
        <v>29312.922014793388</v>
      </c>
      <c r="T33" s="25">
        <v>9191.0477842700056</v>
      </c>
      <c r="U33" s="25">
        <v>898.42464441367645</v>
      </c>
      <c r="V33" s="25">
        <v>983.61134303886945</v>
      </c>
      <c r="W33" s="25">
        <v>1083.9357892191213</v>
      </c>
      <c r="X33" s="25">
        <v>1247.7032416408301</v>
      </c>
      <c r="Y33" s="25">
        <v>1392.6274456351337</v>
      </c>
      <c r="Z33" s="25">
        <v>1556.98567157408</v>
      </c>
      <c r="AA33" s="25">
        <v>1815.5532568068263</v>
      </c>
      <c r="AB33" s="25">
        <v>2022.1701986465066</v>
      </c>
      <c r="AC33" s="27">
        <v>11001.011590975044</v>
      </c>
      <c r="AD33" s="28">
        <v>-1809.9638067050382</v>
      </c>
      <c r="AE33" s="29"/>
      <c r="AF33" s="30"/>
    </row>
    <row r="34" spans="1:32" s="58" customFormat="1" ht="33.65" customHeight="1">
      <c r="A34" s="336"/>
      <c r="B34" s="55" t="s">
        <v>287</v>
      </c>
      <c r="C34" s="66">
        <v>2.2150461894580507E-2</v>
      </c>
      <c r="D34" s="66">
        <v>2.8791065321668641E-2</v>
      </c>
      <c r="E34" s="66">
        <v>2.334161987080428E-2</v>
      </c>
      <c r="F34" s="66">
        <v>3.0898363059898879E-2</v>
      </c>
      <c r="G34" s="66">
        <v>3.0757768610121444E-2</v>
      </c>
      <c r="H34" s="66">
        <v>3.0409989194800466E-2</v>
      </c>
      <c r="I34" s="66">
        <v>2.9600650420130509E-2</v>
      </c>
      <c r="J34" s="66">
        <v>2.8486923048992169E-2</v>
      </c>
      <c r="K34" s="66">
        <v>2.7377042237680668E-2</v>
      </c>
      <c r="L34" s="66">
        <v>2.6170081272052767E-2</v>
      </c>
      <c r="M34" s="66">
        <v>2.5049246057432147E-2</v>
      </c>
      <c r="N34" s="66">
        <v>2.3541276128182496E-2</v>
      </c>
      <c r="O34" s="64">
        <v>3.0193634875676025E-2</v>
      </c>
      <c r="P34" s="64">
        <v>2.5683103401469971E-2</v>
      </c>
      <c r="Q34" s="64">
        <v>2.6695010335118469E-2</v>
      </c>
      <c r="R34" s="25"/>
      <c r="S34" s="66">
        <v>7.1478022119798076E-2</v>
      </c>
      <c r="T34" s="66">
        <v>2.6695010335118476E-2</v>
      </c>
      <c r="U34" s="66">
        <v>3.0175980213571454E-2</v>
      </c>
      <c r="V34" s="66">
        <v>2.921890217214889E-2</v>
      </c>
      <c r="W34" s="66">
        <v>2.8406044755715204E-2</v>
      </c>
      <c r="X34" s="66">
        <v>2.7996002834756031E-2</v>
      </c>
      <c r="Y34" s="66">
        <v>2.7474369452467826E-2</v>
      </c>
      <c r="Z34" s="66">
        <v>2.6877743455350638E-2</v>
      </c>
      <c r="AA34" s="66">
        <v>2.6600582199710135E-2</v>
      </c>
      <c r="AB34" s="66">
        <v>2.6223861662594949E-2</v>
      </c>
      <c r="AC34" s="66">
        <v>2.7492693669760371E-2</v>
      </c>
      <c r="AD34" s="57"/>
      <c r="AE34" s="29"/>
      <c r="AF34" s="30"/>
    </row>
    <row r="35" spans="1:32" ht="23.5" customHeight="1">
      <c r="A35" s="336"/>
      <c r="B35" s="24" t="s">
        <v>288</v>
      </c>
      <c r="C35" s="61">
        <v>1729.2066960876718</v>
      </c>
      <c r="D35" s="61">
        <v>1684.490851161316</v>
      </c>
      <c r="E35" s="61">
        <v>1905.0982236710406</v>
      </c>
      <c r="F35" s="61">
        <v>2206.4751399473334</v>
      </c>
      <c r="G35" s="61">
        <v>2485.8436096659098</v>
      </c>
      <c r="H35" s="61">
        <v>2789.4079504773053</v>
      </c>
      <c r="I35" s="61">
        <v>3073.7709604087559</v>
      </c>
      <c r="J35" s="61">
        <v>3462.9574325468088</v>
      </c>
      <c r="K35" s="61">
        <v>3676.1199014348822</v>
      </c>
      <c r="L35" s="61">
        <v>4013.6153352444753</v>
      </c>
      <c r="M35" s="61">
        <v>4360.693143043065</v>
      </c>
      <c r="N35" s="61">
        <v>4762.689645483908</v>
      </c>
      <c r="O35" s="25">
        <v>8349.022520551971</v>
      </c>
      <c r="P35" s="25">
        <v>20276.075457753141</v>
      </c>
      <c r="Q35" s="25">
        <v>28625.097978305108</v>
      </c>
      <c r="R35" s="25"/>
      <c r="S35" s="27">
        <v>36150.368889172474</v>
      </c>
      <c r="T35" s="25">
        <v>28625.097978305108</v>
      </c>
      <c r="U35" s="25">
        <v>3281.6155272228157</v>
      </c>
      <c r="V35" s="25">
        <v>3555.5883272450642</v>
      </c>
      <c r="W35" s="25">
        <v>3917.0142774653373</v>
      </c>
      <c r="X35" s="25">
        <v>4352.3436509900657</v>
      </c>
      <c r="Y35" s="25">
        <v>4653.2652105645975</v>
      </c>
      <c r="Z35" s="25">
        <v>5123.440706974392</v>
      </c>
      <c r="AA35" s="25">
        <v>5576.6781716109454</v>
      </c>
      <c r="AB35" s="25">
        <v>6072.2883844126973</v>
      </c>
      <c r="AC35" s="27">
        <v>36532.234256485921</v>
      </c>
      <c r="AD35" s="28">
        <v>-7907.136278180813</v>
      </c>
      <c r="AE35" s="29"/>
      <c r="AF35" s="30"/>
    </row>
    <row r="36" spans="1:32" ht="29.5" customHeight="1">
      <c r="A36" s="337"/>
      <c r="B36" s="32" t="s">
        <v>289</v>
      </c>
      <c r="C36" s="64">
        <v>0.10024966925186342</v>
      </c>
      <c r="D36" s="64">
        <v>0.11815942019167866</v>
      </c>
      <c r="E36" s="64">
        <v>0.12812961338277737</v>
      </c>
      <c r="F36" s="64">
        <v>0.11358921286635179</v>
      </c>
      <c r="G36" s="64">
        <v>0.11236557079437398</v>
      </c>
      <c r="H36" s="64">
        <v>0.11173916831108593</v>
      </c>
      <c r="I36" s="64">
        <v>0.10193375288960418</v>
      </c>
      <c r="J36" s="64">
        <v>9.5099946970748958E-2</v>
      </c>
      <c r="K36" s="64">
        <v>8.6514251294258479E-2</v>
      </c>
      <c r="L36" s="64">
        <v>7.8073885999414963E-2</v>
      </c>
      <c r="M36" s="64">
        <v>7.0125528292850972E-2</v>
      </c>
      <c r="N36" s="64">
        <v>6.3877295246673724E-2</v>
      </c>
      <c r="O36" s="64">
        <v>0.10809058013461731</v>
      </c>
      <c r="P36" s="64">
        <v>7.5924046703218256E-2</v>
      </c>
      <c r="Q36" s="64">
        <v>8.3140388812082092E-2</v>
      </c>
      <c r="R36" s="25"/>
      <c r="S36" s="64">
        <v>8.8150777523819765E-2</v>
      </c>
      <c r="T36" s="64">
        <v>8.3140388812082092E-2</v>
      </c>
      <c r="U36" s="64">
        <v>0.11022178190876562</v>
      </c>
      <c r="V36" s="64">
        <v>0.10562138006383544</v>
      </c>
      <c r="W36" s="64">
        <v>0.10265080642333405</v>
      </c>
      <c r="X36" s="64">
        <v>9.7658017647457629E-2</v>
      </c>
      <c r="Y36" s="64">
        <v>9.1801671693365852E-2</v>
      </c>
      <c r="Z36" s="64">
        <v>8.8444310981705812E-2</v>
      </c>
      <c r="AA36" s="64">
        <v>8.1706711466106974E-2</v>
      </c>
      <c r="AB36" s="64">
        <v>7.8746512373094824E-2</v>
      </c>
      <c r="AC36" s="64">
        <v>9.1297924484458615E-2</v>
      </c>
      <c r="AD36" s="65"/>
      <c r="AE36" s="29"/>
      <c r="AF36" s="30"/>
    </row>
    <row r="37" spans="1:32" ht="22.5" customHeight="1">
      <c r="A37" s="339" t="s">
        <v>290</v>
      </c>
      <c r="B37" s="295" t="s">
        <v>291</v>
      </c>
      <c r="C37" s="71">
        <v>11222.660155878664</v>
      </c>
      <c r="D37" s="71">
        <v>9520.8503809082722</v>
      </c>
      <c r="E37" s="71">
        <v>10369.738705246227</v>
      </c>
      <c r="F37" s="71">
        <v>13402.725888035116</v>
      </c>
      <c r="G37" s="71">
        <v>15316.26237153295</v>
      </c>
      <c r="H37" s="71">
        <v>18073.588700287648</v>
      </c>
      <c r="I37" s="71">
        <v>21087.758275939173</v>
      </c>
      <c r="J37" s="71">
        <v>24838.103525858154</v>
      </c>
      <c r="K37" s="71">
        <v>29955.106995229264</v>
      </c>
      <c r="L37" s="71">
        <v>35311.794820748022</v>
      </c>
      <c r="M37" s="71">
        <v>41656.960076432581</v>
      </c>
      <c r="N37" s="71">
        <v>50439.27292452885</v>
      </c>
      <c r="O37" s="25">
        <v>54477.609347759768</v>
      </c>
      <c r="P37" s="25">
        <v>182201.23834279686</v>
      </c>
      <c r="Q37" s="25">
        <v>236678.84769055661</v>
      </c>
      <c r="R37" s="25">
        <v>0</v>
      </c>
      <c r="S37" s="71">
        <v>281194.82282062492</v>
      </c>
      <c r="T37" s="71">
        <v>236678.84769055661</v>
      </c>
      <c r="U37" s="71">
        <v>20819.900088704726</v>
      </c>
      <c r="V37" s="71">
        <v>23316.417731668789</v>
      </c>
      <c r="W37" s="71">
        <v>26149.966541651927</v>
      </c>
      <c r="X37" s="71">
        <v>31012.428352995805</v>
      </c>
      <c r="Y37" s="71">
        <v>34492.710723263866</v>
      </c>
      <c r="Z37" s="71">
        <v>38701.816069348133</v>
      </c>
      <c r="AA37" s="71">
        <v>46320.120269806204</v>
      </c>
      <c r="AB37" s="71">
        <v>51191.842004936996</v>
      </c>
      <c r="AC37" s="71">
        <v>272005.20178237645</v>
      </c>
      <c r="AD37" s="72">
        <v>-35326.354091819841</v>
      </c>
      <c r="AE37" s="29"/>
      <c r="AF37" s="30"/>
    </row>
    <row r="38" spans="1:32" ht="22.5" customHeight="1">
      <c r="A38" s="339"/>
      <c r="B38" s="70" t="s">
        <v>47</v>
      </c>
      <c r="C38" s="71">
        <v>1284.1241839794748</v>
      </c>
      <c r="D38" s="71">
        <v>1335.6872552568675</v>
      </c>
      <c r="E38" s="71">
        <v>849.50133352515149</v>
      </c>
      <c r="F38" s="71">
        <v>1140.9593324227462</v>
      </c>
      <c r="G38" s="71">
        <v>988.36647695881402</v>
      </c>
      <c r="H38" s="71">
        <v>971.58427641405433</v>
      </c>
      <c r="I38" s="71">
        <v>1696.0008375781763</v>
      </c>
      <c r="J38" s="71">
        <v>2316.0726637151456</v>
      </c>
      <c r="K38" s="71">
        <v>2778.2324914029923</v>
      </c>
      <c r="L38" s="71">
        <v>3813.0729593944998</v>
      </c>
      <c r="M38" s="71">
        <v>5068.8957102272907</v>
      </c>
      <c r="N38" s="71">
        <v>7359.520780842402</v>
      </c>
      <c r="O38" s="25">
        <v>3655.9515909510446</v>
      </c>
      <c r="P38" s="25">
        <v>21335.79460558233</v>
      </c>
      <c r="Q38" s="25">
        <v>24991.746196533375</v>
      </c>
      <c r="R38" s="25">
        <v>0</v>
      </c>
      <c r="S38" s="71">
        <v>29602.018301717588</v>
      </c>
      <c r="T38" s="71">
        <v>24991.746196533375</v>
      </c>
      <c r="U38" s="71">
        <v>2192.857166085083</v>
      </c>
      <c r="V38" s="71">
        <v>2457.8829155112035</v>
      </c>
      <c r="W38" s="71">
        <v>2751.0094028017593</v>
      </c>
      <c r="X38" s="71">
        <v>3734.1584492992406</v>
      </c>
      <c r="Y38" s="71">
        <v>4540.6537416519277</v>
      </c>
      <c r="Z38" s="71">
        <v>5408.1901384025841</v>
      </c>
      <c r="AA38" s="71">
        <v>7125.3522843127357</v>
      </c>
      <c r="AB38" s="71">
        <v>8466.9393901509975</v>
      </c>
      <c r="AC38" s="71">
        <v>36677.043488215597</v>
      </c>
      <c r="AD38" s="72">
        <v>-11685.297291682222</v>
      </c>
      <c r="AE38" s="29"/>
      <c r="AF38" s="30"/>
    </row>
    <row r="39" spans="1:32" ht="22.5" customHeight="1">
      <c r="A39" s="339"/>
      <c r="B39" s="70" t="s">
        <v>292</v>
      </c>
      <c r="C39" s="73">
        <v>315.76868362032099</v>
      </c>
      <c r="D39" s="73">
        <v>274.410797482975</v>
      </c>
      <c r="E39" s="73">
        <v>170.11938312878729</v>
      </c>
      <c r="F39" s="73">
        <v>203.58220650434399</v>
      </c>
      <c r="G39" s="73">
        <v>160.73603172294852</v>
      </c>
      <c r="H39" s="73">
        <v>157.49060229166022</v>
      </c>
      <c r="I39" s="73">
        <v>268.07908011605292</v>
      </c>
      <c r="J39" s="73">
        <v>365.60248303568517</v>
      </c>
      <c r="K39" s="73">
        <v>434.90476917484301</v>
      </c>
      <c r="L39" s="73">
        <v>597.36565778715521</v>
      </c>
      <c r="M39" s="73">
        <v>794.21925107718835</v>
      </c>
      <c r="N39" s="73">
        <v>1159.8859925026024</v>
      </c>
      <c r="O39" s="25">
        <v>586.30571413066173</v>
      </c>
      <c r="P39" s="25">
        <v>3351.9781535774746</v>
      </c>
      <c r="Q39" s="25">
        <v>3938.2838677081363</v>
      </c>
      <c r="R39" s="25">
        <v>0</v>
      </c>
      <c r="S39" s="27">
        <v>4902.1649384445627</v>
      </c>
      <c r="T39" s="71">
        <v>3938.2838677081363</v>
      </c>
      <c r="U39" s="73">
        <v>375.44269152374983</v>
      </c>
      <c r="V39" s="73">
        <v>411.46227394455667</v>
      </c>
      <c r="W39" s="73">
        <v>447.04174142583724</v>
      </c>
      <c r="X39" s="73">
        <v>613.08991892140057</v>
      </c>
      <c r="Y39" s="73">
        <v>747.24571300931962</v>
      </c>
      <c r="Z39" s="73">
        <v>874.25885904151824</v>
      </c>
      <c r="AA39" s="73">
        <v>1165.0231109919271</v>
      </c>
      <c r="AB39" s="73">
        <v>1389.1617393376114</v>
      </c>
      <c r="AC39" s="74">
        <v>6022.7260481959202</v>
      </c>
      <c r="AD39" s="72">
        <v>-2084.4421804877838</v>
      </c>
      <c r="AE39" s="29"/>
      <c r="AF39" s="30"/>
    </row>
    <row r="40" spans="1:32" ht="24.65" customHeight="1">
      <c r="A40" s="340" t="s">
        <v>49</v>
      </c>
      <c r="B40" s="340"/>
      <c r="C40" s="75">
        <v>16280.646007498985</v>
      </c>
      <c r="D40" s="75">
        <v>13194.809501591248</v>
      </c>
      <c r="E40" s="75">
        <v>14189.141986999015</v>
      </c>
      <c r="F40" s="75">
        <v>18487.66407533946</v>
      </c>
      <c r="G40" s="75">
        <v>21295.192338398967</v>
      </c>
      <c r="H40" s="75">
        <v>24149.470961614748</v>
      </c>
      <c r="I40" s="75">
        <v>28726.67250865596</v>
      </c>
      <c r="J40" s="75">
        <v>34463.403253045508</v>
      </c>
      <c r="K40" s="75">
        <v>40148.167568315359</v>
      </c>
      <c r="L40" s="75">
        <v>48192.203088232229</v>
      </c>
      <c r="M40" s="75">
        <v>57909.42752124901</v>
      </c>
      <c r="N40" s="75">
        <v>68360.34191530617</v>
      </c>
      <c r="O40" s="25">
        <v>74171.335808669683</v>
      </c>
      <c r="P40" s="25">
        <v>249073.54334614828</v>
      </c>
      <c r="Q40" s="25">
        <v>323244.87915481796</v>
      </c>
      <c r="R40" s="25">
        <v>0</v>
      </c>
      <c r="S40" s="75">
        <v>385397.14072624664</v>
      </c>
      <c r="T40" s="75">
        <v>323244.8791548179</v>
      </c>
      <c r="U40" s="75">
        <v>27955.425978509207</v>
      </c>
      <c r="V40" s="75">
        <v>31617.107756719175</v>
      </c>
      <c r="W40" s="75">
        <v>35854.663663072613</v>
      </c>
      <c r="X40" s="75">
        <v>41446.123757938818</v>
      </c>
      <c r="Y40" s="75">
        <v>46894.832443789557</v>
      </c>
      <c r="Z40" s="75">
        <v>53394.505836669443</v>
      </c>
      <c r="AA40" s="75">
        <v>62292.058807368201</v>
      </c>
      <c r="AB40" s="75">
        <v>70034.061355372309</v>
      </c>
      <c r="AC40" s="75">
        <v>369488.77959943929</v>
      </c>
      <c r="AD40" s="76"/>
      <c r="AE40" s="29"/>
      <c r="AF40" s="30"/>
    </row>
    <row r="41" spans="1:32" ht="24.65" customHeight="1">
      <c r="A41" s="342" t="s">
        <v>50</v>
      </c>
      <c r="B41" s="342"/>
      <c r="C41" s="77">
        <v>968.35550035915367</v>
      </c>
      <c r="D41" s="77">
        <v>1061.2764577738926</v>
      </c>
      <c r="E41" s="77">
        <v>679.38195039636412</v>
      </c>
      <c r="F41" s="77">
        <v>937.37712591840318</v>
      </c>
      <c r="G41" s="77">
        <v>827.63044523586723</v>
      </c>
      <c r="H41" s="77">
        <v>814.0936741223959</v>
      </c>
      <c r="I41" s="77">
        <v>1427.9217574621216</v>
      </c>
      <c r="J41" s="77">
        <v>1950.4701806794619</v>
      </c>
      <c r="K41" s="77">
        <v>2343.327722228154</v>
      </c>
      <c r="L41" s="77">
        <v>3215.7073016073482</v>
      </c>
      <c r="M41" s="77">
        <v>4274.6764591501051</v>
      </c>
      <c r="N41" s="77">
        <v>6199.6347883397975</v>
      </c>
      <c r="O41" s="25">
        <v>3069.6458768203847</v>
      </c>
      <c r="P41" s="25">
        <v>17983.816452004867</v>
      </c>
      <c r="Q41" s="26">
        <v>21053.462328825251</v>
      </c>
      <c r="R41" s="25">
        <v>0</v>
      </c>
      <c r="S41" s="77">
        <v>24699.853363273065</v>
      </c>
      <c r="T41" s="77">
        <v>21053.462328825251</v>
      </c>
      <c r="U41" s="77">
        <v>1817.4144745613339</v>
      </c>
      <c r="V41" s="77">
        <v>2046.4206415666486</v>
      </c>
      <c r="W41" s="77">
        <v>2303.967661375922</v>
      </c>
      <c r="X41" s="77">
        <v>3121.0685303778373</v>
      </c>
      <c r="Y41" s="77">
        <v>3793.4080286426106</v>
      </c>
      <c r="Z41" s="77">
        <v>4533.9312793610661</v>
      </c>
      <c r="AA41" s="77">
        <v>5960.3291733208171</v>
      </c>
      <c r="AB41" s="77">
        <v>7077.7776508133829</v>
      </c>
      <c r="AC41" s="77">
        <v>30654.317440019619</v>
      </c>
      <c r="AD41" s="78">
        <v>-9600.8551111943671</v>
      </c>
      <c r="AE41" s="29"/>
      <c r="AF41" s="30"/>
    </row>
    <row r="42" spans="1:32" s="58" customFormat="1" ht="24.65" customHeight="1">
      <c r="A42" s="344" t="s">
        <v>51</v>
      </c>
      <c r="B42" s="344"/>
      <c r="C42" s="79">
        <v>5.613980031934019E-2</v>
      </c>
      <c r="D42" s="79">
        <v>7.4443747098530674E-2</v>
      </c>
      <c r="E42" s="79">
        <v>4.5692629157872956E-2</v>
      </c>
      <c r="F42" s="79">
        <v>4.8256120345201818E-2</v>
      </c>
      <c r="G42" s="79">
        <v>3.7410707183718875E-2</v>
      </c>
      <c r="H42" s="79">
        <v>3.261127511240771E-2</v>
      </c>
      <c r="I42" s="79">
        <v>4.7353373249214785E-2</v>
      </c>
      <c r="J42" s="79">
        <v>5.3563930358285369E-2</v>
      </c>
      <c r="K42" s="79">
        <v>5.5148158618688617E-2</v>
      </c>
      <c r="L42" s="79">
        <v>6.2552772077717256E-2</v>
      </c>
      <c r="M42" s="79">
        <v>6.8742269897424504E-2</v>
      </c>
      <c r="N42" s="79">
        <v>8.3149634192906566E-2</v>
      </c>
      <c r="O42" s="79">
        <v>3.9741155664222053E-2</v>
      </c>
      <c r="P42" s="79">
        <v>6.7340650958271159E-2</v>
      </c>
      <c r="Q42" s="79">
        <v>6.1148892667046005E-2</v>
      </c>
      <c r="R42" s="79"/>
      <c r="S42" s="79">
        <v>6.022929628662764E-2</v>
      </c>
      <c r="T42" s="79">
        <v>6.1148892667046005E-2</v>
      </c>
      <c r="U42" s="79">
        <v>6.1042696864144846E-2</v>
      </c>
      <c r="V42" s="79">
        <v>6.0790438166631815E-2</v>
      </c>
      <c r="W42" s="79">
        <v>6.0378676629833726E-2</v>
      </c>
      <c r="X42" s="79">
        <v>7.0030629486076676E-2</v>
      </c>
      <c r="Y42" s="79">
        <v>7.4838029359210703E-2</v>
      </c>
      <c r="Z42" s="79">
        <v>7.8267799117031481E-2</v>
      </c>
      <c r="AA42" s="79">
        <v>8.7327774890560636E-2</v>
      </c>
      <c r="AB42" s="79">
        <v>9.1785875450922955E-2</v>
      </c>
      <c r="AC42" s="79">
        <v>7.6608387516420726E-2</v>
      </c>
      <c r="AD42" s="80"/>
      <c r="AE42" s="29"/>
      <c r="AF42" s="30"/>
    </row>
    <row r="43" spans="1:32">
      <c r="B43" s="293" t="s">
        <v>293</v>
      </c>
      <c r="C43" s="294"/>
    </row>
    <row r="44" spans="1:32" hidden="1">
      <c r="A44" s="81" t="e">
        <f>[2]OTC自营加潜力区加电商科达琳合计!A41+[2]OTC自营加潜力区加医药电商咳水合计!A41</f>
        <v>#VALUE!</v>
      </c>
      <c r="B44" s="81">
        <f>[2]OTC自营加潜力区加电商科达琳合计!B41+[2]OTC自营加潜力区加医药电商咳水合计!B41</f>
        <v>0</v>
      </c>
      <c r="C44" s="81">
        <v>968.35550035914844</v>
      </c>
      <c r="D44" s="81">
        <v>1061.2764577738931</v>
      </c>
      <c r="E44" s="81">
        <v>679.38195039636503</v>
      </c>
      <c r="F44" s="81">
        <v>937.37712591840182</v>
      </c>
      <c r="G44" s="81">
        <v>827.63044523586689</v>
      </c>
      <c r="H44" s="81">
        <v>814.09367412239169</v>
      </c>
      <c r="I44" s="81">
        <v>1427.9217574621223</v>
      </c>
      <c r="J44" s="81">
        <v>1950.4701806794685</v>
      </c>
      <c r="K44" s="81">
        <v>2343.3277222281458</v>
      </c>
      <c r="L44" s="81">
        <v>3215.70730160736</v>
      </c>
      <c r="M44" s="81">
        <v>4274.6764591501051</v>
      </c>
      <c r="N44" s="81">
        <v>6199.6347883397957</v>
      </c>
      <c r="O44" s="81">
        <v>3069.6458768203811</v>
      </c>
      <c r="P44" s="81">
        <v>17983.816452004878</v>
      </c>
      <c r="Q44" s="81">
        <v>21053.462328825259</v>
      </c>
      <c r="R44" s="81">
        <v>0</v>
      </c>
      <c r="S44" s="81">
        <v>24699.853363273065</v>
      </c>
      <c r="T44" s="81">
        <v>21053.462328825259</v>
      </c>
      <c r="U44" s="81">
        <v>1817.4144745613341</v>
      </c>
      <c r="V44" s="81">
        <v>2046.4206415666431</v>
      </c>
      <c r="W44" s="81">
        <v>2303.967661375917</v>
      </c>
      <c r="X44" s="81">
        <v>3121.0685303778278</v>
      </c>
      <c r="Y44" s="81">
        <v>3793.4080286426165</v>
      </c>
      <c r="Z44" s="81">
        <v>4533.931279361067</v>
      </c>
      <c r="AA44" s="81">
        <v>5960.3291733208061</v>
      </c>
      <c r="AB44" s="81">
        <v>7077.7776508133938</v>
      </c>
      <c r="AC44" s="81">
        <v>30654.317440019608</v>
      </c>
    </row>
    <row r="45" spans="1:32" hidden="1">
      <c r="A45" s="188" t="e">
        <f>A41-A44</f>
        <v>#VALUE!</v>
      </c>
      <c r="B45" s="188">
        <f t="shared" ref="B45" si="0">B41-B44</f>
        <v>0</v>
      </c>
      <c r="C45" s="188">
        <v>5.2295945351943374E-12</v>
      </c>
      <c r="D45" s="188">
        <v>0</v>
      </c>
      <c r="E45" s="188">
        <v>-9.0949470177292824E-13</v>
      </c>
      <c r="F45" s="188">
        <v>1.3642420526593924E-12</v>
      </c>
      <c r="G45" s="188">
        <v>0</v>
      </c>
      <c r="H45" s="188">
        <v>4.2064129956997931E-12</v>
      </c>
      <c r="I45" s="188">
        <v>0</v>
      </c>
      <c r="J45" s="188">
        <v>-6.5938365878537297E-12</v>
      </c>
      <c r="K45" s="188">
        <v>8.1854523159563541E-12</v>
      </c>
      <c r="L45" s="188">
        <v>-1.1823431123048067E-11</v>
      </c>
      <c r="M45" s="188">
        <v>0</v>
      </c>
      <c r="N45" s="188">
        <v>0</v>
      </c>
      <c r="O45" s="188">
        <v>3.637978807091713E-12</v>
      </c>
      <c r="P45" s="188">
        <v>0</v>
      </c>
      <c r="Q45" s="188">
        <v>0</v>
      </c>
      <c r="R45" s="188">
        <v>0</v>
      </c>
      <c r="S45" s="188">
        <v>0</v>
      </c>
      <c r="T45" s="188">
        <v>0</v>
      </c>
      <c r="U45" s="188">
        <v>0</v>
      </c>
      <c r="V45" s="188">
        <v>5.4569682106375694E-12</v>
      </c>
      <c r="W45" s="188">
        <v>5.0022208597511053E-12</v>
      </c>
      <c r="X45" s="188">
        <v>9.5496943686157465E-12</v>
      </c>
      <c r="Y45" s="188">
        <v>-5.9117155615240335E-12</v>
      </c>
      <c r="Z45" s="188">
        <v>0</v>
      </c>
      <c r="AA45" s="188">
        <v>1.0913936421275139E-11</v>
      </c>
      <c r="AB45" s="188">
        <v>-1.0913936421275139E-11</v>
      </c>
      <c r="AC45" s="188">
        <v>0</v>
      </c>
    </row>
    <row r="46" spans="1:32" hidden="1">
      <c r="C46" s="189">
        <v>1046.4460476799045</v>
      </c>
      <c r="D46" s="189">
        <v>1127.9823988380847</v>
      </c>
      <c r="E46" s="189">
        <v>600.61933308810603</v>
      </c>
      <c r="F46" s="189">
        <v>910.06682806744209</v>
      </c>
      <c r="G46" s="189">
        <v>813.42173629492208</v>
      </c>
      <c r="H46" s="189">
        <v>796.99789644567795</v>
      </c>
      <c r="I46" s="189">
        <v>1356.6426175569977</v>
      </c>
      <c r="J46" s="189">
        <v>1850.1701414230131</v>
      </c>
      <c r="K46" s="189">
        <v>2200.8817106726847</v>
      </c>
      <c r="L46" s="189">
        <v>3023.03226819561</v>
      </c>
      <c r="M46" s="189">
        <v>4019.230755451219</v>
      </c>
      <c r="N46" s="189">
        <v>5869.7260832707416</v>
      </c>
      <c r="O46" s="189">
        <v>2967.062250297598</v>
      </c>
      <c r="P46" s="189">
        <v>16963.040959013269</v>
      </c>
      <c r="Q46" s="189">
        <v>19930.103209310866</v>
      </c>
      <c r="R46" s="189">
        <v>0</v>
      </c>
      <c r="S46" s="189">
        <v>23615.217816984405</v>
      </c>
      <c r="T46" s="189">
        <v>19930.103209310866</v>
      </c>
      <c r="U46" s="189">
        <v>1632.6664915931169</v>
      </c>
      <c r="V46" s="189">
        <v>1796.8251950779068</v>
      </c>
      <c r="W46" s="189">
        <v>1954.1146722746944</v>
      </c>
      <c r="X46" s="189">
        <v>2739.2134648135007</v>
      </c>
      <c r="Y46" s="189">
        <v>3378.3190063796983</v>
      </c>
      <c r="Z46" s="189">
        <v>3977.0957612330621</v>
      </c>
      <c r="AA46" s="189">
        <v>5358.2962611411585</v>
      </c>
      <c r="AB46" s="189">
        <v>6427.8345787963426</v>
      </c>
      <c r="AC46" s="189">
        <v>27264.365431309474</v>
      </c>
      <c r="AD46" s="190"/>
    </row>
    <row r="47" spans="1:32" hidden="1">
      <c r="C47" s="188">
        <v>-78.090547320750829</v>
      </c>
      <c r="D47" s="188">
        <v>-66.705941064192075</v>
      </c>
      <c r="E47" s="188">
        <v>78.762617308258086</v>
      </c>
      <c r="F47" s="188">
        <v>27.310297850961092</v>
      </c>
      <c r="G47" s="188">
        <v>14.208708940945144</v>
      </c>
      <c r="H47" s="188">
        <v>17.095777676717944</v>
      </c>
      <c r="I47" s="188">
        <v>71.279139905123884</v>
      </c>
      <c r="J47" s="188">
        <v>100.30003925644883</v>
      </c>
      <c r="K47" s="188">
        <v>142.44601155546934</v>
      </c>
      <c r="L47" s="188">
        <v>192.67503341173824</v>
      </c>
      <c r="M47" s="188">
        <v>255.44570369888606</v>
      </c>
      <c r="N47" s="188">
        <v>329.90870506905594</v>
      </c>
      <c r="O47" s="188">
        <v>102.58362652278674</v>
      </c>
      <c r="P47" s="188">
        <v>1020.7754929915973</v>
      </c>
      <c r="Q47" s="188">
        <v>1123.3591195143854</v>
      </c>
      <c r="R47" s="188">
        <v>0</v>
      </c>
      <c r="S47" s="188">
        <v>1084.6355462886604</v>
      </c>
      <c r="T47" s="188">
        <v>1123.3591195143854</v>
      </c>
      <c r="U47" s="188">
        <v>184.747982968217</v>
      </c>
      <c r="V47" s="188">
        <v>249.5954464887418</v>
      </c>
      <c r="W47" s="188">
        <v>349.85298910122765</v>
      </c>
      <c r="X47" s="188">
        <v>381.85506556433666</v>
      </c>
      <c r="Y47" s="188">
        <v>415.08902226291229</v>
      </c>
      <c r="Z47" s="188">
        <v>556.83551812800397</v>
      </c>
      <c r="AA47" s="188">
        <v>602.03291217965852</v>
      </c>
      <c r="AB47" s="188">
        <v>649.94307201704032</v>
      </c>
      <c r="AC47" s="188">
        <v>3389.9520087101446</v>
      </c>
    </row>
    <row r="48" spans="1:32" hidden="1"/>
    <row r="49" spans="3:30" hidden="1"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>
        <v>171615.18145118575</v>
      </c>
      <c r="AD49" s="188"/>
    </row>
    <row r="50" spans="3:30" hidden="1">
      <c r="Q50" s="188">
        <v>139988.85608194431</v>
      </c>
    </row>
    <row r="51" spans="3:30" hidden="1">
      <c r="Q51" s="188">
        <v>28625.097978305108</v>
      </c>
    </row>
    <row r="52" spans="3:30" hidden="1"/>
    <row r="53" spans="3:30" s="81" customFormat="1" hidden="1">
      <c r="L53" s="82"/>
      <c r="O53" s="191"/>
      <c r="P53" s="191"/>
      <c r="Q53" s="191"/>
      <c r="R53" s="191"/>
    </row>
    <row r="54" spans="3:30" s="81" customFormat="1" hidden="1">
      <c r="L54" s="82"/>
      <c r="O54" s="224"/>
      <c r="P54" s="224"/>
      <c r="Q54" s="224"/>
      <c r="R54" s="224"/>
    </row>
    <row r="55" spans="3:30" s="81" customFormat="1" hidden="1">
      <c r="L55" s="82"/>
      <c r="O55" s="192">
        <v>0</v>
      </c>
      <c r="P55" s="192">
        <v>0</v>
      </c>
      <c r="Q55" s="192">
        <v>0</v>
      </c>
      <c r="R55" s="192">
        <v>0</v>
      </c>
    </row>
    <row r="56" spans="3:30" s="81" customFormat="1" hidden="1">
      <c r="L56" s="82"/>
      <c r="O56" s="193"/>
      <c r="P56" s="193"/>
      <c r="Q56" s="193"/>
      <c r="R56" s="193"/>
    </row>
    <row r="57" spans="3:30" s="81" customFormat="1" hidden="1">
      <c r="L57" s="82"/>
      <c r="O57" s="224" t="e">
        <v>#DIV/0!</v>
      </c>
      <c r="P57" s="224" t="e">
        <v>#DIV/0!</v>
      </c>
      <c r="Q57" s="224" t="e">
        <v>#DIV/0!</v>
      </c>
      <c r="R57" s="224" t="e">
        <v>#DIV/0!</v>
      </c>
    </row>
    <row r="58" spans="3:30" s="81" customFormat="1" hidden="1">
      <c r="L58" s="82"/>
      <c r="O58" s="225" t="e">
        <v>#DIV/0!</v>
      </c>
      <c r="P58" s="225" t="e">
        <v>#DIV/0!</v>
      </c>
      <c r="Q58" s="225" t="e">
        <v>#DIV/0!</v>
      </c>
      <c r="R58" s="225" t="e">
        <v>#DIV/0!</v>
      </c>
    </row>
    <row r="59" spans="3:30" hidden="1"/>
    <row r="60" spans="3:30" hidden="1"/>
    <row r="61" spans="3:30" s="81" customFormat="1" hidden="1">
      <c r="L61" s="82"/>
      <c r="O61" s="226">
        <v>0</v>
      </c>
      <c r="P61" s="226">
        <v>0</v>
      </c>
      <c r="Q61" s="226">
        <v>0</v>
      </c>
      <c r="R61" s="226">
        <v>0</v>
      </c>
    </row>
    <row r="62" spans="3:30" hidden="1"/>
    <row r="63" spans="3:30" hidden="1"/>
    <row r="69" spans="2:30" ht="17" thickBot="1"/>
    <row r="70" spans="2:30">
      <c r="B70" s="296" t="s">
        <v>231</v>
      </c>
      <c r="C70" s="297">
        <v>0.65062665515832607</v>
      </c>
      <c r="D70" s="297">
        <v>0.6678446249584945</v>
      </c>
      <c r="E70" s="297">
        <v>0.69742892763992581</v>
      </c>
      <c r="F70" s="297">
        <v>0.68997155522981468</v>
      </c>
      <c r="G70" s="297">
        <v>0.69232857494401767</v>
      </c>
      <c r="H70" s="297">
        <v>0.72399871428674101</v>
      </c>
      <c r="I70" s="297">
        <v>0.69932157235600845</v>
      </c>
      <c r="J70" s="297">
        <v>0.68210550495444322</v>
      </c>
      <c r="K70" s="297">
        <v>0.70496711848819726</v>
      </c>
      <c r="L70" s="297">
        <v>0.686894187158542</v>
      </c>
      <c r="M70" s="297">
        <v>0.66989724720586408</v>
      </c>
      <c r="N70" s="297">
        <v>0.67649260574490466</v>
      </c>
      <c r="O70" s="297">
        <v>0.7052941088913367</v>
      </c>
      <c r="P70" s="297">
        <v>0.68225507239533811</v>
      </c>
      <c r="Q70" s="297">
        <v>0.68742372289876585</v>
      </c>
      <c r="R70" s="297" t="e">
        <v>#DIV/0!</v>
      </c>
      <c r="S70" s="297">
        <v>0.68567881958004107</v>
      </c>
      <c r="T70" s="297">
        <v>0.68742372289876585</v>
      </c>
      <c r="U70" s="297">
        <v>0.69929169578301087</v>
      </c>
      <c r="V70" s="297">
        <v>0.69263142757358975</v>
      </c>
      <c r="W70" s="297">
        <v>0.68529623925209915</v>
      </c>
      <c r="X70" s="297">
        <v>0.69585779944063808</v>
      </c>
      <c r="Y70" s="297">
        <v>0.68048743459586902</v>
      </c>
      <c r="Z70" s="297">
        <v>0.66809701756373119</v>
      </c>
      <c r="AA70" s="297">
        <v>0.67865933544935864</v>
      </c>
      <c r="AB70" s="297">
        <v>0.66386488332654769</v>
      </c>
      <c r="AC70" s="298">
        <v>0.67976982183339629</v>
      </c>
    </row>
    <row r="71" spans="2:30">
      <c r="B71" s="299" t="s">
        <v>232</v>
      </c>
      <c r="C71" s="27">
        <v>6026.341351979474</v>
      </c>
      <c r="D71" s="27">
        <v>4735.2355784568681</v>
      </c>
      <c r="E71" s="27">
        <v>4498.7852321491519</v>
      </c>
      <c r="F71" s="27">
        <v>6022.3153132227471</v>
      </c>
      <c r="G71" s="27">
        <v>6806.5604121018841</v>
      </c>
      <c r="H71" s="27">
        <v>6889.9759354494963</v>
      </c>
      <c r="I71" s="27">
        <v>9066.8359901789081</v>
      </c>
      <c r="J71" s="27">
        <v>11575.769907866816</v>
      </c>
      <c r="K71" s="27">
        <v>12536.388295314249</v>
      </c>
      <c r="L71" s="27">
        <v>16096.115569091555</v>
      </c>
      <c r="M71" s="27">
        <v>20527.143903966535</v>
      </c>
      <c r="N71" s="27">
        <v>24120.703779117117</v>
      </c>
      <c r="O71" s="27">
        <v>22763.372337730289</v>
      </c>
      <c r="P71" s="27">
        <v>84856.121455356304</v>
      </c>
      <c r="Q71" s="27">
        <v>107619.49379308661</v>
      </c>
      <c r="R71" s="27">
        <v>0</v>
      </c>
      <c r="S71" s="27">
        <v>128902.17126889474</v>
      </c>
      <c r="T71" s="27">
        <v>107619.49379308661</v>
      </c>
      <c r="U71" s="27">
        <v>8952.9403643658152</v>
      </c>
      <c r="V71" s="27">
        <v>10347.110666617034</v>
      </c>
      <c r="W71" s="27">
        <v>12008.664782796608</v>
      </c>
      <c r="X71" s="27">
        <v>13554.763935320851</v>
      </c>
      <c r="Y71" s="27">
        <v>16195.529749168301</v>
      </c>
      <c r="Z71" s="27">
        <v>19226.621046682376</v>
      </c>
      <c r="AA71" s="27">
        <v>21932.267710882814</v>
      </c>
      <c r="AB71" s="27">
        <v>25919.997001248696</v>
      </c>
      <c r="AC71" s="300">
        <v>128137.89525708253</v>
      </c>
      <c r="AD71" s="188"/>
    </row>
    <row r="72" spans="2:30" ht="17" thickBot="1">
      <c r="B72" s="301" t="s">
        <v>233</v>
      </c>
      <c r="C72" s="302">
        <v>0.34937334484167387</v>
      </c>
      <c r="D72" s="302">
        <v>0.33215537504150544</v>
      </c>
      <c r="E72" s="302">
        <v>0.30257107236007413</v>
      </c>
      <c r="F72" s="302">
        <v>0.31002844477018526</v>
      </c>
      <c r="G72" s="302">
        <v>0.30767142505598238</v>
      </c>
      <c r="H72" s="302">
        <v>0.27600128571325899</v>
      </c>
      <c r="I72" s="302">
        <v>0.30067842764399155</v>
      </c>
      <c r="J72" s="302">
        <v>0.31789449504555684</v>
      </c>
      <c r="K72" s="302">
        <v>0.29503288151180274</v>
      </c>
      <c r="L72" s="302">
        <v>0.313105812841458</v>
      </c>
      <c r="M72" s="302">
        <v>0.33010275279413598</v>
      </c>
      <c r="N72" s="302">
        <v>0.32350739425509528</v>
      </c>
      <c r="O72" s="302">
        <v>0.2947058911086633</v>
      </c>
      <c r="P72" s="302">
        <v>0.31774492760466183</v>
      </c>
      <c r="Q72" s="302">
        <v>0.3125762771012342</v>
      </c>
      <c r="R72" s="302" t="e">
        <v>#DIV/0!</v>
      </c>
      <c r="S72" s="302">
        <v>0.31432118041995893</v>
      </c>
      <c r="T72" s="302">
        <v>0.3125762771012342</v>
      </c>
      <c r="U72" s="302">
        <v>0.30070830421698908</v>
      </c>
      <c r="V72" s="302">
        <v>0.30736857242641025</v>
      </c>
      <c r="W72" s="302">
        <v>0.31470376074790091</v>
      </c>
      <c r="X72" s="302">
        <v>0.30414220055936186</v>
      </c>
      <c r="Y72" s="302">
        <v>0.31951256540413098</v>
      </c>
      <c r="Z72" s="302">
        <v>0.33190298243626881</v>
      </c>
      <c r="AA72" s="302">
        <v>0.32134066455064131</v>
      </c>
      <c r="AB72" s="302">
        <v>0.33613511667345225</v>
      </c>
      <c r="AC72" s="303">
        <v>0.32023017816660365</v>
      </c>
      <c r="AD72" s="227"/>
    </row>
    <row r="73" spans="2:30">
      <c r="C73" s="188">
        <v>0</v>
      </c>
      <c r="D73" s="188">
        <v>0</v>
      </c>
      <c r="E73" s="188">
        <v>0</v>
      </c>
      <c r="F73" s="188">
        <v>0</v>
      </c>
      <c r="G73" s="188">
        <v>0</v>
      </c>
      <c r="H73" s="188">
        <v>0</v>
      </c>
      <c r="I73" s="188">
        <v>0</v>
      </c>
      <c r="J73" s="188">
        <v>0</v>
      </c>
      <c r="K73" s="188">
        <v>0</v>
      </c>
      <c r="L73" s="188">
        <v>0</v>
      </c>
      <c r="M73" s="188">
        <v>0</v>
      </c>
      <c r="N73" s="188">
        <v>0</v>
      </c>
      <c r="O73" s="188">
        <v>0</v>
      </c>
      <c r="P73" s="188">
        <v>0</v>
      </c>
      <c r="Q73" s="188">
        <v>0</v>
      </c>
      <c r="R73" s="188">
        <v>0</v>
      </c>
      <c r="S73" s="188">
        <v>0</v>
      </c>
      <c r="T73" s="188">
        <v>0</v>
      </c>
      <c r="U73" s="188">
        <v>0</v>
      </c>
      <c r="V73" s="188">
        <v>0</v>
      </c>
      <c r="W73" s="188">
        <v>0</v>
      </c>
      <c r="X73" s="188">
        <v>0</v>
      </c>
      <c r="Y73" s="188">
        <v>0</v>
      </c>
      <c r="Z73" s="188">
        <v>0</v>
      </c>
      <c r="AA73" s="188">
        <v>0</v>
      </c>
      <c r="AB73" s="188">
        <v>0</v>
      </c>
      <c r="AC73" s="188">
        <v>0</v>
      </c>
    </row>
  </sheetData>
  <mergeCells count="10">
    <mergeCell ref="A37:A39"/>
    <mergeCell ref="A40:B40"/>
    <mergeCell ref="A41:B41"/>
    <mergeCell ref="A42:B42"/>
    <mergeCell ref="A30:A36"/>
    <mergeCell ref="A3:A11"/>
    <mergeCell ref="A12:A14"/>
    <mergeCell ref="A15:A17"/>
    <mergeCell ref="A18:A26"/>
    <mergeCell ref="A27:A29"/>
  </mergeCells>
  <phoneticPr fontId="3" type="noConversion"/>
  <hyperlinks>
    <hyperlink ref="C1" location="目录!A1" display="返回目录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投资分析1</vt:lpstr>
      <vt:lpstr>市场费用投入对销售额和对利润的影响分析</vt:lpstr>
      <vt:lpstr>投资分析2</vt:lpstr>
      <vt:lpstr>投资分析3</vt:lpstr>
      <vt:lpstr>差额数据源</vt:lpstr>
      <vt:lpstr>基础版1-20220804（三品）</vt:lpstr>
      <vt:lpstr>提升版-20220804（三品）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2022-08-04T05:45:15Z</dcterms:modified>
</cp:coreProperties>
</file>