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worksheets/sheet6.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docProps/custom.xml" ContentType="application/vnd.openxmlformats-officedocument.custom-properties+xml"/>
  <Override PartName="/xl/workbook.xml" ContentType="application/vnd.openxmlformats-officedocument.spreadsheetml.sheet.main+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worksheets/sheet10.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GNB LCA Results" sheetId="1" state="visible" r:id="rId4"/>
    <sheet name="Construction" sheetId="2" state="hidden" r:id="rId5"/>
    <sheet name="Use" sheetId="3" state="hidden" r:id="rId6"/>
    <sheet name="Ökobau.dat-Version" sheetId="4" state="hidden" r:id="rId7"/>
    <sheet name="Punkte_ENV1.1" sheetId="5" state="hidden" r:id="rId8"/>
    <sheet name="Punkte_PENE" sheetId="6" state="hidden" r:id="rId9"/>
    <sheet name="Punkte_PEGES" sheetId="7" state="hidden" r:id="rId10"/>
    <sheet name="Punkte_PEE" sheetId="8" state="hidden" r:id="rId11"/>
    <sheet name="GesamtCLP" sheetId="9" state="hidden" r:id="rId12"/>
    <sheet name="Sicherheitszuschlag" sheetId="10" state="hidden" r:id="rId13"/>
  </sheets>
  <definedNames>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<sst xmlns="http://schemas.openxmlformats.org/spreadsheetml/2006/main" count="351" uniqueCount="351">
  <si>
    <t xml:space="preserve">CLP Ökobilanz gesamt</t>
  </si>
  <si>
    <t xml:space="preserve">CLP ENV1.1</t>
  </si>
  <si>
    <t xml:space="preserve">CLP ENV2.1</t>
  </si>
  <si>
    <t>NWO18</t>
  </si>
  <si>
    <t>-</t>
  </si>
  <si>
    <t xml:space="preserve">Teilpunkte (TP):</t>
  </si>
  <si>
    <t xml:space="preserve">Anteil erneuerbarer Primärenergie</t>
  </si>
  <si>
    <t xml:space="preserve">GWP / CO2</t>
  </si>
  <si>
    <t xml:space="preserve">ODP / CFC11</t>
  </si>
  <si>
    <t xml:space="preserve">POCP / C2H4</t>
  </si>
  <si>
    <t xml:space="preserve">AP / SO2</t>
  </si>
  <si>
    <t xml:space="preserve">EP / PO4-3</t>
  </si>
  <si>
    <t>PEne</t>
  </si>
  <si>
    <t>PEges</t>
  </si>
  <si>
    <t xml:space="preserve">ADPE/ Sb</t>
  </si>
  <si>
    <t>ADPF</t>
  </si>
  <si>
    <t>FW</t>
  </si>
  <si>
    <t>PEe/PEges</t>
  </si>
  <si>
    <t>[kg/(m²NRF*a)]</t>
  </si>
  <si>
    <t>[MJ/m²NRF*a]</t>
  </si>
  <si>
    <t>[m3/m²NRF*a]</t>
  </si>
  <si>
    <t>A-D</t>
  </si>
  <si>
    <t>A</t>
  </si>
  <si>
    <t>B2</t>
  </si>
  <si>
    <t>C3</t>
  </si>
  <si>
    <t>C4</t>
  </si>
  <si>
    <t>D</t>
  </si>
  <si>
    <t>B6</t>
  </si>
  <si>
    <t xml:space="preserve">DGNB Sicherheitszuschlag auf die Konstruktion (falls noch nicht eingerechnet)</t>
  </si>
  <si>
    <t xml:space="preserve">A,B4,
C3,C4,D</t>
  </si>
  <si>
    <t xml:space="preserve">A1
A2
A3</t>
  </si>
  <si>
    <t>[KG320/GWP/CO2/MANUFACTURE]</t>
  </si>
  <si>
    <t>[KG320/ODP/CFC11/MANUFACTURE]</t>
  </si>
  <si>
    <t>[KG320/POCP/C2H4/MANUFACTURE]</t>
  </si>
  <si>
    <t>[KG320/AP/SO2/MANUFACTURE]</t>
  </si>
  <si>
    <t>[KG320/EP/PO4-3/MANUFACTURE]</t>
  </si>
  <si>
    <t>[KG320/PENE/MJ/MANUFACTURE]</t>
  </si>
  <si>
    <t>[KG320/PEGES/MJ/MANUFACTURE]</t>
  </si>
  <si>
    <t>[KG320/ADPE/SB/MANUFACTURE]</t>
  </si>
  <si>
    <t>[KG320/ADPF/MJ/MANUFACTURE]</t>
  </si>
  <si>
    <t>[KG320/FW/M3/MANUFACTURE]</t>
  </si>
  <si>
    <t>[KG330/GWP/CO2/MANUFACTURE]</t>
  </si>
  <si>
    <t>[KG330/ODP/CFC11/MANUFACTURE]</t>
  </si>
  <si>
    <t>[KG330/POCP/C2H4/MANUFACTURE]</t>
  </si>
  <si>
    <t>[KG330/AP/SO2/MANUFACTURE]</t>
  </si>
  <si>
    <t>[KG330/EP/PO4-3/MANUFACTURE]</t>
  </si>
  <si>
    <t>[KG330/PENE/MJ/MANUFACTURE]</t>
  </si>
  <si>
    <t>[KG330/PEGES/MJ/MANUFACTURE]</t>
  </si>
  <si>
    <t>[KG330/ADPE/SB/MANUFACTURE]</t>
  </si>
  <si>
    <t>[KG330/ADPF/MJ/MANUFACTURE]</t>
  </si>
  <si>
    <t>[KG330/FW/M3/MANUFACTURE]</t>
  </si>
  <si>
    <t>[KG340/GWP/CO2/MANUFACTURE]</t>
  </si>
  <si>
    <t>[KG340/ODP/CFC11/MANUFACTURE]</t>
  </si>
  <si>
    <t>[KG340/POCP/C2H4/MANUFACTURE]</t>
  </si>
  <si>
    <t>[KG340/AP/SO2/MANUFACTURE]</t>
  </si>
  <si>
    <t>[KG340/EP/PO4-3/MANUFACTURE]</t>
  </si>
  <si>
    <t>[KG340/PENE/MJ/MANUFACTURE]</t>
  </si>
  <si>
    <t>[KG340/PEGES/MJ/MANUFACTURE]</t>
  </si>
  <si>
    <t>[KG340/ADPE/SB/MANUFACTURE]</t>
  </si>
  <si>
    <t>[KG340/ADPF/MJ/MANUFACTURE]</t>
  </si>
  <si>
    <t>[KG340/FW/M3/MANUFACTURE]</t>
  </si>
  <si>
    <t>[KG350/GWP/CO2/MANUFACTURE]</t>
  </si>
  <si>
    <t>[KG350/ODP/CFC11/MANUFACTURE]</t>
  </si>
  <si>
    <t>[KG350/POCP/C2H4/MANUFACTURE]</t>
  </si>
  <si>
    <t>[KG350/AP/SO2/MANUFACTURE]</t>
  </si>
  <si>
    <t>[KG350/EP/PO4-3/MANUFACTURE]</t>
  </si>
  <si>
    <t>[KG350/PENE/MJ/MANUFACTURE]</t>
  </si>
  <si>
    <t>[KG350/PEGES/MJ/MANUFACTURE]</t>
  </si>
  <si>
    <t>[KG350/ADPE/SB/MANUFACTURE]</t>
  </si>
  <si>
    <t>[KG350/ADPF/MJ/MANUFACTURE]</t>
  </si>
  <si>
    <t>[KG350/FW/M3/MANUFACTURE]</t>
  </si>
  <si>
    <t>[KG360/GWP/CO2/MANUFACTURE]</t>
  </si>
  <si>
    <t>[KG360/ODP/CFC11/MANUFACTURE]</t>
  </si>
  <si>
    <t>[KG360/POCP/C2H4/MANUFACTURE]</t>
  </si>
  <si>
    <t>[KG360/AP/SO2/MANUFACTURE]</t>
  </si>
  <si>
    <t>[KG360/EP/PO4-3/MANUFACTURE]</t>
  </si>
  <si>
    <t>[KG360/PENE/MJ/MANUFACTURE]</t>
  </si>
  <si>
    <t>[KG360/PEGES/MJ/MANUFACTURE]</t>
  </si>
  <si>
    <t>[KG360/ADPE/SB/MANUFACTURE]</t>
  </si>
  <si>
    <t>[KG360/ADPF/MJ/MANUFACTURE]</t>
  </si>
  <si>
    <t>[KG360/FW/M3/MANUFACTURE]</t>
  </si>
  <si>
    <t>[KG370/GWP/CO2/MANUFACTURE]</t>
  </si>
  <si>
    <t>[KG370/ODP/CFC11/MANUFACTURE]</t>
  </si>
  <si>
    <t>[KG370/POCP/C2H4/MANUFACTURE]</t>
  </si>
  <si>
    <t>[KG370/AP/SO2/MANUFACTURE]</t>
  </si>
  <si>
    <t>[KG370/EP/PO4-3/MANUFACTURE]</t>
  </si>
  <si>
    <t>[KG370/PENE/MJ/MANUFACTURE]</t>
  </si>
  <si>
    <t>[KG370/PEGES/MJ/MANUFACTURE]</t>
  </si>
  <si>
    <t>[KG370/ADPE/SB/MANUFACTURE]</t>
  </si>
  <si>
    <t>[KG370/ADPF/MJ/MANUFACTURE]</t>
  </si>
  <si>
    <t>[KG370/FW/M3/MANUFACTURE]</t>
  </si>
  <si>
    <t>[KG390/GWP/CO2/MANUFACTURE]</t>
  </si>
  <si>
    <t>[KG390/ODP/CFC11/MANUFACTURE]</t>
  </si>
  <si>
    <t>[KG390/POCP/C2H4/MANUFACTURE]</t>
  </si>
  <si>
    <t>[KG390/AP/SO2/MANUFACTURE]</t>
  </si>
  <si>
    <t>[KG390/EP/PO4-3/MANUFACTURE]</t>
  </si>
  <si>
    <t>[KG390/PENE/MJ/MANUFACTURE]</t>
  </si>
  <si>
    <t>[KG390/PEGES/MJ/MANUFACTURE]</t>
  </si>
  <si>
    <t>[KG390/ADPE/SB/MANUFACTURE]</t>
  </si>
  <si>
    <t>[KG390/ADPF/MJ/MANUFACTURE]</t>
  </si>
  <si>
    <t>[KG390/FW/M3/MANUFACTURE]</t>
  </si>
  <si>
    <t>[KG400/GWP/CO2/MANUFACTURE]</t>
  </si>
  <si>
    <t>[KG400/ODP/CFC11/MANUFACTURE]</t>
  </si>
  <si>
    <t>[KG400/POCP/C2H4/MANUFACTURE]</t>
  </si>
  <si>
    <t>[KG400/AP/SO2/MANUFACTURE]</t>
  </si>
  <si>
    <t>[KG400/EP/PO4-3/MANUFACTURE]</t>
  </si>
  <si>
    <t>[KG400/PENE/MJ/MANUFACTURE]</t>
  </si>
  <si>
    <t>[KG400/PEGES/MJ/MANUFACTURE]</t>
  </si>
  <si>
    <t>[KG400/ADPE/SB/MANUFACTURE]</t>
  </si>
  <si>
    <t>[KG400/ADPF/MJ/MANUFACTURE]</t>
  </si>
  <si>
    <t>[KG400/FW/M3/MANUFACTURE]</t>
  </si>
  <si>
    <t>A4</t>
  </si>
  <si>
    <t>A5</t>
  </si>
  <si>
    <t>B1</t>
  </si>
  <si>
    <t>B3</t>
  </si>
  <si>
    <t>B4</t>
  </si>
  <si>
    <t>[TOTAL/GWP/CO2/SERVICING]</t>
  </si>
  <si>
    <t>[TOTAL/ODP/CFC11/SERVICING]</t>
  </si>
  <si>
    <t>[TOTAL/POCP/C2H4/SERVICING]</t>
  </si>
  <si>
    <t>[TOTAL/AP/SO2/SERVICING]</t>
  </si>
  <si>
    <t>[TOTAL/EP/PO4-3/SERVICING]</t>
  </si>
  <si>
    <t>[TOTAL/PENE/MJ/SERVICING]</t>
  </si>
  <si>
    <t>[TOTAL/PEGES/MJ/SERVICING]</t>
  </si>
  <si>
    <t>[TOTAL/ADPE/SB/SERVICING]</t>
  </si>
  <si>
    <t>[TOTAL/ADPF/MJ/SERVICING]</t>
  </si>
  <si>
    <t>[TOTAL/FW/M3/SERVICING]</t>
  </si>
  <si>
    <t>B5</t>
  </si>
  <si>
    <t>B7</t>
  </si>
  <si>
    <t>C1</t>
  </si>
  <si>
    <t>C2</t>
  </si>
  <si>
    <t>[TOTAL/GWP/CO2/DISPOSAL]</t>
  </si>
  <si>
    <t>[TOTAL/ODP/CFC11/DISPOSAL]</t>
  </si>
  <si>
    <t>[TOTAL/POCP/C2H4/DISPOSAL]</t>
  </si>
  <si>
    <t>[TOTAL/AP/SO2/DISPOSAL]</t>
  </si>
  <si>
    <t>[TOTAL/EP/PO4-3/DISPOSAL]</t>
  </si>
  <si>
    <t>[TOTAL/PENE/MJ/DISPOSAL]</t>
  </si>
  <si>
    <t>[TOTAL/PEGES/MJ/DISPOSAL]</t>
  </si>
  <si>
    <t>[TOTAL/ADPE/SB/DISPOSAL]</t>
  </si>
  <si>
    <t>[TOTAL/ADPF/MJ/DISPOSAL]</t>
  </si>
  <si>
    <t>[TOTAL/FW/M3/DISPOSAL]</t>
  </si>
  <si>
    <t xml:space="preserve">Zusätzlicher Erneuerbarer Primärenergiebedarf (PEe) gedeckt aus PV und Wärmepumpe</t>
  </si>
  <si>
    <t xml:space="preserve">DGNB Projektnummer</t>
  </si>
  <si>
    <t xml:space="preserve">Verwendete Ökobau.dat Version</t>
  </si>
  <si>
    <t>Wärmeerzeugung</t>
  </si>
  <si>
    <t xml:space="preserve">Art der Wärmeerzeugung</t>
  </si>
  <si>
    <t xml:space="preserve">[Benennen und Beschreiben der Art der Wärmeerzeugung]</t>
  </si>
  <si>
    <t xml:space="preserve">A/V [m-1]</t>
  </si>
  <si>
    <t>Energieträger</t>
  </si>
  <si>
    <t xml:space="preserve">[Benennen des Energieträgers]</t>
  </si>
  <si>
    <t xml:space="preserve">Dachfläche [m²]</t>
  </si>
  <si>
    <t>Kühlung</t>
  </si>
  <si>
    <t xml:space="preserve">Fassadenfläche [m²]</t>
  </si>
  <si>
    <t xml:space="preserve">Art der Kühlung</t>
  </si>
  <si>
    <t xml:space="preserve">[Benennen und Beschreiben der Art der Kühlung]</t>
  </si>
  <si>
    <t xml:space="preserve">Innenwandfläche [m²]</t>
  </si>
  <si>
    <t xml:space="preserve">Deckenfläche [m²]</t>
  </si>
  <si>
    <t xml:space="preserve">EnEV Version</t>
  </si>
  <si>
    <t xml:space="preserve">Fundament/ Bodenplatte [m²]</t>
  </si>
  <si>
    <t xml:space="preserve">Verwendete EnEV-Version</t>
  </si>
  <si>
    <r>
      <t xml:space="preserve">Eigengenutzter Strom aus PV-Anlage </t>
    </r>
    <r>
      <rPr>
        <b/>
        <sz val="11"/>
        <color indexed="2"/>
        <rFont val="Calibri"/>
      </rPr>
      <t>[kWh/a]</t>
    </r>
  </si>
  <si>
    <r>
      <rPr>
        <b/>
        <sz val="11"/>
        <rFont val="Calibri"/>
      </rPr>
      <t xml:space="preserve">Wärmepumpe 1:</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</si>
  <si>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1:</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</si>
  <si>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2:</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</si>
  <si>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2:</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</si>
  <si>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3:</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</si>
  <si>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3:</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</si>
  <si>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t xml:space="preserve">Strombedarf (Endenergie) der Nutzerausstattung (laut Kriterium)</t>
  </si>
  <si>
    <t xml:space="preserve">Wärmebedarf (Endenergie) der Nutzerausstattung (laut Kriterium)</t>
  </si>
  <si>
    <t xml:space="preserve">DGNB Sicherheitszuschlag</t>
  </si>
  <si>
    <t>Berechnungsmethode</t>
  </si>
  <si>
    <t xml:space="preserve">Sicherheitszuschlag auf die Konstruktion gemäß Kriterium</t>
  </si>
  <si>
    <t xml:space="preserve">Sicherheitszuschlag in den Ökobilanzdaten bereits eingerechnet?</t>
  </si>
  <si>
    <t>optional</t>
  </si>
  <si>
    <t>Info</t>
  </si>
  <si>
    <t xml:space="preserve">Strombedarf    [kWh/a]</t>
  </si>
  <si>
    <t xml:space="preserve">Heizwärmebedarf    [kWh/a]</t>
  </si>
  <si>
    <t xml:space="preserve">Nutzerausstattung Strom</t>
  </si>
  <si>
    <t xml:space="preserve">Nutzerausstattung Wärme</t>
  </si>
  <si>
    <t xml:space="preserve">Umrechnung Flächen </t>
  </si>
  <si>
    <t>IST-Wert:</t>
  </si>
  <si>
    <t>Punkte</t>
  </si>
  <si>
    <t>GWP-Punktewerte</t>
  </si>
  <si>
    <t>GWPist</t>
  </si>
  <si>
    <t>Punkte-IST</t>
  </si>
  <si>
    <t>ODP-Punktewerte</t>
  </si>
  <si>
    <t>ODPist</t>
  </si>
  <si>
    <t>POCP-Punktewerte</t>
  </si>
  <si>
    <t>POCPist</t>
  </si>
  <si>
    <t>AP-Punktewerte</t>
  </si>
  <si>
    <t>Apist</t>
  </si>
  <si>
    <t>EP-Punktewerte</t>
  </si>
  <si>
    <t>Epist</t>
  </si>
  <si>
    <t>PENE-Punktewerte</t>
  </si>
  <si>
    <t>PENEist</t>
  </si>
  <si>
    <t>PEGE-Punktewerte</t>
  </si>
  <si>
    <t>PEGESist</t>
  </si>
  <si>
    <t>PEE/PEGES[%]-Punktewerte</t>
  </si>
  <si>
    <t>PEEist/PEGESist[%]</t>
  </si>
  <si>
    <t xml:space="preserve">Change log:</t>
  </si>
  <si>
    <t>V2.0</t>
  </si>
  <si>
    <t xml:space="preserve">Folgende Erweiterungen:
- V18 Profile erweitert
- Nutzerausstattung ergänzt
- Berechnung erneuerbarer Primärenergiebedarf bei PV und Wärmepumpe
- Berechnung der Teilpunkte</t>
  </si>
  <si>
    <t>V2.1</t>
  </si>
  <si>
    <t xml:space="preserve">NP NSH17(Sporthallen) ergänzt</t>
  </si>
  <si>
    <t>V2.2</t>
  </si>
  <si>
    <t xml:space="preserve">Fehler in der TP-Berechnung korrigiert</t>
  </si>
  <si>
    <t>V2.3</t>
  </si>
  <si>
    <t xml:space="preserve">CLP-Berechnung aufgenommen</t>
  </si>
  <si>
    <t>V2.4</t>
  </si>
  <si>
    <t xml:space="preserve">Gesamtpunkteberechnung aufgenommen</t>
  </si>
  <si>
    <t>V2.5</t>
  </si>
  <si>
    <t xml:space="preserve">Korrektur Punkteberechnung bei PEGE</t>
  </si>
  <si>
    <t>V2.6</t>
  </si>
  <si>
    <t xml:space="preserve">-NP Parkhäuser (NPH18) ergänzt
-DGNB Bezugsgröße NGFa auf NRF geändert
-Gesamt CLP Berechnung für NSH17(Sporthallen) vervollständigt</t>
  </si>
  <si>
    <t>V2.7</t>
  </si>
  <si>
    <t xml:space="preserve">Punkteberechnungsfehler bei PEGES und regenerativen Anteil korrigiert</t>
  </si>
  <si>
    <t>V2.8</t>
  </si>
  <si>
    <t xml:space="preserve">1. Berücksichtigung des DGNB Sicherheitszuschlags auf die Konstruktion
2. Eingabe mehrere Wärmepumpen ermöglicht
3. Schärfung / Korrektur von Formulierungen
</t>
  </si>
  <si>
    <t>V2.9</t>
  </si>
  <si>
    <t xml:space="preserve">Punkteberechnung bei Mischnutzung für die Nutzungsprofilversionen 12.U, 15 und 18 implementiert</t>
  </si>
  <si>
    <t>V3.0</t>
  </si>
  <si>
    <t xml:space="preserve">Berechnung des Sicherheitszuschlags und Gist korrigiert</t>
  </si>
  <si>
    <t>V3.1</t>
  </si>
  <si>
    <t xml:space="preserve">1. Nutzungsprofil Versammlungsstätten NVS18 ergänzt und MIX Berechnung angepasst.
2. Berücksichtigung des erneuerbaren Anteils von WP korrigiert.
3. Zeile B6 (Stromerzeugung durch PV Anlage) entfernt. Der eigengenutzter Strom aus der PV-Anlage reduziert gemäß Kriterium den Endenergie-Strombedarf des Gebäudes. Die Umweltwirkungen und Ressourcenbedarf werden dann mit dem reduzierten Strombedarf gerechnet. PEges muss bei dieser Berechnungsmethode um den erneuerbaren Anteil, den die PV-Anlage der Umwelt entzogen hat, erhöht werden.</t>
  </si>
  <si>
    <t>V3.2</t>
  </si>
  <si>
    <t xml:space="preserve">DGNB Projektnummer als zusätzliches Feld im Abschnitt "Allgemeine Informationen" hinzugefügt.</t>
  </si>
  <si>
    <t xml:space="preserve">1. TP - in dem NP NPH18 werden entsp. Software auf 100 interpoliert.</t>
  </si>
  <si>
    <t>V3.3</t>
  </si>
  <si>
    <t xml:space="preserve">KG310 (Baugrube) ausgeblendet, da nicht betrachtungsrelevant und eingetragenen Testwert gelöscht</t>
  </si>
  <si>
    <t>V3.4</t>
  </si>
  <si>
    <t xml:space="preserve">1. Getrennte Eingabe der Ergebnisse für Modul D
2. Bei der Berechnung des Sicherheitszuschlags die "Gutschriften für Photovoltaik (20 Jahre)" entfernt
3. Nutzungsprofil SBV16 ergänzt</t>
  </si>
  <si>
    <t>V3.5</t>
  </si>
  <si>
    <t xml:space="preserve">Korrektur Berechnung der Referenzwerte Strom und Wärme der Nutzerausstattung für den MIX Fall. Problematik war, dass falls im MIX Fall die die Formel zur flächengewichteten Benchmarkermittlung ref-Wert(NP1)*Flächengewicht(NP1)+ref-Wert(NP2)*Flächengewicht(NP2)+... nur korrekte Werte liefert, wenn für alle Nutzung für die Nutzerausstattung auch Referenzwerte definiert sind. Z.B. Verbrauchermarkt (Werte vorhanden), Büro und Verwaltung (keine Werte vorhanden), liefert falschen flächengewichteten Wert. Deshalb wurde beim MIX Fall für die Nutzerausstattung Strom die Angaben für Strom und für Nutzerausstattung Wärme die Angaben für Wärme verwendet, die von den Werten her identisch sind.</t>
  </si>
  <si>
    <t>V3.6</t>
  </si>
  <si>
    <t xml:space="preserve">Nutzungsprofile für Sanierung V21 aufgenommen</t>
  </si>
  <si>
    <t>V3.7</t>
  </si>
  <si>
    <t xml:space="preserve">Abfrage der verwendeten Ökobau.dat Version ergänzt</t>
  </si>
  <si>
    <t>V3.8</t>
  </si>
  <si>
    <t xml:space="preserve">Punktewert 60, 70 und 80 bei Anteil erneuerbaren Primeärenergiebedarf aufgenommen</t>
  </si>
  <si>
    <t>V3.9</t>
  </si>
  <si>
    <t xml:space="preserve">Benchmarks für Sanierung V21 korrigiert</t>
  </si>
  <si>
    <t>V4.0</t>
  </si>
  <si>
    <t xml:space="preserve">Darstellung des Indikators "Anteil erneuerbarer Primärenergie" angepasst (ohne Punkteberechnungskorrektur) wegen dem BIM2LCA Projekt</t>
  </si>
  <si>
    <t>DGNB</t>
  </si>
  <si>
    <t>NUTZUNGSPROFIL</t>
  </si>
  <si>
    <t xml:space="preserve">MIX12
NUTZUNGSPROFIL</t>
  </si>
  <si>
    <t xml:space="preserve">MIX15
NUTZUNGSPROFIL</t>
  </si>
  <si>
    <t xml:space="preserve">MIX18
NUTZUNGSPROFIL</t>
  </si>
  <si>
    <t xml:space="preserve">MIX_Sanierung21
NUTZUNGSPROFIL</t>
  </si>
  <si>
    <t>NFA</t>
  </si>
  <si>
    <t>CORE14</t>
  </si>
  <si>
    <t>BRI</t>
  </si>
  <si>
    <t>NLO15</t>
  </si>
  <si>
    <t>NBV12_U</t>
  </si>
  <si>
    <t>NBV15</t>
  </si>
  <si>
    <t>NBV18</t>
  </si>
  <si>
    <t>SBV21</t>
  </si>
  <si>
    <t>NPS15</t>
  </si>
  <si>
    <t>NBI12_U</t>
  </si>
  <si>
    <t>NBI15</t>
  </si>
  <si>
    <t>NBI18</t>
  </si>
  <si>
    <t>SBI21</t>
  </si>
  <si>
    <t>NIN12_Typ1_U</t>
  </si>
  <si>
    <t>NBI12_Kita</t>
  </si>
  <si>
    <t>NWO15</t>
  </si>
  <si>
    <t>SWO21</t>
  </si>
  <si>
    <t>NIN12_Typ2_U</t>
  </si>
  <si>
    <t>NWO12_U</t>
  </si>
  <si>
    <t>NHO15</t>
  </si>
  <si>
    <t>NHO18</t>
  </si>
  <si>
    <t>SHO21</t>
  </si>
  <si>
    <t>NLO18</t>
  </si>
  <si>
    <t>NHA12_Typ1_U</t>
  </si>
  <si>
    <t>NVM15</t>
  </si>
  <si>
    <t>NVM18</t>
  </si>
  <si>
    <t>SVM21</t>
  </si>
  <si>
    <t>NPS18</t>
  </si>
  <si>
    <t>NHA12_Typ2_U</t>
  </si>
  <si>
    <t>NSC15</t>
  </si>
  <si>
    <t>NSC18</t>
  </si>
  <si>
    <t>SSC21</t>
  </si>
  <si>
    <t>NVS18_Typ2</t>
  </si>
  <si>
    <t>NGH15</t>
  </si>
  <si>
    <t>NGH18</t>
  </si>
  <si>
    <t>SGH21</t>
  </si>
  <si>
    <t>MIX12</t>
  </si>
  <si>
    <t>SVS21_Typ1</t>
  </si>
  <si>
    <t>NKW13</t>
  </si>
  <si>
    <t>MIX15</t>
  </si>
  <si>
    <t>NHO12_U</t>
  </si>
  <si>
    <t>SLO21</t>
  </si>
  <si>
    <t>MIX18</t>
  </si>
  <si>
    <t>NVS18_Typ1</t>
  </si>
  <si>
    <t>SPS21</t>
  </si>
  <si>
    <t>MIX18_NVS</t>
  </si>
  <si>
    <t>SVS21_Typ2</t>
  </si>
  <si>
    <t>NHA13_Typ4</t>
  </si>
  <si>
    <t>Template</t>
  </si>
  <si>
    <t>MIX_Sanierung21</t>
  </si>
  <si>
    <t>NGB13</t>
  </si>
  <si>
    <t>NSH17</t>
  </si>
  <si>
    <t>NPH18</t>
  </si>
  <si>
    <t>NVA</t>
  </si>
  <si>
    <t>SBV16</t>
  </si>
  <si>
    <t>NGB18</t>
  </si>
  <si>
    <t>Strom/Electricity</t>
  </si>
  <si>
    <t>Wärme/Heat</t>
  </si>
  <si>
    <t xml:space="preserve">Strom Nutzerausstattung/Electricity Equipment</t>
  </si>
  <si>
    <t xml:space="preserve">Wärme Nutzerausstattung/Heat Equipment</t>
  </si>
  <si>
    <t>NP</t>
  </si>
  <si>
    <t xml:space="preserve">Ökobau.dat Version</t>
  </si>
  <si>
    <t>ESUCO</t>
  </si>
  <si>
    <t xml:space="preserve">V2013 oder neuer</t>
  </si>
  <si>
    <t xml:space="preserve">V2011 oder neuer</t>
  </si>
  <si>
    <t xml:space="preserve">V2016-I und neuer</t>
  </si>
  <si>
    <t>SVERWEIS</t>
  </si>
  <si>
    <t>GWP_gesamt</t>
  </si>
  <si>
    <t>GWP_Kref</t>
  </si>
  <si>
    <t>GWP_Nref</t>
  </si>
  <si>
    <t>ODP_gesamt</t>
  </si>
  <si>
    <t>ODP_Kref</t>
  </si>
  <si>
    <t>ODP_Nref</t>
  </si>
  <si>
    <t>POCP_gesamt</t>
  </si>
  <si>
    <t>POCP_Kref</t>
  </si>
  <si>
    <t>POCP_Nref</t>
  </si>
  <si>
    <t>AP_gesamt</t>
  </si>
  <si>
    <t>AP_Kref</t>
  </si>
  <si>
    <t>AP_Nref</t>
  </si>
  <si>
    <t>EP_gesamt</t>
  </si>
  <si>
    <t>EP_Kref</t>
  </si>
  <si>
    <t>EP_Nref</t>
  </si>
  <si>
    <t>MIX_Template</t>
  </si>
  <si>
    <t>PE(ne)_gesamt</t>
  </si>
  <si>
    <t>PE(ne)_Kref</t>
  </si>
  <si>
    <t>PE(ne)_Nref</t>
  </si>
  <si>
    <t>PE(ges)_gesamt</t>
  </si>
  <si>
    <t>PE(ges)_Kref</t>
  </si>
  <si>
    <t>PE(ges)_Nref</t>
  </si>
  <si>
    <t xml:space="preserve">PE(e) [%]</t>
  </si>
  <si>
    <t>G(GWP)</t>
  </si>
  <si>
    <t>G(ODP)</t>
  </si>
  <si>
    <t>G(POCP)</t>
  </si>
  <si>
    <t>G(AP)</t>
  </si>
  <si>
    <t>G(EP)</t>
  </si>
  <si>
    <t>G(PENE)</t>
  </si>
  <si>
    <t>G(PEGES)</t>
  </si>
  <si>
    <t>G(PEE)</t>
  </si>
  <si>
    <t>SUMME:</t>
  </si>
  <si>
    <t>SUMME_ENV1.1</t>
  </si>
  <si>
    <t>SUMME-ENV2.1</t>
  </si>
  <si>
    <t>Sicherheitszuschlag</t>
  </si>
  <si>
    <t xml:space="preserve">gemäß Kriterium TEC1.4, Indikator 1 umfangreiche passive Maßnahmen angerechnet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</si>
</sst>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34">
    <font>
      <sz val="11.000000"/>
      <color theme="1"/>
      <name val="Calibri"/>
      <scheme val="minor"/>
    </font>
    <font>
      <sz val="11.000000"/>
      <name val="Calibri"/>
    </font>
    <font>
      <sz val="14.000000"/>
      <color theme="1"/>
      <name val="Arial"/>
    </font>
    <font>
      <b/>
      <sz val="14.000000"/>
      <color theme="1"/>
      <name val="Arial"/>
    </font>
    <font>
      <sz val="12.000000"/>
      <color theme="1"/>
      <name val="Calibri"/>
      <scheme val="minor"/>
    </font>
    <font>
      <b/>
      <sz val="14.000000"/>
      <color theme="1"/>
      <name val="Calibri"/>
      <scheme val="minor"/>
    </font>
    <font>
      <b/>
      <sz val="11.000000"/>
      <color theme="1"/>
      <name val="Calibri"/>
      <scheme val="minor"/>
    </font>
    <font>
      <sz val="16.000000"/>
      <color theme="0"/>
      <name val="Calibri"/>
      <scheme val="minor"/>
    </font>
    <font>
      <sz val="20.000000"/>
      <name val="Calibri"/>
    </font>
    <font>
      <b/>
      <sz val="14.000000"/>
      <name val="Calibri"/>
    </font>
    <font>
      <sz val="14.000000"/>
      <name val="Arial"/>
    </font>
    <font>
      <b/>
      <sz val="10.000000"/>
      <name val="Calibri"/>
    </font>
    <font>
      <b/>
      <sz val="10.000000"/>
      <name val="Calibri"/>
      <scheme val="minor"/>
    </font>
    <font>
      <sz val="10.000000"/>
      <name val="Calibri"/>
    </font>
    <font>
      <sz val="8.000000"/>
      <name val="Calibri"/>
    </font>
    <font>
      <b/>
      <sz val="20.000000"/>
      <color theme="0"/>
      <name val="Calibri"/>
    </font>
    <font>
      <b/>
      <sz val="14.000000"/>
      <color theme="0"/>
      <name val="Calibri"/>
    </font>
    <font>
      <sz val="11.000000"/>
      <color theme="0"/>
      <name val="Calibri"/>
    </font>
    <font>
      <b/>
      <sz val="12.000000"/>
      <color theme="0"/>
      <name val="Calibri"/>
    </font>
    <font>
      <b/>
      <sz val="11.000000"/>
      <name val="Calibri"/>
    </font>
    <font>
      <b/>
      <sz val="12.000000"/>
      <name val="Calibri"/>
    </font>
    <font>
      <b/>
      <sz val="12.000000"/>
      <name val="Arial"/>
    </font>
    <font>
      <sz val="9.000000"/>
      <name val="Calibri"/>
    </font>
    <font>
      <sz val="10.000000"/>
      <name val="Arial"/>
    </font>
    <font>
      <sz val="11.000000"/>
      <color theme="0"/>
      <name val="Arial"/>
    </font>
    <font>
      <b/>
      <sz val="16.000000"/>
      <color theme="0"/>
      <name val="Calibri"/>
    </font>
    <font>
      <sz val="11.000000"/>
      <name val="Arial"/>
    </font>
    <font>
      <sz val="9.000000"/>
      <name val="Arial"/>
    </font>
    <font>
      <b/>
      <sz val="11.000000"/>
      <color theme="0"/>
      <name val="Calibri"/>
    </font>
    <font>
      <b/>
      <sz val="10.000000"/>
      <name val="Arial"/>
    </font>
    <font>
      <sz val="11.000000"/>
      <color indexed="2"/>
      <name val="Calibri"/>
      <scheme val="minor"/>
    </font>
    <font>
      <sz val="11.000000"/>
      <color theme="0" tint="-0.14999847407452621"/>
      <name val="Calibri"/>
      <scheme val="minor"/>
    </font>
    <font>
      <sz val="11.000000"/>
      <name val="Calibri"/>
      <scheme val="minor"/>
    </font>
    <font>
      <sz val="9.000000"/>
      <color theme="1"/>
      <name val="Arial"/>
    </font>
  </fonts>
  <fills count="25">
    <fill>
      <patternFill patternType="none"/>
    </fill>
    <fill>
      <patternFill patternType="gray125"/>
    </fill>
    <fill>
      <patternFill patternType="solid">
        <fgColor theme="0"/>
      </patternFill>
    </fill>
    <fill>
      <patternFill patternType="solid">
        <fgColor indexed="5"/>
      </patternFill>
    </fill>
    <fill>
      <patternFill patternType="solid">
        <fgColor theme="0"/>
        <bgColor indexed="22"/>
      </patternFill>
    </fill>
    <fill>
      <patternFill patternType="solid">
        <fgColor theme="9" tint="-0.249977111117893"/>
        <bgColor indexed="22"/>
      </patternFill>
    </fill>
    <fill>
      <patternFill patternType="solid">
        <fgColor theme="0"/>
        <bgColor indexed="29"/>
      </patternFill>
    </fill>
    <fill>
      <patternFill patternType="solid">
        <fgColor theme="1"/>
      </patternFill>
    </fill>
    <fill>
      <patternFill patternType="solid">
        <fgColor theme="0" tint="-0.499984740745262"/>
      </patternFill>
    </fill>
    <fill>
      <patternFill patternType="solid">
        <fgColor theme="8"/>
      </patternFill>
    </fill>
    <fill>
      <patternFill patternType="solid">
        <fgColor theme="8" tint="0.79998168889431442"/>
      </patternFill>
    </fill>
    <fill>
      <patternFill patternType="solid">
        <fgColor rgb="FF92D050"/>
      </patternFill>
    </fill>
    <fill>
      <patternFill patternType="solid">
        <fgColor theme="0" tint="-0.14999847407452621"/>
      </patternFill>
    </fill>
    <fill>
      <patternFill patternType="solid">
        <fgColor theme="0" tint="-0.14996795556505021"/>
      </patternFill>
    </fill>
    <fill>
      <patternFill patternType="solid">
        <fgColor theme="8" tint="0.59999389629810485"/>
      </patternFill>
    </fill>
    <fill>
      <patternFill patternType="solid">
        <fgColor theme="8" tint="0.39997558519241921"/>
      </patternFill>
    </fill>
    <fill>
      <patternFill patternType="solid">
        <fgColor theme="8" tint="-0.249977111117893"/>
      </patternFill>
    </fill>
    <fill>
      <patternFill patternType="solid">
        <fgColor theme="8" tint="-0.499984740745262"/>
      </patternFill>
    </fill>
    <fill>
      <patternFill patternType="solid">
        <fgColor theme="9" tint="-0.24994659260841701"/>
      </patternFill>
    </fill>
    <fill>
      <patternFill patternType="solid">
        <fgColor theme="1"/>
        <bgColor indexed="22"/>
      </patternFill>
    </fill>
    <fill>
      <patternFill patternType="solid">
        <fgColor theme="9" tint="-0.249977111117893"/>
      </patternFill>
    </fill>
    <fill>
      <patternFill patternType="solid">
        <fgColor theme="0" tint="-0.34998626667073579"/>
      </patternFill>
    </fill>
    <fill>
      <patternFill patternType="solid">
        <fgColor theme="4" tint="0.79998168889431442"/>
      </patternFill>
    </fill>
    <fill>
      <patternFill patternType="solid">
        <fgColor theme="3" tint="0.39997558519241921"/>
      </patternFill>
    </fill>
    <fill>
      <patternFill patternType="solid">
        <fgColor indexed="2"/>
      </patternFill>
    </fill>
  </fills>
  <borders count="137">
    <border>
      <left style="none"/>
      <right style="none"/>
      <top style="none"/>
      <bottom style="none"/>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auto="1"/>
      </left>
      <right style="medium">
        <color auto="1"/>
      </right>
      <top style="medium">
        <color auto="1"/>
      </top>
      <bottom style="medium">
        <color auto="1"/>
      </bottom>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medium">
        <color auto="1"/>
      </right>
      <top style="none"/>
      <bottom style="medium">
        <color auto="1"/>
      </bottom>
      <diagonal style="none"/>
    </border>
    <border>
      <left style="medium">
        <color auto="1"/>
      </left>
      <right style="medium">
        <color auto="1"/>
      </right>
      <top style="medium">
        <color auto="1"/>
      </top>
      <bottom style="thin">
        <color auto="1"/>
      </bottom>
      <diagonal style="none"/>
    </border>
    <border>
      <left style="medium">
        <color auto="1"/>
      </left>
      <right style="medium">
        <color auto="1"/>
      </right>
      <top style="medium">
        <color auto="1"/>
      </top>
      <bottom style="none"/>
      <diagonal style="none"/>
    </border>
    <border>
      <left style="medium">
        <color auto="1"/>
      </left>
      <right style="none"/>
      <top style="medium">
        <color auto="1"/>
      </top>
      <bottom style="thin">
        <color auto="1"/>
      </bottom>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medium">
        <color auto="1"/>
      </right>
      <top style="thin">
        <color auto="1"/>
      </top>
      <bottom style="medium">
        <color auto="1"/>
      </bottom>
      <diagonal style="none"/>
    </border>
    <border>
      <left style="medium">
        <color auto="1"/>
      </left>
      <right style="thin">
        <color auto="1"/>
      </right>
      <top style="thin">
        <color auto="1"/>
      </top>
      <bottom style="medium">
        <color auto="1"/>
      </bottom>
      <diagonal style="none"/>
    </border>
    <border>
      <left style="thin">
        <color auto="1"/>
      </left>
      <right style="none"/>
      <top style="thin">
        <color auto="1"/>
      </top>
      <bottom style="none"/>
      <diagonal style="none"/>
    </border>
    <border>
      <left style="medium">
        <color auto="1"/>
      </left>
      <right style="medium">
        <color auto="1"/>
      </right>
      <top style="thin">
        <color auto="1"/>
      </top>
      <bottom style="none"/>
      <diagonal style="none"/>
    </border>
    <border>
      <left style="medium">
        <color auto="1"/>
      </left>
      <right style="none"/>
      <top style="none"/>
      <bottom style="none"/>
      <diagonal style="none"/>
    </border>
    <border>
      <left style="none"/>
      <right style="thick">
        <color auto="1"/>
      </right>
      <top style="thick">
        <color auto="1"/>
      </top>
      <bottom style="none"/>
      <diagonal style="none"/>
    </border>
    <border>
      <left style="thick">
        <color auto="1"/>
      </left>
      <right style="none"/>
      <top style="thick">
        <color auto="1"/>
      </top>
      <bottom style="medium">
        <color auto="1"/>
      </bottom>
      <diagonal style="none"/>
    </border>
    <border>
      <left style="thin">
        <color theme="0"/>
      </left>
      <right style="none"/>
      <top style="thick">
        <color auto="1"/>
      </top>
      <bottom style="medium">
        <color auto="1"/>
      </bottom>
      <diagonal style="none"/>
    </border>
    <border>
      <left style="thin">
        <color theme="0"/>
      </left>
      <right style="medium">
        <color theme="0"/>
      </right>
      <top style="thick">
        <color auto="1"/>
      </top>
      <bottom style="medium">
        <color auto="1"/>
      </bottom>
      <diagonal style="none"/>
    </border>
    <border>
      <left style="none"/>
      <right style="none"/>
      <top style="thick">
        <color auto="1"/>
      </top>
      <bottom style="medium">
        <color auto="1"/>
      </bottom>
      <diagonal style="none"/>
    </border>
    <border>
      <left style="medium">
        <color theme="0"/>
      </left>
      <right style="medium">
        <color theme="0"/>
      </right>
      <top style="thick">
        <color auto="1"/>
      </top>
      <bottom style="medium">
        <color auto="1"/>
      </bottom>
      <diagonal style="none"/>
    </border>
    <border>
      <left style="medium">
        <color theme="0"/>
      </left>
      <right style="none"/>
      <top style="thick">
        <color auto="1"/>
      </top>
      <bottom style="medium">
        <color auto="1"/>
      </bottom>
      <diagonal style="none"/>
    </border>
    <border>
      <left style="medium">
        <color theme="0"/>
      </left>
      <right style="none"/>
      <top style="thin">
        <color auto="1"/>
      </top>
      <bottom style="thin">
        <color auto="1"/>
      </bottom>
      <diagonal style="none"/>
    </border>
    <border>
      <left style="medium">
        <color theme="0"/>
      </left>
      <right style="none"/>
      <top style="none"/>
      <bottom style="thin">
        <color auto="1"/>
      </bottom>
      <diagonal style="none"/>
    </border>
    <border>
      <left style="medium">
        <color theme="0"/>
      </left>
      <right style="medium">
        <color auto="1"/>
      </right>
      <top style="none"/>
      <bottom style="thin">
        <color auto="1"/>
      </bottom>
      <diagonal style="none"/>
    </border>
    <border>
      <left style="none"/>
      <right style="thick">
        <color auto="1"/>
      </right>
      <top style="none"/>
      <bottom style="none"/>
      <diagonal style="none"/>
    </border>
    <border>
      <left style="thick">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medium">
        <color auto="1"/>
      </top>
      <bottom style="none"/>
      <diagonal style="none"/>
    </border>
    <border>
      <left style="thin">
        <color auto="1"/>
      </left>
      <right style="none"/>
      <top style="medium">
        <color auto="1"/>
      </top>
      <bottom style="none"/>
      <diagonal style="none"/>
    </border>
    <border>
      <left style="thick">
        <color auto="1"/>
      </left>
      <right style="thin">
        <color auto="1"/>
      </right>
      <top style="none"/>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thin">
        <color auto="1"/>
      </left>
      <right style="none"/>
      <top style="none"/>
      <bottom style="none"/>
      <diagonal style="none"/>
    </border>
    <border>
      <left style="medium">
        <color auto="1"/>
      </left>
      <right style="medium">
        <color auto="1"/>
      </right>
      <top style="none"/>
      <bottom style="none"/>
      <diagonal style="none"/>
    </border>
    <border>
      <left style="thick">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thin">
        <color auto="1"/>
      </right>
      <top style="none"/>
      <bottom style="medium">
        <color auto="1"/>
      </bottom>
      <diagonal style="none"/>
    </border>
    <border>
      <left style="thin">
        <color auto="1"/>
      </left>
      <right style="none"/>
      <top style="none"/>
      <bottom style="medium">
        <color auto="1"/>
      </bottom>
      <diagonal style="none"/>
    </border>
    <border>
      <left style="thick">
        <color auto="1"/>
      </left>
      <right style="thin">
        <color auto="1"/>
      </right>
      <top style="medium">
        <color auto="1"/>
      </top>
      <bottom style="none"/>
      <diagonal style="none"/>
    </border>
    <border>
      <left style="medium">
        <color auto="1"/>
      </left>
      <right style="medium">
        <color auto="1"/>
      </right>
      <top style="none"/>
      <bottom style="thin">
        <color auto="1"/>
      </bottom>
      <diagonal style="none"/>
    </border>
    <border>
      <left style="thick">
        <color auto="1"/>
      </left>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medium">
        <color auto="1"/>
      </right>
      <top style="thin">
        <color auto="1"/>
      </top>
      <bottom style="none"/>
      <diagonal style="none"/>
    </border>
    <border>
      <left style="none"/>
      <right style="none"/>
      <top style="thick">
        <color auto="1"/>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none"/>
      <top style="medium">
        <color auto="1"/>
      </top>
      <bottom style="medium">
        <color auto="1"/>
      </bottom>
      <diagonal style="none"/>
    </border>
    <border>
      <left style="thin">
        <color auto="1"/>
      </left>
      <right style="none"/>
      <top style="none"/>
      <bottom style="thin">
        <color auto="1"/>
      </bottom>
      <diagonal style="none"/>
    </border>
    <border>
      <left style="none"/>
      <right style="medium">
        <color auto="1"/>
      </right>
      <top style="none"/>
      <bottom style="thin">
        <color auto="1"/>
      </bottom>
      <diagonal style="none"/>
    </border>
    <border>
      <left style="thick">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thick">
        <color auto="1"/>
      </left>
      <right style="thin">
        <color auto="1"/>
      </right>
      <top style="thin">
        <color auto="1"/>
      </top>
      <bottom style="thick">
        <color auto="1"/>
      </bottom>
      <diagonal style="none"/>
    </border>
    <border>
      <left style="thin">
        <color auto="1"/>
      </left>
      <right style="thin">
        <color auto="1"/>
      </right>
      <top style="thin">
        <color auto="1"/>
      </top>
      <bottom style="thick">
        <color auto="1"/>
      </bottom>
      <diagonal style="none"/>
    </border>
    <border>
      <left style="thin">
        <color auto="1"/>
      </left>
      <right style="none"/>
      <top style="thin">
        <color auto="1"/>
      </top>
      <bottom style="thick">
        <color auto="1"/>
      </bottom>
      <diagonal style="none"/>
    </border>
    <border>
      <left style="thick">
        <color auto="1"/>
      </left>
      <right style="thin">
        <color auto="1"/>
      </right>
      <top style="thick">
        <color auto="1"/>
      </top>
      <bottom style="thin">
        <color auto="1"/>
      </bottom>
      <diagonal style="none"/>
    </border>
    <border>
      <left style="thin">
        <color auto="1"/>
      </left>
      <right style="thin">
        <color auto="1"/>
      </right>
      <top style="thick">
        <color auto="1"/>
      </top>
      <bottom style="thin">
        <color auto="1"/>
      </bottom>
      <diagonal style="none"/>
    </border>
    <border>
      <left style="thin">
        <color auto="1"/>
      </left>
      <right style="none"/>
      <top style="thick">
        <color auto="1"/>
      </top>
      <bottom style="thin">
        <color auto="1"/>
      </bottom>
      <diagonal style="none"/>
    </border>
    <border>
      <left style="none"/>
      <right style="medium">
        <color auto="1"/>
      </right>
      <top style="thick">
        <color auto="1"/>
      </top>
      <bottom style="thin">
        <color auto="1"/>
      </bottom>
      <diagonal style="none"/>
    </border>
    <border>
      <left style="medium">
        <color auto="1"/>
      </left>
      <right style="medium">
        <color auto="1"/>
      </right>
      <top style="thick">
        <color auto="1"/>
      </top>
      <bottom style="thin">
        <color auto="1"/>
      </bottom>
      <diagonal style="none"/>
    </border>
    <border>
      <left style="none"/>
      <right style="medium">
        <color auto="1"/>
      </right>
      <top style="thin">
        <color auto="1"/>
      </top>
      <bottom style="thick">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thin">
        <color auto="1"/>
      </bottom>
      <diagonal style="none"/>
    </border>
    <border>
      <left style="thick">
        <color auto="1"/>
      </left>
      <right style="thin">
        <color auto="1"/>
      </right>
      <top style="thin">
        <color auto="1"/>
      </top>
      <bottom style="none"/>
      <diagonal style="none"/>
    </border>
    <border>
      <left style="none"/>
      <right style="medium">
        <color auto="1"/>
      </right>
      <top style="thin">
        <color auto="1"/>
      </top>
      <bottom style="none"/>
      <diagonal style="none"/>
    </border>
    <border>
      <left style="medium">
        <color auto="1"/>
      </left>
      <right style="medium">
        <color auto="1"/>
      </right>
      <top style="none"/>
      <bottom style="thick">
        <color auto="1"/>
      </bottom>
      <diagonal style="none"/>
    </border>
    <border>
      <left style="thick">
        <color auto="1"/>
      </left>
      <right style="thin">
        <color auto="1"/>
      </right>
      <top style="thick">
        <color auto="1"/>
      </top>
      <bottom style="none"/>
      <diagonal style="none"/>
    </border>
    <border>
      <left style="thin">
        <color auto="1"/>
      </left>
      <right style="thin">
        <color auto="1"/>
      </right>
      <top style="thick">
        <color auto="1"/>
      </top>
      <bottom style="none"/>
      <diagonal style="none"/>
    </border>
    <border>
      <left style="thin">
        <color auto="1"/>
      </left>
      <right style="none"/>
      <top style="thick">
        <color auto="1"/>
      </top>
      <bottom style="none"/>
      <diagonal style="none"/>
    </border>
    <border>
      <left style="none"/>
      <right style="medium">
        <color auto="1"/>
      </right>
      <top style="thick">
        <color auto="1"/>
      </top>
      <bottom style="none"/>
      <diagonal style="none"/>
    </border>
    <border>
      <left style="medium">
        <color auto="1"/>
      </left>
      <right style="medium">
        <color auto="1"/>
      </right>
      <top style="thick">
        <color auto="1"/>
      </top>
      <bottom style="thick">
        <color auto="1"/>
      </bottom>
      <diagonal style="none"/>
    </border>
    <border>
      <left style="medium">
        <color auto="1"/>
      </left>
      <right style="none"/>
      <top style="thick">
        <color auto="1"/>
      </top>
      <bottom style="none"/>
      <diagonal style="none"/>
    </border>
    <border>
      <left style="thick">
        <color auto="1"/>
      </left>
      <right style="thin">
        <color auto="1"/>
      </right>
      <top style="none"/>
      <bottom style="thick">
        <color auto="1"/>
      </bottom>
      <diagonal style="none"/>
    </border>
    <border>
      <left style="thin">
        <color auto="1"/>
      </left>
      <right style="thin">
        <color auto="1"/>
      </right>
      <top style="none"/>
      <bottom style="thick">
        <color auto="1"/>
      </bottom>
      <diagonal style="none"/>
    </border>
    <border>
      <left style="thin">
        <color auto="1"/>
      </left>
      <right style="none"/>
      <top style="medium">
        <color auto="1"/>
      </top>
      <bottom style="thick">
        <color auto="1"/>
      </bottom>
      <diagonal style="none"/>
    </border>
    <border>
      <left style="none"/>
      <right style="medium">
        <color auto="1"/>
      </right>
      <top style="medium">
        <color auto="1"/>
      </top>
      <bottom style="thick">
        <color auto="1"/>
      </bottom>
      <diagonal style="none"/>
    </border>
    <border>
      <left style="medium">
        <color auto="1"/>
      </left>
      <right style="medium">
        <color auto="1"/>
      </right>
      <top style="medium">
        <color auto="1"/>
      </top>
      <bottom style="thick">
        <color auto="1"/>
      </bottom>
      <diagonal style="none"/>
    </border>
    <border>
      <left style="thick">
        <color auto="1"/>
      </left>
      <right style="none"/>
      <top style="thick">
        <color auto="1"/>
      </top>
      <bottom style="thick">
        <color auto="1"/>
      </bottom>
      <diagonal style="none"/>
    </border>
    <border>
      <left style="none"/>
      <right style="none"/>
      <top style="thick">
        <color auto="1"/>
      </top>
      <bottom style="thick">
        <color auto="1"/>
      </bottom>
      <diagonal style="none"/>
    </border>
    <border>
      <left style="none"/>
      <right style="thick">
        <color auto="1"/>
      </right>
      <top style="thick">
        <color auto="1"/>
      </top>
      <bottom style="thick">
        <color auto="1"/>
      </bottom>
      <diagonal style="none"/>
    </border>
    <border>
      <left style="thick">
        <color auto="1"/>
      </left>
      <right style="thick">
        <color auto="1"/>
      </right>
      <top style="thick">
        <color auto="1"/>
      </top>
      <bottom style="thick">
        <color auto="1"/>
      </bottom>
      <diagonal style="none"/>
    </border>
    <border>
      <left style="medium">
        <color auto="1"/>
      </left>
      <right style="none"/>
      <top style="medium">
        <color auto="1"/>
      </top>
      <bottom style="thick">
        <color auto="1"/>
      </bottom>
      <diagonal style="none"/>
    </border>
    <border>
      <left style="none"/>
      <right style="none"/>
      <top style="medium">
        <color auto="1"/>
      </top>
      <bottom style="thick">
        <color auto="1"/>
      </bottom>
      <diagonal style="none"/>
    </border>
    <border>
      <left style="medium">
        <color auto="1"/>
      </left>
      <right style="thin">
        <color auto="1"/>
      </right>
      <top style="thick">
        <color auto="1"/>
      </top>
      <bottom style="thin">
        <color auto="1"/>
      </bottom>
      <diagonal style="none"/>
    </border>
    <border>
      <left style="thin">
        <color auto="1"/>
      </left>
      <right style="thick">
        <color auto="1"/>
      </right>
      <top style="thick">
        <color auto="1"/>
      </top>
      <bottom style="thin">
        <color auto="1"/>
      </bottom>
      <diagonal style="none"/>
    </border>
    <border>
      <left style="none"/>
      <right style="none"/>
      <top style="thick">
        <color auto="1"/>
      </top>
      <bottom style="thin">
        <color auto="1"/>
      </bottom>
      <diagonal style="none"/>
    </border>
    <border>
      <left style="medium">
        <color auto="1"/>
      </left>
      <right style="thin">
        <color auto="1"/>
      </right>
      <top style="none"/>
      <bottom style="thin">
        <color auto="1"/>
      </bottom>
      <diagonal style="none"/>
    </border>
    <border>
      <left style="thin">
        <color auto="1"/>
      </left>
      <right style="thick">
        <color auto="1"/>
      </right>
      <top style="none"/>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thick">
        <color auto="1"/>
      </right>
      <top style="thin">
        <color auto="1"/>
      </top>
      <bottom style="thin">
        <color auto="1"/>
      </bottom>
      <diagonal style="none"/>
    </border>
    <border>
      <left style="thick">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ck">
        <color auto="1"/>
      </right>
      <top style="thin">
        <color auto="1"/>
      </top>
      <bottom style="none"/>
      <diagonal style="none"/>
    </border>
    <border>
      <left style="thin">
        <color auto="1"/>
      </left>
      <right style="thick">
        <color auto="1"/>
      </right>
      <top style="none"/>
      <bottom style="thick">
        <color auto="1"/>
      </bottom>
      <diagonal style="none"/>
    </border>
    <border>
      <left style="thin">
        <color auto="1"/>
      </left>
      <right style="medium">
        <color auto="1"/>
      </right>
      <top style="thin">
        <color auto="1"/>
      </top>
      <bottom style="thick">
        <color auto="1"/>
      </bottom>
      <diagonal style="none"/>
    </border>
    <border>
      <left style="medium">
        <color auto="1"/>
      </left>
      <right style="medium">
        <color auto="1"/>
      </right>
      <top style="thick">
        <color auto="1"/>
      </top>
      <bottom style="none"/>
      <diagonal style="none"/>
    </border>
    <border>
      <left style="medium">
        <color auto="1"/>
      </left>
      <right style="thick">
        <color auto="1"/>
      </right>
      <top style="thick">
        <color auto="1"/>
      </top>
      <bottom style="none"/>
      <diagonal style="none"/>
    </border>
    <border>
      <left style="medium">
        <color auto="1"/>
      </left>
      <right style="none"/>
      <top style="thick">
        <color auto="1"/>
      </top>
      <bottom style="thin">
        <color auto="1"/>
      </bottom>
      <diagonal style="none"/>
    </border>
    <border>
      <left style="none"/>
      <right style="thin">
        <color auto="1"/>
      </right>
      <top style="thick">
        <color auto="1"/>
      </top>
      <bottom style="thin">
        <color auto="1"/>
      </bottom>
      <diagonal style="none"/>
    </border>
    <border>
      <left style="none"/>
      <right style="thick">
        <color auto="1"/>
      </right>
      <top style="thick">
        <color auto="1"/>
      </top>
      <bottom style="thin">
        <color auto="1"/>
      </bottom>
      <diagonal style="none"/>
    </border>
    <border>
      <left style="thick">
        <color auto="1"/>
      </left>
      <right style="none"/>
      <top style="thick">
        <color auto="1"/>
      </top>
      <bottom style="thin">
        <color auto="1"/>
      </bottom>
      <diagonal style="none"/>
    </border>
    <border>
      <left style="none"/>
      <right style="thick">
        <color auto="1"/>
      </right>
      <top style="thin">
        <color auto="1"/>
      </top>
      <bottom style="thin">
        <color auto="1"/>
      </bottom>
      <diagonal style="none"/>
    </border>
    <border>
      <left style="medium">
        <color auto="1"/>
      </left>
      <right style="none"/>
      <top style="thin">
        <color auto="1"/>
      </top>
      <bottom style="thick">
        <color auto="1"/>
      </bottom>
      <diagonal style="none"/>
    </border>
    <border>
      <left style="none"/>
      <right style="none"/>
      <top style="thin">
        <color auto="1"/>
      </top>
      <bottom style="thick">
        <color auto="1"/>
      </bottom>
      <diagonal style="none"/>
    </border>
    <border>
      <left style="none"/>
      <right style="thin">
        <color auto="1"/>
      </right>
      <top style="thin">
        <color auto="1"/>
      </top>
      <bottom style="thick">
        <color auto="1"/>
      </bottom>
      <diagonal style="none"/>
    </border>
    <border>
      <left style="none"/>
      <right style="thick">
        <color auto="1"/>
      </right>
      <top style="thin">
        <color auto="1"/>
      </top>
      <bottom style="none"/>
      <diagonal style="none"/>
    </border>
    <border>
      <left style="thick">
        <color auto="1"/>
      </left>
      <right style="none"/>
      <top style="thin">
        <color auto="1"/>
      </top>
      <bottom style="none"/>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none"/>
      <top style="none"/>
      <bottom style="thick">
        <color auto="1"/>
      </bottom>
      <diagonal style="none"/>
    </border>
    <border>
      <left style="none"/>
      <right style="medium">
        <color auto="1"/>
      </right>
      <top style="none"/>
      <bottom style="thick">
        <color auto="1"/>
      </bottom>
      <diagonal style="none"/>
    </border>
    <border>
      <left style="medium">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thick">
        <color auto="1"/>
      </right>
      <top style="thin">
        <color auto="1"/>
      </top>
      <bottom style="medium">
        <color auto="1"/>
      </bottom>
      <diagonal style="none"/>
    </border>
    <border>
      <left style="thick">
        <color auto="1"/>
      </left>
      <right style="none"/>
      <top style="none"/>
      <bottom style="medium">
        <color auto="1"/>
      </bottom>
      <diagonal style="none"/>
    </border>
    <border>
      <left style="medium">
        <color auto="1"/>
      </left>
      <right style="none"/>
      <top style="thick">
        <color auto="1"/>
      </top>
      <bottom style="thick">
        <color auto="1"/>
      </bottom>
      <diagonal style="none"/>
    </border>
    <border>
      <left style="none"/>
      <right style="thin">
        <color auto="1"/>
      </right>
      <top style="thick">
        <color auto="1"/>
      </top>
      <bottom style="thick">
        <color auto="1"/>
      </bottom>
      <diagonal style="none"/>
    </border>
    <border>
      <left style="medium">
        <color auto="1"/>
      </left>
      <right style="none"/>
      <top style="thin">
        <color auto="1"/>
      </top>
      <bottom style="medium">
        <color auto="1"/>
      </bottom>
      <diagonal style="none"/>
    </border>
    <border>
      <left style="none"/>
      <right style="none"/>
      <top style="thin">
        <color auto="1"/>
      </top>
      <bottom style="medium">
        <color auto="1"/>
      </bottom>
      <diagonal style="none"/>
    </border>
    <border>
      <left style="none"/>
      <right style="thin">
        <color auto="1"/>
      </right>
      <top style="thin">
        <color auto="1"/>
      </top>
      <bottom style="medium">
        <color auto="1"/>
      </bottom>
      <diagonal style="none"/>
    </border>
    <border>
      <left style="none"/>
      <right style="medium">
        <color auto="1"/>
      </right>
      <top style="thin">
        <color auto="1"/>
      </top>
      <bottom style="medium">
        <color auto="1"/>
      </bottom>
      <diagonal style="none"/>
    </border>
    <border>
      <left style="thick">
        <color auto="1"/>
      </left>
      <right style="none"/>
      <top style="thick">
        <color auto="1"/>
      </top>
      <bottom style="none"/>
      <diagonal style="none"/>
    </border>
    <border>
      <left style="thick">
        <color auto="1"/>
      </left>
      <right style="none"/>
      <top style="none"/>
      <bottom style="none"/>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ck">
        <color auto="1"/>
      </left>
      <right style="none"/>
      <top style="none"/>
      <bottom style="thick">
        <color auto="1"/>
      </bottom>
      <diagonal style="none"/>
    </border>
    <border>
      <left style="none"/>
      <right style="thick">
        <color auto="1"/>
      </right>
      <top style="none"/>
      <bottom style="thick">
        <color auto="1"/>
      </bottom>
      <diagonal style="none"/>
    </border>
    <border>
      <left style="none"/>
      <right style="medium">
        <color auto="1"/>
      </right>
      <top style="none"/>
      <bottom style="none"/>
      <diagonal style="none"/>
    </border>
  </borders>
  <cellStyleXfs count="2">
    <xf fontId="0" fillId="0" borderId="0" numFmtId="0" applyNumberFormat="1" applyFont="1" applyFill="1" applyBorder="1"/>
    <xf fontId="1" fillId="0" borderId="0" numFmtId="0" applyNumberFormat="1" applyFont="1" applyFill="1" applyBorder="1"/>
  </cellStyleXfs>
  <cellXfs count="431">
    <xf fontId="0" fillId="0" borderId="0" numFmtId="0" xfId="0"/>
    <xf fontId="2" fillId="2" borderId="1" numFmtId="0" xfId="0" applyFont="1" applyFill="1" applyBorder="1" applyAlignment="1">
      <alignment horizontal="left" vertical="top"/>
    </xf>
    <xf fontId="2" fillId="2" borderId="2" numFmtId="0" xfId="0" applyFont="1" applyFill="1" applyBorder="1" applyAlignment="1">
      <alignment horizontal="left" vertical="top"/>
    </xf>
    <xf fontId="2" fillId="2" borderId="3" numFmtId="0" xfId="0" applyFont="1" applyFill="1" applyBorder="1" applyAlignment="1">
      <alignment horizontal="left" vertical="top"/>
    </xf>
    <xf fontId="3" fillId="0" borderId="1" numFmtId="2" xfId="0" applyNumberFormat="1" applyFont="1" applyBorder="1" applyAlignment="1">
      <alignment horizontal="center" vertical="center"/>
    </xf>
    <xf fontId="3" fillId="0" borderId="3" numFmtId="2" xfId="0" applyNumberFormat="1" applyFont="1" applyBorder="1" applyAlignment="1">
      <alignment horizontal="center" vertical="center"/>
    </xf>
    <xf fontId="4" fillId="0" borderId="0" numFmtId="164" xfId="0" applyNumberFormat="1" applyFont="1" applyAlignment="1" quotePrefix="1">
      <alignment horizontal="center" vertical="center" wrapText="1"/>
    </xf>
    <xf fontId="4" fillId="0" borderId="0" numFmtId="10" xfId="0" applyNumberFormat="1" applyFont="1" applyAlignment="1">
      <alignment horizontal="center" vertical="center"/>
    </xf>
    <xf fontId="0" fillId="0" borderId="0" numFmtId="49" xfId="0" applyNumberFormat="1"/>
    <xf fontId="5" fillId="0" borderId="4" numFmtId="0" xfId="0" applyFont="1" applyBorder="1" applyAlignment="1">
      <alignment horizontal="center" vertical="center"/>
    </xf>
    <xf fontId="6" fillId="0" borderId="0" numFmtId="0" xfId="0" applyFont="1" applyAlignment="1">
      <alignment horizontal="center" vertical="center"/>
    </xf>
    <xf fontId="0" fillId="2" borderId="0" numFmtId="0" xfId="0" applyFill="1"/>
    <xf fontId="2" fillId="2" borderId="5" numFmtId="0" xfId="0" applyFont="1" applyFill="1" applyBorder="1" applyAlignment="1">
      <alignment horizontal="left" vertical="top"/>
    </xf>
    <xf fontId="2" fillId="2" borderId="6" numFmtId="0" xfId="0" applyFont="1" applyFill="1" applyBorder="1" applyAlignment="1">
      <alignment horizontal="left" vertical="top"/>
    </xf>
    <xf fontId="2" fillId="2" borderId="7" numFmtId="0" xfId="0" applyFont="1" applyFill="1" applyBorder="1" applyAlignment="1">
      <alignment horizontal="left" vertical="top"/>
    </xf>
    <xf fontId="4" fillId="0" borderId="0" numFmtId="0" xfId="0" applyFont="1" applyAlignment="1">
      <alignment horizontal="center" vertical="center"/>
    </xf>
    <xf fontId="4" fillId="0" borderId="0" numFmtId="0" xfId="0" applyFont="1" applyAlignment="1">
      <alignment vertical="center" wrapText="1"/>
    </xf>
    <xf fontId="4" fillId="0" borderId="0" numFmtId="0" xfId="0" applyFont="1" applyAlignment="1">
      <alignment horizontal="center" vertical="center" wrapText="1"/>
    </xf>
    <xf fontId="4" fillId="0" borderId="0" numFmtId="0" xfId="0" applyFont="1" applyAlignment="1">
      <alignment vertical="center"/>
    </xf>
    <xf fontId="4" fillId="0" borderId="0" numFmtId="0" xfId="0" applyFont="1" applyAlignment="1">
      <alignment horizontal="left" vertical="center" wrapText="1"/>
    </xf>
    <xf fontId="0" fillId="0" borderId="2" numFmtId="0" xfId="0" applyBorder="1" applyAlignment="1">
      <alignment vertical="top"/>
    </xf>
    <xf fontId="7" fillId="0" borderId="0" numFmtId="0" xfId="0" applyFont="1" applyAlignment="1">
      <alignment horizontal="center" vertical="center"/>
    </xf>
    <xf fontId="8" fillId="3" borderId="1" numFmtId="0" xfId="1" applyFont="1" applyFill="1" applyBorder="1" applyAlignment="1" applyProtection="1">
      <alignment horizontal="center" vertical="center"/>
      <protection locked="0"/>
    </xf>
    <xf fontId="8" fillId="3" borderId="3" numFmtId="0" xfId="1" applyFont="1" applyFill="1" applyBorder="1" applyAlignment="1" applyProtection="1">
      <alignment horizontal="center" vertical="center"/>
      <protection locked="0"/>
    </xf>
    <xf fontId="9" fillId="4" borderId="1" numFmtId="0" xfId="1" applyFont="1" applyFill="1" applyBorder="1" applyAlignment="1">
      <alignment horizontal="left" vertical="center"/>
    </xf>
    <xf fontId="10" fillId="2" borderId="2" numFmtId="0" xfId="0" applyFont="1" applyFill="1" applyBorder="1" applyAlignment="1">
      <alignment horizontal="left" vertical="center"/>
    </xf>
    <xf fontId="9" fillId="4" borderId="6" numFmtId="0" xfId="1" applyFont="1" applyFill="1" applyBorder="1" applyAlignment="1">
      <alignment horizontal="left" vertical="center"/>
    </xf>
    <xf fontId="9" fillId="4" borderId="6" numFmtId="0" xfId="1" applyFont="1" applyFill="1" applyBorder="1" applyAlignment="1">
      <alignment horizontal="right" vertical="center"/>
    </xf>
    <xf fontId="9" fillId="4" borderId="3" numFmtId="0" xfId="1" applyFont="1" applyFill="1" applyBorder="1" applyAlignment="1">
      <alignment horizontal="right" vertical="center"/>
    </xf>
    <xf fontId="9" fillId="5" borderId="4" numFmtId="0" xfId="1" applyFont="1" applyFill="1" applyBorder="1" applyAlignment="1">
      <alignment horizontal="right" vertical="center"/>
    </xf>
    <xf fontId="9" fillId="4" borderId="3" numFmtId="0" xfId="1" applyFont="1" applyFill="1" applyBorder="1" applyAlignment="1">
      <alignment horizontal="left" vertical="center"/>
    </xf>
    <xf fontId="9" fillId="4" borderId="5" numFmtId="0" xfId="1" applyFont="1" applyFill="1" applyBorder="1" applyAlignment="1">
      <alignment horizontal="left" vertical="center"/>
    </xf>
    <xf fontId="10" fillId="2" borderId="6" numFmtId="0" xfId="0" applyFont="1" applyFill="1" applyBorder="1" applyAlignment="1">
      <alignment horizontal="left" vertical="center"/>
    </xf>
    <xf fontId="9" fillId="4" borderId="4" numFmtId="2" xfId="1" applyNumberFormat="1" applyFont="1" applyFill="1" applyBorder="1" applyAlignment="1">
      <alignment horizontal="center" vertical="center"/>
    </xf>
    <xf fontId="9" fillId="4" borderId="4" numFmtId="0" xfId="1" applyFont="1" applyFill="1" applyBorder="1" applyAlignment="1" quotePrefix="1">
      <alignment horizontal="center" vertical="center"/>
    </xf>
    <xf fontId="9" fillId="4" borderId="8" numFmtId="2" xfId="1" applyNumberFormat="1" applyFont="1" applyFill="1" applyBorder="1" applyAlignment="1">
      <alignment horizontal="center" vertical="center"/>
    </xf>
    <xf fontId="9" fillId="4" borderId="4" numFmtId="2" xfId="1" applyNumberFormat="1" applyFont="1" applyFill="1" applyBorder="1" applyAlignment="1" quotePrefix="1">
      <alignment horizontal="center" vertical="center"/>
    </xf>
    <xf fontId="11" fillId="6" borderId="5" numFmtId="0" xfId="1" applyFont="1" applyFill="1" applyBorder="1" applyAlignment="1">
      <alignment horizontal="left" vertical="center"/>
    </xf>
    <xf fontId="11" fillId="6" borderId="6" numFmtId="0" xfId="1" applyFont="1" applyFill="1" applyBorder="1" applyAlignment="1">
      <alignment horizontal="left" vertical="center"/>
    </xf>
    <xf fontId="11" fillId="6" borderId="7" numFmtId="0" xfId="1" applyFont="1" applyFill="1" applyBorder="1" applyAlignment="1">
      <alignment horizontal="left" vertical="center"/>
    </xf>
    <xf fontId="12" fillId="2" borderId="9" numFmtId="0" xfId="1" applyFont="1" applyFill="1" applyBorder="1" applyAlignment="1">
      <alignment horizontal="center" vertical="center" wrapText="1"/>
    </xf>
    <xf fontId="12" fillId="2" borderId="9" numFmtId="0" xfId="0" applyFont="1" applyFill="1" applyBorder="1" applyAlignment="1">
      <alignment horizontal="center" vertical="center" wrapText="1"/>
    </xf>
    <xf fontId="12" fillId="0" borderId="10" numFmtId="0" xfId="1" applyFont="1" applyBorder="1" applyAlignment="1">
      <alignment horizontal="center" vertical="center" wrapText="1"/>
    </xf>
    <xf fontId="12" fillId="2" borderId="11" numFmtId="0" xfId="0" applyFont="1" applyFill="1" applyBorder="1" applyAlignment="1">
      <alignment horizontal="center" vertical="center" wrapText="1"/>
    </xf>
    <xf fontId="12" fillId="2" borderId="10" numFmtId="0" xfId="0" applyFont="1" applyFill="1" applyBorder="1" applyAlignment="1">
      <alignment horizontal="center" vertical="center" wrapText="1"/>
    </xf>
    <xf fontId="11" fillId="6" borderId="12" numFmtId="0" xfId="1" applyFont="1" applyFill="1" applyBorder="1" applyAlignment="1">
      <alignment horizontal="left" vertical="center"/>
    </xf>
    <xf fontId="11" fillId="6" borderId="13" numFmtId="0" xfId="1" applyFont="1" applyFill="1" applyBorder="1" applyAlignment="1">
      <alignment horizontal="left" vertical="center"/>
    </xf>
    <xf fontId="11" fillId="6" borderId="14" numFmtId="0" xfId="1" applyFont="1" applyFill="1" applyBorder="1" applyAlignment="1">
      <alignment horizontal="left" vertical="center"/>
    </xf>
    <xf fontId="13" fillId="2" borderId="8" numFmtId="0" xfId="1" applyFont="1" applyFill="1" applyBorder="1" applyAlignment="1">
      <alignment horizontal="center" vertical="center"/>
    </xf>
    <xf fontId="13" fillId="2" borderId="15" numFmtId="0" xfId="1" applyFont="1" applyFill="1" applyBorder="1" applyAlignment="1">
      <alignment horizontal="center" vertical="center"/>
    </xf>
    <xf fontId="13" fillId="0" borderId="16" numFmtId="0" xfId="1" applyFont="1" applyBorder="1" applyAlignment="1">
      <alignment horizontal="center" vertical="center"/>
    </xf>
    <xf fontId="13" fillId="0" borderId="17" numFmtId="0" xfId="1" applyFont="1" applyBorder="1" applyAlignment="1">
      <alignment horizontal="center" vertical="center"/>
    </xf>
    <xf fontId="13" fillId="0" borderId="18" numFmtId="0" xfId="1" applyFont="1" applyBorder="1" applyAlignment="1">
      <alignment horizontal="center" vertical="center"/>
    </xf>
    <xf fontId="13" fillId="0" borderId="15" numFmtId="0" xfId="1" applyFont="1" applyBorder="1" applyAlignment="1">
      <alignment horizontal="center" vertical="center"/>
    </xf>
    <xf fontId="13" fillId="0" borderId="15" numFmtId="0" xfId="1" applyFont="1" applyBorder="1" applyAlignment="1" quotePrefix="1">
      <alignment horizontal="center" vertical="center"/>
    </xf>
    <xf fontId="13" fillId="2" borderId="19" numFmtId="0" xfId="1" applyFont="1" applyFill="1" applyBorder="1" applyAlignment="1">
      <alignment horizontal="right" vertical="center"/>
    </xf>
    <xf fontId="14" fillId="2" borderId="10" numFmtId="0" xfId="1" applyFont="1" applyFill="1" applyBorder="1" applyAlignment="1">
      <alignment horizontal="center" vertical="center"/>
    </xf>
    <xf fontId="14" fillId="2" borderId="9" numFmtId="0" xfId="1" applyFont="1" applyFill="1" applyBorder="1" applyAlignment="1">
      <alignment horizontal="center" vertical="center"/>
    </xf>
    <xf fontId="15" fillId="7" borderId="20" numFmtId="0" xfId="1" applyFont="1" applyFill="1" applyBorder="1" applyAlignment="1">
      <alignment horizontal="center" textRotation="90" vertical="center"/>
    </xf>
    <xf fontId="16" fillId="7" borderId="21" numFmtId="0" xfId="1" applyFont="1" applyFill="1" applyBorder="1" applyAlignment="1">
      <alignment horizontal="left" vertical="center" wrapText="1"/>
    </xf>
    <xf fontId="17" fillId="7" borderId="22" numFmtId="0" xfId="1" applyFont="1" applyFill="1" applyBorder="1" applyAlignment="1">
      <alignment horizontal="left" vertical="center" wrapText="1"/>
    </xf>
    <xf fontId="18" fillId="7" borderId="22" numFmtId="0" xfId="1" applyFont="1" applyFill="1" applyBorder="1" applyAlignment="1">
      <alignment horizontal="left" vertical="center" wrapText="1"/>
    </xf>
    <xf fontId="16" fillId="7" borderId="23" numFmtId="0" xfId="1" applyFont="1" applyFill="1" applyBorder="1" applyAlignment="1">
      <alignment horizontal="left" vertical="center" wrapText="1"/>
    </xf>
    <xf fontId="16" fillId="7" borderId="24" numFmtId="11" xfId="1" applyNumberFormat="1" applyFont="1" applyFill="1" applyBorder="1" applyAlignment="1">
      <alignment horizontal="center" vertical="center" wrapText="1"/>
    </xf>
    <xf fontId="16" fillId="7" borderId="25" numFmtId="11" xfId="1" applyNumberFormat="1" applyFont="1" applyFill="1" applyBorder="1" applyAlignment="1">
      <alignment horizontal="center" vertical="center" wrapText="1"/>
    </xf>
    <xf fontId="16" fillId="7" borderId="26" numFmtId="11" xfId="1" applyNumberFormat="1" applyFont="1" applyFill="1" applyBorder="1" applyAlignment="1">
      <alignment horizontal="center" vertical="center" wrapText="1"/>
    </xf>
    <xf fontId="16" fillId="7" borderId="27" numFmtId="11" xfId="1" applyNumberFormat="1" applyFont="1" applyFill="1" applyBorder="1" applyAlignment="1">
      <alignment horizontal="center" vertical="center" wrapText="1"/>
    </xf>
    <xf fontId="16" fillId="7" borderId="28" numFmtId="11" xfId="1" applyNumberFormat="1" applyFont="1" applyFill="1" applyBorder="1" applyAlignment="1">
      <alignment horizontal="center" vertical="center" wrapText="1"/>
    </xf>
    <xf fontId="16" fillId="7" borderId="29" numFmtId="11" xfId="1" applyNumberFormat="1" applyFont="1" applyFill="1" applyBorder="1" applyAlignment="1">
      <alignment horizontal="center" vertical="center" wrapText="1"/>
    </xf>
    <xf fontId="15" fillId="7" borderId="30" numFmtId="0" xfId="1" applyFont="1" applyFill="1" applyBorder="1" applyAlignment="1">
      <alignment horizontal="center" textRotation="90" vertical="center"/>
    </xf>
    <xf fontId="19" fillId="0" borderId="31" numFmtId="0" xfId="1" applyFont="1" applyBorder="1" applyAlignment="1">
      <alignment horizontal="center" vertical="center"/>
    </xf>
    <xf fontId="1" fillId="0" borderId="32" numFmtId="0" xfId="1" applyFont="1" applyBorder="1" applyAlignment="1">
      <alignment horizontal="left" vertical="center" wrapText="1"/>
    </xf>
    <xf fontId="20" fillId="0" borderId="33" numFmtId="0" xfId="1" applyFont="1" applyBorder="1" applyAlignment="1">
      <alignment vertical="center"/>
    </xf>
    <xf fontId="20" fillId="0" borderId="34" numFmtId="0" xfId="1" applyFont="1" applyBorder="1" applyAlignment="1">
      <alignment vertical="center" wrapText="1"/>
    </xf>
    <xf fontId="20" fillId="2" borderId="10" numFmtId="11" xfId="1" applyNumberFormat="1" applyFont="1" applyFill="1" applyBorder="1" applyAlignment="1">
      <alignment horizontal="center" vertical="center"/>
    </xf>
    <xf fontId="20" fillId="8" borderId="18" numFmtId="0" xfId="1" applyFont="1" applyFill="1" applyBorder="1" applyAlignment="1">
      <alignment horizontal="center" vertical="center" wrapText="1"/>
    </xf>
    <xf fontId="20" fillId="2" borderId="10" numFmtId="11" xfId="1" applyNumberFormat="1" applyFont="1" applyFill="1" applyBorder="1" applyAlignment="1" quotePrefix="1">
      <alignment horizontal="center" vertical="center"/>
    </xf>
    <xf fontId="19" fillId="0" borderId="35" numFmtId="0" xfId="1" applyFont="1" applyBorder="1" applyAlignment="1">
      <alignment horizontal="center" vertical="center"/>
    </xf>
    <xf fontId="1" fillId="0" borderId="36" numFmtId="0" xfId="1" applyFont="1" applyBorder="1" applyAlignment="1">
      <alignment horizontal="left" vertical="center" wrapText="1"/>
    </xf>
    <xf fontId="20" fillId="0" borderId="37" numFmtId="0" xfId="1" applyFont="1" applyBorder="1" applyAlignment="1">
      <alignment vertical="center"/>
    </xf>
    <xf fontId="0" fillId="0" borderId="38" numFmtId="0" xfId="0" applyBorder="1" applyAlignment="1">
      <alignment vertical="center" wrapText="1"/>
    </xf>
    <xf fontId="21" fillId="2" borderId="39" numFmtId="11" xfId="0" applyNumberFormat="1" applyFont="1" applyFill="1" applyBorder="1" applyAlignment="1">
      <alignment horizontal="center" vertical="center"/>
    </xf>
    <xf fontId="20" fillId="2" borderId="39" numFmtId="11" xfId="1" applyNumberFormat="1" applyFont="1" applyFill="1" applyBorder="1" applyAlignment="1">
      <alignment horizontal="center" vertical="center"/>
    </xf>
    <xf fontId="20" fillId="8" borderId="39" numFmtId="0" xfId="1" applyFont="1" applyFill="1" applyBorder="1" applyAlignment="1">
      <alignment horizontal="center" vertical="center" wrapText="1"/>
    </xf>
    <xf fontId="19" fillId="0" borderId="35" numFmtId="0" xfId="1" applyFont="1" applyBorder="1" applyAlignment="1">
      <alignment horizontal="center" vertical="center" wrapText="1"/>
    </xf>
    <xf fontId="19" fillId="0" borderId="40" numFmtId="0" xfId="1" applyFont="1" applyBorder="1" applyAlignment="1">
      <alignment horizontal="center" vertical="center" wrapText="1"/>
    </xf>
    <xf fontId="1" fillId="0" borderId="41" numFmtId="0" xfId="1" applyFont="1" applyBorder="1" applyAlignment="1">
      <alignment horizontal="left" vertical="center" wrapText="1"/>
    </xf>
    <xf fontId="20" fillId="0" borderId="42" numFmtId="0" xfId="1" applyFont="1" applyBorder="1" applyAlignment="1">
      <alignment vertical="center"/>
    </xf>
    <xf fontId="0" fillId="0" borderId="43" numFmtId="0" xfId="0" applyBorder="1" applyAlignment="1">
      <alignment vertical="center" wrapText="1"/>
    </xf>
    <xf fontId="21" fillId="2" borderId="8" numFmtId="11" xfId="0" applyNumberFormat="1" applyFont="1" applyFill="1" applyBorder="1" applyAlignment="1">
      <alignment horizontal="center" vertical="center"/>
    </xf>
    <xf fontId="20" fillId="2" borderId="8" numFmtId="11" xfId="1" applyNumberFormat="1" applyFont="1" applyFill="1" applyBorder="1" applyAlignment="1">
      <alignment horizontal="center" vertical="center"/>
    </xf>
    <xf fontId="20" fillId="8" borderId="8" numFmtId="0" xfId="1" applyFont="1" applyFill="1" applyBorder="1" applyAlignment="1">
      <alignment horizontal="center" vertical="center" wrapText="1"/>
    </xf>
    <xf fontId="19" fillId="0" borderId="44" numFmtId="0" xfId="1" applyFont="1" applyBorder="1" applyAlignment="1">
      <alignment horizontal="center" vertical="center" wrapText="1"/>
    </xf>
    <xf fontId="1" fillId="0" borderId="33" numFmtId="0" xfId="1" applyFont="1" applyBorder="1" applyAlignment="1">
      <alignment horizontal="center" vertical="center"/>
    </xf>
    <xf fontId="20" fillId="0" borderId="36" numFmtId="0" xfId="1" applyFont="1" applyBorder="1" applyAlignment="1">
      <alignment vertical="center"/>
    </xf>
    <xf fontId="20" fillId="0" borderId="45" numFmtId="11" xfId="1" applyNumberFormat="1" applyFont="1" applyBorder="1" applyAlignment="1">
      <alignment horizontal="center" vertical="center"/>
    </xf>
    <xf fontId="20" fillId="8" borderId="9" numFmtId="1" xfId="1" applyNumberFormat="1" applyFont="1" applyFill="1" applyBorder="1" applyAlignment="1">
      <alignment horizontal="center" vertical="center" wrapText="1"/>
    </xf>
    <xf fontId="20" fillId="0" borderId="45" numFmtId="11" xfId="1" applyNumberFormat="1" applyFont="1" applyBorder="1" applyAlignment="1" quotePrefix="1">
      <alignment horizontal="center" vertical="center"/>
    </xf>
    <xf fontId="19" fillId="0" borderId="46" numFmtId="0" xfId="1" applyFont="1" applyBorder="1" applyAlignment="1">
      <alignment horizontal="center" vertical="center" wrapText="1"/>
    </xf>
    <xf fontId="1" fillId="0" borderId="37" numFmtId="0" xfId="1" applyFont="1" applyBorder="1" applyAlignment="1">
      <alignment horizontal="center" vertical="center"/>
    </xf>
    <xf fontId="22" fillId="0" borderId="47" numFmtId="0" xfId="1" applyFont="1" applyBorder="1" applyAlignment="1">
      <alignment vertical="center"/>
    </xf>
    <xf fontId="23" fillId="0" borderId="48" numFmtId="0" xfId="0" applyFont="1" applyBorder="1" applyAlignment="1">
      <alignment vertical="center"/>
    </xf>
    <xf fontId="13" fillId="0" borderId="49" numFmtId="11" xfId="1" applyNumberFormat="1" applyFont="1" applyBorder="1" applyAlignment="1">
      <alignment horizontal="center" vertical="center"/>
    </xf>
    <xf fontId="13" fillId="8" borderId="49" numFmtId="1" xfId="1" applyNumberFormat="1" applyFont="1" applyFill="1" applyBorder="1" applyAlignment="1">
      <alignment horizontal="center" vertical="center"/>
    </xf>
    <xf fontId="13" fillId="0" borderId="49" numFmtId="11" xfId="1" applyNumberFormat="1" applyFont="1" applyBorder="1" applyAlignment="1" quotePrefix="1">
      <alignment horizontal="center" vertical="center"/>
    </xf>
    <xf fontId="22" fillId="0" borderId="50" numFmtId="0" xfId="1" applyFont="1" applyBorder="1" applyAlignment="1">
      <alignment vertical="center"/>
    </xf>
    <xf fontId="23" fillId="0" borderId="51" numFmtId="0" xfId="0" applyFont="1" applyBorder="1" applyAlignment="1">
      <alignment vertical="center"/>
    </xf>
    <xf fontId="13" fillId="0" borderId="18" numFmtId="11" xfId="1" applyNumberFormat="1" applyFont="1" applyBorder="1" applyAlignment="1">
      <alignment horizontal="center" vertical="center"/>
    </xf>
    <xf fontId="13" fillId="0" borderId="18" numFmtId="11" xfId="1" applyNumberFormat="1" applyFont="1" applyBorder="1" applyAlignment="1" quotePrefix="1">
      <alignment horizontal="center" vertical="center"/>
    </xf>
    <xf fontId="23" fillId="0" borderId="17" numFmtId="0" xfId="0" applyFont="1" applyBorder="1" applyAlignment="1">
      <alignment vertical="center" wrapText="1"/>
    </xf>
    <xf fontId="15" fillId="9" borderId="52" numFmtId="0" xfId="1" applyFont="1" applyFill="1" applyBorder="1" applyAlignment="1">
      <alignment horizontal="center" textRotation="90" vertical="center"/>
    </xf>
    <xf fontId="16" fillId="9" borderId="53" numFmtId="0" xfId="1" applyFont="1" applyFill="1" applyBorder="1" applyAlignment="1">
      <alignment horizontal="left" vertical="center" wrapText="1"/>
    </xf>
    <xf fontId="24" fillId="9" borderId="54" numFmtId="0" xfId="0" applyFont="1" applyFill="1" applyBorder="1" applyAlignment="1">
      <alignment horizontal="left" vertical="center"/>
    </xf>
    <xf fontId="18" fillId="9" borderId="54" numFmtId="0" xfId="1" applyFont="1" applyFill="1" applyBorder="1" applyAlignment="1">
      <alignment horizontal="left" vertical="center" wrapText="1"/>
    </xf>
    <xf fontId="16" fillId="9" borderId="54" numFmtId="0" xfId="1" applyFont="1" applyFill="1" applyBorder="1" applyAlignment="1">
      <alignment horizontal="left" vertical="center" wrapText="1"/>
    </xf>
    <xf fontId="25" fillId="9" borderId="4" numFmtId="11" xfId="1" applyNumberFormat="1" applyFont="1" applyFill="1" applyBorder="1" applyAlignment="1">
      <alignment horizontal="center" vertical="center"/>
    </xf>
    <xf fontId="15" fillId="9" borderId="0" numFmtId="0" xfId="1" applyFont="1" applyFill="1" applyAlignment="1">
      <alignment horizontal="center" textRotation="90" vertical="center"/>
    </xf>
    <xf fontId="24" fillId="9" borderId="54" numFmtId="0" xfId="0" applyFont="1" applyFill="1" applyBorder="1" applyAlignment="1">
      <alignment horizontal="left" vertical="center" wrapText="1"/>
    </xf>
    <xf fontId="18" fillId="9" borderId="55" numFmtId="0" xfId="1" applyFont="1" applyFill="1" applyBorder="1" applyAlignment="1">
      <alignment horizontal="left" vertical="center" wrapText="1"/>
    </xf>
    <xf fontId="16" fillId="9" borderId="2" numFmtId="0" xfId="1" applyFont="1" applyFill="1" applyBorder="1" applyAlignment="1">
      <alignment horizontal="left" vertical="center" wrapText="1"/>
    </xf>
    <xf fontId="25" fillId="9" borderId="4" numFmtId="11" xfId="1" applyNumberFormat="1" applyFont="1" applyFill="1" applyBorder="1" applyAlignment="1" quotePrefix="1">
      <alignment horizontal="center" vertical="center"/>
    </xf>
    <xf fontId="19" fillId="10" borderId="35" numFmtId="0" xfId="1" applyFont="1" applyFill="1" applyBorder="1" applyAlignment="1">
      <alignment horizontal="center" vertical="center"/>
    </xf>
    <xf fontId="1" fillId="10" borderId="36" numFmtId="0" xfId="1" applyFont="1" applyFill="1" applyBorder="1" applyAlignment="1">
      <alignment horizontal="left" vertical="center" wrapText="1"/>
    </xf>
    <xf fontId="1" fillId="10" borderId="56" numFmtId="0" xfId="1" applyFont="1" applyFill="1" applyBorder="1" applyAlignment="1">
      <alignment horizontal="left" vertical="center" wrapText="1"/>
    </xf>
    <xf fontId="26" fillId="10" borderId="57" numFmtId="0" xfId="0" applyFont="1" applyFill="1" applyBorder="1" applyAlignment="1">
      <alignment horizontal="left" vertical="center"/>
    </xf>
    <xf fontId="1" fillId="0" borderId="45" numFmtId="11" xfId="1" applyNumberFormat="1" applyFont="1" applyBorder="1" applyAlignment="1">
      <alignment horizontal="center" vertical="center"/>
    </xf>
    <xf fontId="1" fillId="0" borderId="45" numFmtId="11" xfId="1" applyNumberFormat="1" applyFont="1" applyBorder="1" applyAlignment="1" quotePrefix="1">
      <alignment horizontal="center" vertical="center"/>
    </xf>
    <xf fontId="27" fillId="0" borderId="0" numFmtId="0" xfId="0" applyFont="1"/>
    <xf fontId="27" fillId="2" borderId="0" numFmtId="0" xfId="0" applyFont="1" applyFill="1"/>
    <xf fontId="0" fillId="10" borderId="58" numFmtId="0" xfId="0" applyFill="1" applyBorder="1" applyAlignment="1">
      <alignment horizontal="center" vertical="center"/>
    </xf>
    <xf fontId="22" fillId="10" borderId="47" numFmtId="0" xfId="1" applyFont="1" applyFill="1" applyBorder="1" applyAlignment="1">
      <alignment horizontal="right" vertical="center"/>
    </xf>
    <xf fontId="22" fillId="10" borderId="47" numFmtId="0" xfId="1" applyFont="1" applyFill="1" applyBorder="1" applyAlignment="1">
      <alignment vertical="center"/>
    </xf>
    <xf fontId="22" fillId="10" borderId="59" numFmtId="0" xfId="1" applyFont="1" applyFill="1" applyBorder="1" applyAlignment="1">
      <alignment vertical="center"/>
    </xf>
    <xf fontId="22" fillId="11" borderId="49" numFmtId="11" xfId="1" applyNumberFormat="1" applyFont="1" applyFill="1" applyBorder="1" applyAlignment="1" applyProtection="1">
      <alignment horizontal="center" vertical="center"/>
      <protection locked="0"/>
    </xf>
    <xf fontId="22" fillId="12" borderId="49" numFmtId="11" xfId="1" applyNumberFormat="1" applyFont="1" applyFill="1" applyBorder="1" applyAlignment="1" applyProtection="1">
      <alignment horizontal="center" vertical="center"/>
      <protection locked="0"/>
    </xf>
    <xf fontId="22" fillId="13" borderId="49" numFmtId="11" xfId="1" applyNumberFormat="1" applyFont="1" applyFill="1" applyBorder="1" applyAlignment="1" applyProtection="1" quotePrefix="1">
      <alignment horizontal="center" vertical="center"/>
      <protection locked="0"/>
    </xf>
    <xf fontId="22" fillId="10" borderId="48" numFmtId="0" xfId="1" applyFont="1" applyFill="1" applyBorder="1" applyAlignment="1">
      <alignment vertical="center"/>
    </xf>
    <xf fontId="0" fillId="10" borderId="60" numFmtId="0" xfId="0" applyFill="1" applyBorder="1" applyAlignment="1">
      <alignment horizontal="center" vertical="center"/>
    </xf>
    <xf fontId="22" fillId="10" borderId="61" numFmtId="0" xfId="1" applyFont="1" applyFill="1" applyBorder="1" applyAlignment="1">
      <alignment horizontal="right" vertical="center"/>
    </xf>
    <xf fontId="22" fillId="10" borderId="61" numFmtId="0" xfId="1" applyFont="1" applyFill="1" applyBorder="1" applyAlignment="1">
      <alignment vertical="center"/>
    </xf>
    <xf fontId="22" fillId="10" borderId="62" numFmtId="0" xfId="1" applyFont="1" applyFill="1" applyBorder="1" applyAlignment="1">
      <alignment vertical="center"/>
    </xf>
    <xf fontId="19" fillId="14" borderId="63" numFmtId="0" xfId="1" applyFont="1" applyFill="1" applyBorder="1" applyAlignment="1">
      <alignment horizontal="center" vertical="center"/>
    </xf>
    <xf fontId="1" fillId="14" borderId="64" numFmtId="0" xfId="1" applyFont="1" applyFill="1" applyBorder="1" applyAlignment="1">
      <alignment horizontal="left" vertical="center"/>
    </xf>
    <xf fontId="1" fillId="14" borderId="65" numFmtId="0" xfId="1" applyFont="1" applyFill="1" applyBorder="1" applyAlignment="1">
      <alignment horizontal="left" vertical="center"/>
    </xf>
    <xf fontId="26" fillId="14" borderId="66" numFmtId="0" xfId="0" applyFont="1" applyFill="1" applyBorder="1" applyAlignment="1">
      <alignment horizontal="left" vertical="center"/>
    </xf>
    <xf fontId="22" fillId="8" borderId="67" numFmtId="2" xfId="1" applyNumberFormat="1" applyFont="1" applyFill="1" applyBorder="1" applyAlignment="1">
      <alignment horizontal="center" vertical="center"/>
    </xf>
    <xf fontId="22" fillId="8" borderId="67" numFmtId="2" xfId="1" applyNumberFormat="1" applyFont="1" applyFill="1" applyBorder="1" applyAlignment="1" quotePrefix="1">
      <alignment horizontal="center" vertical="center"/>
    </xf>
    <xf fontId="23" fillId="14" borderId="60" numFmtId="0" xfId="0" applyFont="1" applyFill="1" applyBorder="1" applyAlignment="1">
      <alignment horizontal="center" vertical="center"/>
    </xf>
    <xf fontId="1" fillId="14" borderId="61" numFmtId="0" xfId="1" applyFont="1" applyFill="1" applyBorder="1" applyAlignment="1">
      <alignment horizontal="left" vertical="center"/>
    </xf>
    <xf fontId="1" fillId="14" borderId="62" numFmtId="0" xfId="1" applyFont="1" applyFill="1" applyBorder="1" applyAlignment="1">
      <alignment horizontal="left" vertical="center"/>
    </xf>
    <xf fontId="26" fillId="14" borderId="68" numFmtId="0" xfId="0" applyFont="1" applyFill="1" applyBorder="1" applyAlignment="1">
      <alignment horizontal="left" vertical="center"/>
    </xf>
    <xf fontId="22" fillId="8" borderId="45" numFmtId="2" xfId="1" applyNumberFormat="1" applyFont="1" applyFill="1" applyBorder="1" applyAlignment="1">
      <alignment horizontal="center" vertical="center"/>
    </xf>
    <xf fontId="22" fillId="8" borderId="45" numFmtId="2" xfId="1" applyNumberFormat="1" applyFont="1" applyFill="1" applyBorder="1" applyAlignment="1" quotePrefix="1">
      <alignment horizontal="center" vertical="center"/>
    </xf>
    <xf fontId="19" fillId="15" borderId="63" numFmtId="0" xfId="1" applyFont="1" applyFill="1" applyBorder="1" applyAlignment="1">
      <alignment horizontal="center" vertical="center"/>
    </xf>
    <xf fontId="1" fillId="15" borderId="64" numFmtId="0" xfId="1" applyFont="1" applyFill="1" applyBorder="1" applyAlignment="1">
      <alignment horizontal="left" vertical="center"/>
    </xf>
    <xf fontId="1" fillId="15" borderId="65" numFmtId="0" xfId="1" applyFont="1" applyFill="1" applyBorder="1" applyAlignment="1">
      <alignment horizontal="left" vertical="center"/>
    </xf>
    <xf fontId="26" fillId="15" borderId="66" numFmtId="0" xfId="0" applyFont="1" applyFill="1" applyBorder="1" applyAlignment="1">
      <alignment horizontal="left" vertical="center"/>
    </xf>
    <xf fontId="0" fillId="15" borderId="58" numFmtId="0" xfId="0" applyFill="1" applyBorder="1" applyAlignment="1">
      <alignment horizontal="center" vertical="center"/>
    </xf>
    <xf fontId="1" fillId="15" borderId="47" numFmtId="0" xfId="1" applyFont="1" applyFill="1" applyBorder="1" applyAlignment="1">
      <alignment horizontal="left" vertical="center"/>
    </xf>
    <xf fontId="1" fillId="15" borderId="59" numFmtId="0" xfId="1" applyFont="1" applyFill="1" applyBorder="1" applyAlignment="1">
      <alignment horizontal="left" vertical="top"/>
    </xf>
    <xf fontId="1" fillId="15" borderId="69" numFmtId="0" xfId="1" applyFont="1" applyFill="1" applyBorder="1" applyAlignment="1">
      <alignment horizontal="left" vertical="top"/>
    </xf>
    <xf fontId="22" fillId="8" borderId="49" numFmtId="2" xfId="1" applyNumberFormat="1" applyFont="1" applyFill="1" applyBorder="1" applyAlignment="1">
      <alignment horizontal="center" vertical="center"/>
    </xf>
    <xf fontId="22" fillId="8" borderId="49" numFmtId="2" xfId="1" applyNumberFormat="1" applyFont="1" applyFill="1" applyBorder="1" applyAlignment="1" quotePrefix="1">
      <alignment horizontal="center" vertical="center"/>
    </xf>
    <xf fontId="1" fillId="15" borderId="59" numFmtId="0" xfId="1" applyFont="1" applyFill="1" applyBorder="1" applyAlignment="1">
      <alignment horizontal="left" vertical="center"/>
    </xf>
    <xf fontId="26" fillId="15" borderId="69" numFmtId="0" xfId="0" applyFont="1" applyFill="1" applyBorder="1" applyAlignment="1">
      <alignment horizontal="left" vertical="center"/>
    </xf>
    <xf fontId="1" fillId="0" borderId="49" numFmtId="11" xfId="1" applyNumberFormat="1" applyFont="1" applyBorder="1" applyAlignment="1">
      <alignment horizontal="center" vertical="center"/>
    </xf>
    <xf fontId="1" fillId="0" borderId="49" numFmtId="11" xfId="1" applyNumberFormat="1" applyFont="1" applyBorder="1" applyAlignment="1" quotePrefix="1">
      <alignment horizontal="center" vertical="center"/>
    </xf>
    <xf fontId="22" fillId="15" borderId="47" numFmtId="0" xfId="1" applyFont="1" applyFill="1" applyBorder="1" applyAlignment="1">
      <alignment horizontal="left" vertical="center"/>
    </xf>
    <xf fontId="22" fillId="15" borderId="59" numFmtId="0" xfId="1" applyFont="1" applyFill="1" applyBorder="1" applyAlignment="1">
      <alignment horizontal="left" vertical="center"/>
    </xf>
    <xf fontId="27" fillId="15" borderId="69" numFmtId="0" xfId="0" applyFont="1" applyFill="1" applyBorder="1" applyAlignment="1">
      <alignment horizontal="left" vertical="center"/>
    </xf>
    <xf fontId="22" fillId="11" borderId="70" numFmtId="11" xfId="1" applyNumberFormat="1" applyFont="1" applyFill="1" applyBorder="1" applyAlignment="1" applyProtection="1">
      <alignment horizontal="center" vertical="center"/>
      <protection locked="0"/>
    </xf>
    <xf fontId="0" fillId="15" borderId="71" numFmtId="0" xfId="0" applyFill="1" applyBorder="1" applyAlignment="1">
      <alignment horizontal="center" vertical="center"/>
    </xf>
    <xf fontId="22" fillId="15" borderId="59" numFmtId="0" xfId="1" applyFont="1" applyFill="1" applyBorder="1" applyAlignment="1">
      <alignment horizontal="left" vertical="top"/>
    </xf>
    <xf fontId="22" fillId="15" borderId="69" numFmtId="0" xfId="1" applyFont="1" applyFill="1" applyBorder="1" applyAlignment="1">
      <alignment horizontal="left" vertical="top"/>
    </xf>
    <xf fontId="0" fillId="15" borderId="60" numFmtId="0" xfId="0" applyFill="1" applyBorder="1" applyAlignment="1">
      <alignment horizontal="center" vertical="center"/>
    </xf>
    <xf fontId="1" fillId="15" borderId="61" numFmtId="0" xfId="1" applyFont="1" applyFill="1" applyBorder="1" applyAlignment="1">
      <alignment horizontal="left" vertical="center"/>
    </xf>
    <xf fontId="1" fillId="15" borderId="62" numFmtId="0" xfId="1" applyFont="1" applyFill="1" applyBorder="1" applyAlignment="1">
      <alignment horizontal="left" vertical="center"/>
    </xf>
    <xf fontId="26" fillId="15" borderId="68" numFmtId="0" xfId="0" applyFont="1" applyFill="1" applyBorder="1" applyAlignment="1">
      <alignment horizontal="left" vertical="center"/>
    </xf>
    <xf fontId="19" fillId="16" borderId="63" numFmtId="0" xfId="1" applyFont="1" applyFill="1" applyBorder="1" applyAlignment="1">
      <alignment horizontal="center" vertical="center"/>
    </xf>
    <xf fontId="1" fillId="16" borderId="64" numFmtId="0" xfId="1" applyFont="1" applyFill="1" applyBorder="1" applyAlignment="1">
      <alignment horizontal="left" vertical="center"/>
    </xf>
    <xf fontId="1" fillId="16" borderId="65" numFmtId="0" xfId="1" applyFont="1" applyFill="1" applyBorder="1" applyAlignment="1">
      <alignment horizontal="left" vertical="center"/>
    </xf>
    <xf fontId="26" fillId="16" borderId="66" numFmtId="0" xfId="0" applyFont="1" applyFill="1" applyBorder="1" applyAlignment="1">
      <alignment horizontal="left" vertical="center"/>
    </xf>
    <xf fontId="0" fillId="16" borderId="58" numFmtId="0" xfId="0" applyFill="1" applyBorder="1" applyAlignment="1">
      <alignment horizontal="center" vertical="center"/>
    </xf>
    <xf fontId="1" fillId="16" borderId="47" numFmtId="0" xfId="1" applyFont="1" applyFill="1" applyBorder="1" applyAlignment="1">
      <alignment horizontal="left" vertical="center"/>
    </xf>
    <xf fontId="1" fillId="16" borderId="59" numFmtId="0" xfId="1" applyFont="1" applyFill="1" applyBorder="1" applyAlignment="1">
      <alignment horizontal="left" vertical="center"/>
    </xf>
    <xf fontId="26" fillId="16" borderId="69" numFmtId="0" xfId="0" applyFont="1" applyFill="1" applyBorder="1" applyAlignment="1">
      <alignment horizontal="left" vertical="center"/>
    </xf>
    <xf fontId="1" fillId="16" borderId="59" numFmtId="0" xfId="1" applyFont="1" applyFill="1" applyBorder="1" applyAlignment="1">
      <alignment horizontal="left" vertical="center" wrapText="1"/>
    </xf>
    <xf fontId="1" fillId="11" borderId="18" numFmtId="11" xfId="1" applyNumberFormat="1" applyFont="1" applyFill="1" applyBorder="1" applyAlignment="1" applyProtection="1">
      <alignment horizontal="center" vertical="center"/>
      <protection locked="0"/>
    </xf>
    <xf fontId="1" fillId="12" borderId="18" numFmtId="11" xfId="1" applyNumberFormat="1" applyFont="1" applyFill="1" applyBorder="1" applyAlignment="1" applyProtection="1">
      <alignment horizontal="center" vertical="center"/>
      <protection locked="0"/>
    </xf>
    <xf fontId="1" fillId="13" borderId="18" numFmtId="11" xfId="1" applyNumberFormat="1" applyFont="1" applyFill="1" applyBorder="1" applyAlignment="1" applyProtection="1" quotePrefix="1">
      <alignment horizontal="center" vertical="center"/>
      <protection locked="0"/>
    </xf>
    <xf fontId="0" fillId="16" borderId="71" numFmtId="0" xfId="0" applyFill="1" applyBorder="1" applyAlignment="1">
      <alignment horizontal="center" vertical="center"/>
    </xf>
    <xf fontId="1" fillId="16" borderId="50" numFmtId="0" xfId="1" applyFont="1" applyFill="1" applyBorder="1" applyAlignment="1">
      <alignment horizontal="left" vertical="center"/>
    </xf>
    <xf fontId="1" fillId="16" borderId="17" numFmtId="0" xfId="1" applyFont="1" applyFill="1" applyBorder="1" applyAlignment="1">
      <alignment horizontal="left" vertical="center"/>
    </xf>
    <xf fontId="26" fillId="16" borderId="72" numFmtId="0" xfId="0" applyFont="1" applyFill="1" applyBorder="1" applyAlignment="1">
      <alignment horizontal="left" vertical="center"/>
    </xf>
    <xf fontId="1" fillId="11" borderId="73" numFmtId="11" xfId="1" applyNumberFormat="1" applyFont="1" applyFill="1" applyBorder="1" applyAlignment="1" applyProtection="1">
      <alignment horizontal="center" vertical="center"/>
      <protection locked="0"/>
    </xf>
    <xf fontId="1" fillId="12" borderId="73"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alignment horizontal="center" vertical="center"/>
      <protection locked="0"/>
    </xf>
    <xf fontId="19" fillId="17" borderId="74" numFmtId="0" xfId="1" applyFont="1" applyFill="1" applyBorder="1" applyAlignment="1">
      <alignment horizontal="center" vertical="center" wrapText="1"/>
    </xf>
    <xf fontId="1" fillId="17" borderId="75" numFmtId="0" xfId="1" applyFont="1" applyFill="1" applyBorder="1" applyAlignment="1">
      <alignment horizontal="center" vertical="center"/>
    </xf>
    <xf fontId="1" fillId="17" borderId="76" numFmtId="0" xfId="1" applyFont="1" applyFill="1" applyBorder="1" applyAlignment="1">
      <alignment horizontal="center" vertical="center" wrapText="1"/>
    </xf>
    <xf fontId="1" fillId="17" borderId="77" numFmtId="0" xfId="1" applyFont="1" applyFill="1" applyBorder="1" applyAlignment="1">
      <alignment horizontal="center" vertical="center" wrapText="1"/>
    </xf>
    <xf fontId="1" fillId="11" borderId="78" numFmtId="11" xfId="1" applyNumberFormat="1" applyFont="1" applyFill="1" applyBorder="1" applyAlignment="1" applyProtection="1">
      <alignment horizontal="center" vertical="center"/>
      <protection locked="0"/>
    </xf>
    <xf fontId="1" fillId="11" borderId="79" numFmtId="11" xfId="1" applyNumberFormat="1" applyFont="1" applyFill="1" applyBorder="1" applyAlignment="1" applyProtection="1">
      <alignment horizontal="center" vertical="center"/>
      <protection locked="0"/>
    </xf>
    <xf fontId="1" fillId="12" borderId="78" numFmtId="11" xfId="1" applyNumberFormat="1" applyFont="1" applyFill="1" applyBorder="1" applyAlignment="1" applyProtection="1">
      <alignment horizontal="center" vertical="center"/>
      <protection locked="0"/>
    </xf>
    <xf fontId="1" fillId="13" borderId="78" numFmtId="11" xfId="1" applyNumberFormat="1" applyFont="1" applyFill="1" applyBorder="1" applyAlignment="1" applyProtection="1" quotePrefix="1">
      <alignment horizontal="center" vertical="center"/>
      <protection locked="0"/>
    </xf>
    <xf fontId="19" fillId="17" borderId="80" numFmtId="0" xfId="1" applyFont="1" applyFill="1" applyBorder="1" applyAlignment="1">
      <alignment horizontal="center" vertical="center" wrapText="1"/>
    </xf>
    <xf fontId="1" fillId="17" borderId="81" numFmtId="0" xfId="1" applyFont="1" applyFill="1" applyBorder="1" applyAlignment="1">
      <alignment horizontal="center" vertical="center"/>
    </xf>
    <xf fontId="1" fillId="17" borderId="82" numFmtId="0" xfId="1" applyFont="1" applyFill="1" applyBorder="1" applyAlignment="1">
      <alignment horizontal="center" vertical="center" wrapText="1"/>
    </xf>
    <xf fontId="1" fillId="17" borderId="83" numFmtId="0" xfId="1" applyFont="1" applyFill="1" applyBorder="1" applyAlignment="1">
      <alignment horizontal="center" vertical="center" wrapText="1"/>
    </xf>
    <xf fontId="1" fillId="12" borderId="84"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quotePrefix="1">
      <alignment horizontal="center" vertical="center"/>
      <protection locked="0"/>
    </xf>
    <xf fontId="13" fillId="18" borderId="85" numFmtId="0" xfId="1" applyFont="1" applyFill="1" applyBorder="1" applyAlignment="1">
      <alignment horizontal="center" vertical="center" wrapText="1"/>
    </xf>
    <xf fontId="13" fillId="18" borderId="86" numFmtId="0" xfId="1" applyFont="1" applyFill="1" applyBorder="1" applyAlignment="1">
      <alignment horizontal="center" vertical="center" wrapText="1"/>
    </xf>
    <xf fontId="13" fillId="18" borderId="87" numFmtId="0" xfId="1" applyFont="1" applyFill="1" applyBorder="1" applyAlignment="1">
      <alignment horizontal="center" vertical="center" wrapText="1"/>
    </xf>
    <xf fontId="14" fillId="0" borderId="0" numFmtId="2" xfId="1" applyNumberFormat="1" applyFont="1" applyAlignment="1">
      <alignment horizontal="center" vertical="center"/>
    </xf>
    <xf fontId="14" fillId="18" borderId="88" numFmtId="11" xfId="1" applyNumberFormat="1" applyFont="1" applyFill="1" applyBorder="1" applyAlignment="1">
      <alignment horizontal="center" vertical="center"/>
    </xf>
    <xf fontId="0" fillId="0" borderId="0" numFmtId="0" xfId="0" applyAlignment="1">
      <alignment horizontal="center" vertical="center"/>
    </xf>
    <xf fontId="0" fillId="0" borderId="0" numFmtId="2" xfId="0" applyNumberFormat="1"/>
    <xf fontId="28" fillId="19" borderId="89" numFmtId="0" xfId="1" applyFont="1" applyFill="1" applyBorder="1" applyAlignment="1">
      <alignment horizontal="left" vertical="center"/>
    </xf>
    <xf fontId="28" fillId="19" borderId="90" numFmtId="0" xfId="1" applyFont="1" applyFill="1" applyBorder="1" applyAlignment="1">
      <alignment horizontal="left" vertical="center"/>
    </xf>
    <xf fontId="28" fillId="19" borderId="83" numFmtId="0" xfId="1" applyFont="1" applyFill="1" applyBorder="1" applyAlignment="1">
      <alignment horizontal="left" vertical="center"/>
    </xf>
    <xf fontId="19" fillId="0" borderId="91" numFmtId="0" xfId="1" applyFont="1" applyBorder="1" applyAlignment="1">
      <alignment horizontal="right" vertical="center"/>
    </xf>
    <xf fontId="0" fillId="0" borderId="64" numFmtId="0" xfId="0" applyBorder="1" applyAlignment="1">
      <alignment horizontal="right" vertical="center"/>
    </xf>
    <xf fontId="19" fillId="11" borderId="92" numFmtId="2" xfId="1" applyNumberFormat="1" applyFont="1" applyFill="1" applyBorder="1" applyAlignment="1" applyProtection="1">
      <alignment horizontal="left" vertical="center"/>
      <protection locked="0"/>
    </xf>
    <xf fontId="19" fillId="0" borderId="74" numFmtId="0" xfId="1" applyFont="1" applyBorder="1" applyAlignment="1">
      <alignment horizontal="left" vertical="center"/>
    </xf>
    <xf fontId="0" fillId="0" borderId="75" numFmtId="0" xfId="0" applyBorder="1" applyAlignment="1">
      <alignment horizontal="left" vertical="center"/>
    </xf>
    <xf fontId="0" fillId="0" borderId="75" numFmtId="0" xfId="0" applyBorder="1" applyAlignment="1">
      <alignment vertical="center"/>
    </xf>
    <xf fontId="29" fillId="20" borderId="65" numFmtId="0" xfId="0" applyFont="1" applyFill="1" applyBorder="1" applyAlignment="1">
      <alignment horizontal="left" vertical="center"/>
    </xf>
    <xf fontId="29" fillId="20" borderId="93" numFmtId="0" xfId="0" applyFont="1" applyFill="1" applyBorder="1" applyAlignment="1">
      <alignment horizontal="left" vertical="center"/>
    </xf>
    <xf fontId="29" fillId="20" borderId="66" numFmtId="0" xfId="0" applyFont="1" applyFill="1" applyBorder="1" applyAlignment="1">
      <alignment horizontal="left" vertical="center"/>
    </xf>
    <xf fontId="19" fillId="0" borderId="94" numFmtId="0" xfId="1" applyFont="1" applyBorder="1" applyAlignment="1">
      <alignment horizontal="right" vertical="center"/>
    </xf>
    <xf fontId="0" fillId="0" borderId="36" numFmtId="0" xfId="0" applyBorder="1" applyAlignment="1">
      <alignment horizontal="right" vertical="center"/>
    </xf>
    <xf fontId="19" fillId="11" borderId="95" numFmtId="2" xfId="1" applyNumberFormat="1" applyFont="1" applyFill="1" applyBorder="1" applyAlignment="1" applyProtection="1">
      <alignment horizontal="left" vertical="center"/>
      <protection locked="0"/>
    </xf>
    <xf fontId="19" fillId="0" borderId="58" numFmtId="0" xfId="1" applyFont="1" applyBorder="1" applyAlignment="1">
      <alignment horizontal="left" vertical="center"/>
    </xf>
    <xf fontId="0" fillId="0" borderId="47" numFmtId="0" xfId="0" applyBorder="1" applyAlignment="1">
      <alignment horizontal="left" vertical="center"/>
    </xf>
    <xf fontId="0" fillId="0" borderId="47" numFmtId="0" xfId="0" applyBorder="1" applyAlignment="1">
      <alignment vertical="center"/>
    </xf>
    <xf fontId="23" fillId="11" borderId="47" numFmtId="0" xfId="0" applyFont="1" applyFill="1" applyBorder="1" applyAlignment="1" applyProtection="1">
      <alignment horizontal="left" vertical="center" wrapText="1"/>
      <protection locked="0"/>
    </xf>
    <xf fontId="23" fillId="11" borderId="48" numFmtId="0" xfId="0" applyFont="1" applyFill="1" applyBorder="1" applyAlignment="1" applyProtection="1">
      <alignment horizontal="left" vertical="center" wrapText="1"/>
      <protection locked="0"/>
    </xf>
    <xf fontId="19" fillId="0" borderId="96" numFmtId="0" xfId="1" applyFont="1" applyBorder="1" applyAlignment="1">
      <alignment horizontal="right" vertical="center"/>
    </xf>
    <xf fontId="0" fillId="0" borderId="47" numFmtId="0" xfId="0" applyBorder="1" applyAlignment="1">
      <alignment horizontal="right" vertical="center"/>
    </xf>
    <xf fontId="19" fillId="3" borderId="97" numFmtId="2" xfId="1" applyNumberFormat="1" applyFont="1" applyFill="1" applyBorder="1" applyAlignment="1" applyProtection="1">
      <alignment horizontal="left" vertical="center"/>
      <protection locked="0"/>
    </xf>
    <xf fontId="19" fillId="0" borderId="98" numFmtId="0" xfId="1" applyFont="1" applyBorder="1" applyAlignment="1">
      <alignment horizontal="left" vertical="center"/>
    </xf>
    <xf fontId="19" fillId="0" borderId="99" numFmtId="0" xfId="1" applyFont="1" applyBorder="1" applyAlignment="1">
      <alignment horizontal="left" vertical="center"/>
    </xf>
    <xf fontId="19" fillId="0" borderId="69" numFmtId="0" xfId="1" applyFont="1" applyBorder="1" applyAlignment="1">
      <alignment horizontal="left" vertical="center"/>
    </xf>
    <xf fontId="19" fillId="15" borderId="70" numFmtId="2" xfId="1" applyNumberFormat="1" applyFont="1" applyFill="1" applyBorder="1" applyAlignment="1">
      <alignment horizontal="right" vertical="center" wrapText="1"/>
    </xf>
    <xf fontId="0" fillId="15" borderId="99" numFmtId="0" xfId="0" applyFill="1" applyBorder="1" applyAlignment="1">
      <alignment horizontal="right" vertical="center" wrapText="1"/>
    </xf>
    <xf fontId="0" fillId="15" borderId="100" numFmtId="0" xfId="0" applyFill="1" applyBorder="1" applyAlignment="1">
      <alignment horizontal="right" vertical="center" wrapText="1"/>
    </xf>
    <xf fontId="19" fillId="11" borderId="97" numFmtId="2" xfId="1" applyNumberFormat="1" applyFont="1" applyFill="1" applyBorder="1" applyAlignment="1" applyProtection="1">
      <alignment horizontal="left" vertical="center"/>
      <protection locked="0"/>
    </xf>
    <xf fontId="1" fillId="0" borderId="58" numFmtId="0" xfId="1" applyFont="1" applyBorder="1" applyAlignment="1">
      <alignment horizontal="left" vertical="center"/>
    </xf>
    <xf fontId="1" fillId="0" borderId="47" numFmtId="0" xfId="1" applyFont="1" applyBorder="1" applyAlignment="1">
      <alignment horizontal="left" vertical="center"/>
    </xf>
    <xf fontId="19" fillId="0" borderId="96" numFmtId="0" xfId="1" applyFont="1" applyBorder="1" applyAlignment="1">
      <alignment horizontal="left"/>
    </xf>
    <xf fontId="0" fillId="0" borderId="47" numFmtId="0" xfId="0" applyBorder="1" applyAlignment="1">
      <alignment horizontal="left"/>
    </xf>
    <xf fontId="19" fillId="12" borderId="97" numFmtId="2" xfId="1" applyNumberFormat="1" applyFont="1" applyFill="1" applyBorder="1" applyAlignment="1" applyProtection="1">
      <alignment horizontal="left" vertical="center"/>
      <protection locked="0"/>
    </xf>
    <xf fontId="19" fillId="2" borderId="58" numFmtId="0" xfId="1" applyFont="1" applyFill="1" applyBorder="1" applyAlignment="1">
      <alignment horizontal="left" vertical="center"/>
    </xf>
    <xf fontId="19" fillId="2" borderId="47" numFmtId="0" xfId="1" applyFont="1" applyFill="1" applyBorder="1" applyAlignment="1">
      <alignment horizontal="left" vertical="center"/>
    </xf>
    <xf fontId="19" fillId="2" borderId="48" numFmtId="0" xfId="1" applyFont="1" applyFill="1" applyBorder="1" applyAlignment="1">
      <alignment horizontal="left" vertical="center"/>
    </xf>
    <xf fontId="19" fillId="12" borderId="101" numFmtId="2" xfId="1" applyNumberFormat="1" applyFont="1" applyFill="1" applyBorder="1" applyAlignment="1" applyProtection="1">
      <alignment horizontal="left" vertical="center"/>
      <protection locked="0"/>
    </xf>
    <xf fontId="19" fillId="12" borderId="102" numFmtId="2" xfId="1" applyNumberFormat="1" applyFont="1" applyFill="1" applyBorder="1" applyAlignment="1" applyProtection="1">
      <alignment horizontal="left" vertical="center"/>
      <protection locked="0"/>
    </xf>
    <xf fontId="1" fillId="2" borderId="60" numFmtId="0" xfId="1" applyFont="1" applyFill="1" applyBorder="1" applyAlignment="1">
      <alignment horizontal="left" vertical="center"/>
    </xf>
    <xf fontId="1" fillId="2" borderId="61" numFmtId="0" xfId="1" applyFont="1" applyFill="1" applyBorder="1" applyAlignment="1">
      <alignment horizontal="left" vertical="center"/>
    </xf>
    <xf fontId="19" fillId="11" borderId="61" numFmtId="0" xfId="1" applyFont="1" applyFill="1" applyBorder="1" applyAlignment="1" applyProtection="1">
      <alignment horizontal="left" vertical="center" wrapText="1"/>
      <protection locked="0"/>
    </xf>
    <xf fontId="19" fillId="11" borderId="103" numFmtId="0" xfId="1" applyFont="1" applyFill="1" applyBorder="1" applyAlignment="1" applyProtection="1">
      <alignment horizontal="left" vertical="center" wrapText="1"/>
      <protection locked="0"/>
    </xf>
    <xf fontId="28" fillId="19" borderId="78" numFmtId="0" xfId="1" applyFont="1" applyFill="1" applyBorder="1" applyAlignment="1">
      <alignment horizontal="left" vertical="center"/>
    </xf>
    <xf fontId="28" fillId="19" borderId="104" numFmtId="0" xfId="1" applyFont="1" applyFill="1" applyBorder="1" applyAlignment="1">
      <alignment horizontal="left" vertical="center"/>
    </xf>
    <xf fontId="28" fillId="19" borderId="105" numFmtId="0" xfId="1" applyFont="1" applyFill="1" applyBorder="1" applyAlignment="1">
      <alignment horizontal="left" vertical="center"/>
    </xf>
    <xf fontId="28" fillId="19" borderId="52" numFmtId="0" xfId="1" applyFont="1" applyFill="1" applyBorder="1" applyAlignment="1">
      <alignment horizontal="left" vertical="center"/>
    </xf>
    <xf fontId="28" fillId="19" borderId="77" numFmtId="0" xfId="1" applyFont="1" applyFill="1" applyBorder="1" applyAlignment="1">
      <alignment horizontal="left" vertical="center"/>
    </xf>
    <xf fontId="19" fillId="0" borderId="106" numFmtId="0" xfId="1" applyFont="1" applyBorder="1" applyAlignment="1">
      <alignment horizontal="right" vertical="center"/>
    </xf>
    <xf fontId="19" fillId="0" borderId="93" numFmtId="0" xfId="1" applyFont="1" applyBorder="1" applyAlignment="1">
      <alignment horizontal="right" vertical="center"/>
    </xf>
    <xf fontId="19" fillId="0" borderId="107" numFmtId="0" xfId="1" applyFont="1" applyBorder="1" applyAlignment="1">
      <alignment horizontal="right" vertical="center"/>
    </xf>
    <xf fontId="19" fillId="3" borderId="108" numFmtId="0" xfId="1" applyFont="1" applyFill="1" applyBorder="1" applyAlignment="1" applyProtection="1">
      <alignment vertical="center"/>
      <protection locked="0"/>
    </xf>
    <xf fontId="19" fillId="0" borderId="109" numFmtId="0" xfId="1" applyFont="1" applyBorder="1" applyAlignment="1">
      <alignment horizontal="center" vertical="center"/>
    </xf>
    <xf fontId="19" fillId="0" borderId="93" numFmtId="0" xfId="1" applyFont="1" applyBorder="1" applyAlignment="1">
      <alignment horizontal="center" vertical="center"/>
    </xf>
    <xf fontId="19" fillId="0" borderId="66" numFmtId="0" xfId="1" applyFont="1" applyBorder="1" applyAlignment="1">
      <alignment horizontal="center" vertical="center"/>
    </xf>
    <xf fontId="19" fillId="0" borderId="70" numFmtId="0" xfId="1" applyFont="1" applyBorder="1" applyAlignment="1">
      <alignment horizontal="right" vertical="center" wrapText="1"/>
    </xf>
    <xf fontId="19" fillId="0" borderId="99" numFmtId="0" xfId="1" applyFont="1" applyBorder="1" applyAlignment="1">
      <alignment horizontal="right" vertical="center" wrapText="1"/>
    </xf>
    <xf fontId="19" fillId="0" borderId="100" numFmtId="0" xfId="1" applyFont="1" applyBorder="1" applyAlignment="1">
      <alignment horizontal="right" vertical="center" wrapText="1"/>
    </xf>
    <xf fontId="19" fillId="3" borderId="110" numFmtId="0" xfId="1" applyFont="1" applyFill="1" applyBorder="1" applyAlignment="1" applyProtection="1">
      <alignment vertical="center"/>
      <protection locked="0"/>
    </xf>
    <xf fontId="19" fillId="0" borderId="98" numFmtId="0" xfId="1" applyFont="1" applyBorder="1" applyAlignment="1">
      <alignment horizontal="center" vertical="center"/>
    </xf>
    <xf fontId="19" fillId="0" borderId="99" numFmtId="0" xfId="1" applyFont="1" applyBorder="1" applyAlignment="1">
      <alignment horizontal="center" vertical="center"/>
    </xf>
    <xf fontId="19" fillId="0" borderId="69" numFmtId="0" xfId="1" applyFont="1" applyBorder="1" applyAlignment="1">
      <alignment horizontal="center" vertical="center"/>
    </xf>
    <xf fontId="19" fillId="0" borderId="111" numFmtId="0" xfId="1" applyFont="1" applyBorder="1" applyAlignment="1">
      <alignment horizontal="right" vertical="center" wrapText="1"/>
    </xf>
    <xf fontId="19" fillId="0" borderId="112" numFmtId="0" xfId="1" applyFont="1" applyBorder="1" applyAlignment="1">
      <alignment horizontal="right" vertical="center" wrapText="1"/>
    </xf>
    <xf fontId="19" fillId="0" borderId="113" numFmtId="0" xfId="1" applyFont="1" applyBorder="1" applyAlignment="1">
      <alignment horizontal="right" vertical="center" wrapText="1"/>
    </xf>
    <xf fontId="19" fillId="11" borderId="114" numFmtId="0" xfId="1" applyFont="1" applyFill="1" applyBorder="1" applyAlignment="1" applyProtection="1">
      <alignment vertical="center"/>
      <protection locked="0"/>
    </xf>
    <xf fontId="19" fillId="0" borderId="115" numFmtId="0" xfId="1" applyFont="1" applyBorder="1" applyAlignment="1">
      <alignment horizontal="center" vertical="center"/>
    </xf>
    <xf fontId="19" fillId="0" borderId="116" numFmtId="0" xfId="1" applyFont="1" applyBorder="1" applyAlignment="1">
      <alignment horizontal="center" vertical="center"/>
    </xf>
    <xf fontId="19" fillId="0" borderId="72" numFmtId="0" xfId="1" applyFont="1" applyBorder="1" applyAlignment="1">
      <alignment horizontal="center" vertical="center"/>
    </xf>
    <xf fontId="19" fillId="2" borderId="106" numFmtId="0" xfId="1" applyFont="1" applyFill="1" applyBorder="1" applyAlignment="1">
      <alignment horizontal="right" vertical="center" wrapText="1"/>
    </xf>
    <xf fontId="19" fillId="2" borderId="93" numFmtId="0" xfId="1" applyFont="1" applyFill="1" applyBorder="1" applyAlignment="1">
      <alignment horizontal="right" vertical="center" wrapText="1"/>
    </xf>
    <xf fontId="19" fillId="2" borderId="107" numFmtId="0" xfId="1" applyFont="1" applyFill="1" applyBorder="1" applyAlignment="1">
      <alignment horizontal="right" vertical="center" wrapText="1"/>
    </xf>
    <xf fontId="19" fillId="12" borderId="92" numFmtId="0" xfId="1" applyFont="1" applyFill="1" applyBorder="1" applyAlignment="1" applyProtection="1">
      <alignment vertical="center"/>
      <protection locked="0"/>
    </xf>
    <xf fontId="19" fillId="2" borderId="107" numFmtId="0" xfId="1" applyFont="1" applyFill="1" applyBorder="1" applyAlignment="1">
      <alignment horizontal="center" vertical="center" wrapText="1"/>
    </xf>
    <xf fontId="19" fillId="2" borderId="93" numFmtId="0" xfId="1" applyFont="1" applyFill="1" applyBorder="1" applyAlignment="1">
      <alignment vertical="center" wrapText="1"/>
    </xf>
    <xf fontId="19" fillId="2" borderId="66" numFmtId="0" xfId="1" applyFont="1" applyFill="1" applyBorder="1" applyAlignment="1">
      <alignment vertical="center" wrapText="1"/>
    </xf>
    <xf fontId="1" fillId="12" borderId="70" numFmtId="0" xfId="1" applyFont="1" applyFill="1" applyBorder="1" applyAlignment="1">
      <alignment horizontal="right" vertical="center" wrapText="1"/>
    </xf>
    <xf fontId="1" fillId="12" borderId="99" numFmtId="0" xfId="1" applyFont="1" applyFill="1" applyBorder="1" applyAlignment="1">
      <alignment horizontal="right" vertical="center" wrapText="1"/>
    </xf>
    <xf fontId="1" fillId="12" borderId="100" numFmtId="0" xfId="1" applyFont="1" applyFill="1" applyBorder="1" applyAlignment="1">
      <alignment horizontal="right" vertical="center" wrapText="1"/>
    </xf>
    <xf fontId="19" fillId="12" borderId="110" numFmtId="0" xfId="1" applyFont="1" applyFill="1" applyBorder="1" applyAlignment="1" applyProtection="1">
      <alignment vertical="center"/>
      <protection locked="0"/>
    </xf>
    <xf fontId="19" fillId="2" borderId="71" numFmtId="0" xfId="1" applyFont="1" applyFill="1" applyBorder="1" applyAlignment="1">
      <alignment horizontal="center" vertical="center" wrapText="1"/>
    </xf>
    <xf fontId="19" fillId="2" borderId="116" numFmtId="0" xfId="1" applyFont="1" applyFill="1" applyBorder="1" applyAlignment="1">
      <alignment vertical="center" wrapText="1"/>
    </xf>
    <xf fontId="19" fillId="2" borderId="72" numFmtId="0" xfId="1" applyFont="1" applyFill="1" applyBorder="1" applyAlignment="1">
      <alignment vertical="center" wrapText="1"/>
    </xf>
    <xf fontId="19" fillId="2" borderId="35" numFmtId="0" xfId="1" applyFont="1" applyFill="1" applyBorder="1" applyAlignment="1">
      <alignment horizontal="center" vertical="center" wrapText="1"/>
    </xf>
    <xf fontId="19" fillId="2" borderId="117" numFmtId="0" xfId="1" applyFont="1" applyFill="1" applyBorder="1" applyAlignment="1">
      <alignment vertical="center" wrapText="1"/>
    </xf>
    <xf fontId="19" fillId="2" borderId="57" numFmtId="0" xfId="1" applyFont="1" applyFill="1" applyBorder="1" applyAlignment="1">
      <alignment vertical="center" wrapText="1"/>
    </xf>
    <xf fontId="1" fillId="21" borderId="70" numFmtId="0" xfId="1" applyFont="1" applyFill="1" applyBorder="1" applyAlignment="1">
      <alignment horizontal="right" vertical="center" wrapText="1"/>
    </xf>
    <xf fontId="1" fillId="21" borderId="99" numFmtId="0" xfId="1" applyFont="1" applyFill="1" applyBorder="1" applyAlignment="1">
      <alignment horizontal="right" vertical="center" wrapText="1"/>
    </xf>
    <xf fontId="1" fillId="21" borderId="100" numFmtId="0" xfId="1" applyFont="1" applyFill="1" applyBorder="1" applyAlignment="1">
      <alignment horizontal="right" vertical="center" wrapText="1"/>
    </xf>
    <xf fontId="19" fillId="2" borderId="80" numFmtId="0" xfId="1" applyFont="1" applyFill="1" applyBorder="1" applyAlignment="1">
      <alignment horizontal="center" vertical="center" wrapText="1"/>
    </xf>
    <xf fontId="19" fillId="2" borderId="118" numFmtId="0" xfId="1" applyFont="1" applyFill="1" applyBorder="1" applyAlignment="1">
      <alignment vertical="center" wrapText="1"/>
    </xf>
    <xf fontId="19" fillId="2" borderId="119" numFmtId="0" xfId="1" applyFont="1" applyFill="1" applyBorder="1" applyAlignment="1">
      <alignment vertical="center" wrapText="1"/>
    </xf>
    <xf fontId="19" fillId="3" borderId="92" numFmtId="0" xfId="1" applyFont="1" applyFill="1" applyBorder="1" applyAlignment="1" applyProtection="1">
      <alignment vertical="center"/>
      <protection locked="0"/>
    </xf>
    <xf fontId="19" fillId="11" borderId="97" numFmtId="0" xfId="1" applyFont="1" applyFill="1" applyBorder="1" applyAlignment="1" applyProtection="1">
      <alignment vertical="center"/>
      <protection locked="0"/>
    </xf>
    <xf fontId="19" fillId="0" borderId="120" numFmtId="0" xfId="1" applyFont="1" applyBorder="1" applyAlignment="1">
      <alignment horizontal="right" vertical="center"/>
    </xf>
    <xf fontId="19" fillId="0" borderId="116" numFmtId="0" xfId="1" applyFont="1" applyBorder="1" applyAlignment="1">
      <alignment horizontal="right" vertical="center"/>
    </xf>
    <xf fontId="19" fillId="0" borderId="121" numFmtId="0" xfId="1" applyFont="1" applyBorder="1" applyAlignment="1">
      <alignment horizontal="right" vertical="center"/>
    </xf>
    <xf fontId="19" fillId="2" borderId="96" numFmtId="0" xfId="1" applyFont="1" applyFill="1" applyBorder="1" applyAlignment="1">
      <alignment horizontal="right" vertical="center"/>
    </xf>
    <xf fontId="19" fillId="2" borderId="47" numFmtId="0" xfId="1" applyFont="1" applyFill="1" applyBorder="1" applyAlignment="1">
      <alignment horizontal="right" vertical="center"/>
    </xf>
    <xf fontId="19" fillId="2" borderId="115" numFmtId="0" xfId="1" applyFont="1" applyFill="1" applyBorder="1" applyAlignment="1">
      <alignment horizontal="center" vertical="center"/>
    </xf>
    <xf fontId="19" fillId="2" borderId="116" numFmtId="0" xfId="1" applyFont="1" applyFill="1" applyBorder="1" applyAlignment="1">
      <alignment horizontal="center" vertical="center"/>
    </xf>
    <xf fontId="19" fillId="2" borderId="72" numFmtId="0" xfId="1" applyFont="1" applyFill="1" applyBorder="1" applyAlignment="1">
      <alignment horizontal="center" vertical="center"/>
    </xf>
    <xf fontId="19" fillId="2" borderId="16" numFmtId="0" xfId="1" applyFont="1" applyFill="1" applyBorder="1" applyAlignment="1">
      <alignment horizontal="right" vertical="center"/>
    </xf>
    <xf fontId="19" fillId="2" borderId="41" numFmtId="0" xfId="1" applyFont="1" applyFill="1" applyBorder="1" applyAlignment="1">
      <alignment horizontal="right" vertical="center"/>
    </xf>
    <xf fontId="19" fillId="11" borderId="122" numFmtId="0" xfId="1" applyFont="1" applyFill="1" applyBorder="1" applyAlignment="1" applyProtection="1">
      <alignment vertical="center"/>
      <protection locked="0"/>
    </xf>
    <xf fontId="19" fillId="2" borderId="123" numFmtId="0" xfId="1" applyFont="1" applyFill="1" applyBorder="1" applyAlignment="1">
      <alignment horizontal="center" vertical="center"/>
    </xf>
    <xf fontId="19" fillId="2" borderId="13" numFmtId="0" xfId="1" applyFont="1" applyFill="1" applyBorder="1" applyAlignment="1">
      <alignment horizontal="center" vertical="center"/>
    </xf>
    <xf fontId="19" fillId="2" borderId="14" numFmtId="0" xfId="1" applyFont="1" applyFill="1" applyBorder="1" applyAlignment="1">
      <alignment horizontal="center" vertical="center"/>
    </xf>
    <xf fontId="19" fillId="3" borderId="97" numFmtId="0" xfId="1" applyFont="1" applyFill="1" applyBorder="1" applyAlignment="1" applyProtection="1">
      <alignment vertical="center"/>
      <protection locked="0"/>
    </xf>
    <xf fontId="19" fillId="0" borderId="124" numFmtId="0" xfId="1" applyFont="1" applyBorder="1" applyAlignment="1">
      <alignment horizontal="right" vertical="center" wrapText="1"/>
    </xf>
    <xf fontId="19" fillId="0" borderId="86" numFmtId="0" xfId="1" applyFont="1" applyBorder="1" applyAlignment="1">
      <alignment horizontal="right" vertical="center" wrapText="1"/>
    </xf>
    <xf fontId="19" fillId="0" borderId="125" numFmtId="0" xfId="1" applyFont="1" applyBorder="1" applyAlignment="1">
      <alignment horizontal="right" vertical="center" wrapText="1"/>
    </xf>
    <xf fontId="19" fillId="11" borderId="30" numFmtId="0" xfId="1" applyFont="1" applyFill="1" applyBorder="1" applyAlignment="1" applyProtection="1">
      <alignment vertical="center"/>
      <protection locked="0"/>
    </xf>
    <xf fontId="14" fillId="18" borderId="88" numFmtId="165" xfId="1" applyNumberFormat="1" applyFont="1" applyFill="1" applyBorder="1" applyAlignment="1">
      <alignment horizontal="center" vertical="center"/>
    </xf>
    <xf fontId="19" fillId="0" borderId="126" numFmtId="0" xfId="1" applyFont="1" applyBorder="1" applyAlignment="1">
      <alignment horizontal="right" vertical="center"/>
    </xf>
    <xf fontId="19" fillId="0" borderId="127" numFmtId="0" xfId="1" applyFont="1" applyBorder="1" applyAlignment="1">
      <alignment horizontal="right" vertical="center"/>
    </xf>
    <xf fontId="19" fillId="0" borderId="128" numFmtId="0" xfId="1" applyFont="1" applyBorder="1" applyAlignment="1">
      <alignment horizontal="right" vertical="center"/>
    </xf>
    <xf fontId="19" fillId="0" borderId="127" numFmtId="0" xfId="1" applyFont="1" applyBorder="1" applyAlignment="1">
      <alignment horizontal="center" vertical="center"/>
    </xf>
    <xf fontId="19" fillId="0" borderId="129" numFmtId="0" xfId="1" applyFont="1" applyBorder="1" applyAlignment="1">
      <alignment horizontal="center" vertical="center"/>
    </xf>
    <xf fontId="19" fillId="2" borderId="0" numFmtId="0" xfId="1" applyFont="1" applyFill="1" applyAlignment="1">
      <alignment horizontal="right" vertical="center"/>
    </xf>
    <xf fontId="19" fillId="2" borderId="0" numFmtId="0" xfId="1" applyFont="1" applyFill="1" applyAlignment="1">
      <alignment horizontal="left" vertical="center"/>
    </xf>
    <xf fontId="19" fillId="2" borderId="0" numFmtId="0" xfId="1" applyFont="1" applyFill="1" applyAlignment="1">
      <alignment horizontal="center" vertical="center"/>
    </xf>
    <xf fontId="0" fillId="3" borderId="0" numFmtId="0" xfId="0" applyFill="1"/>
    <xf fontId="0" fillId="11" borderId="0" numFmtId="0" xfId="0" applyFill="1"/>
    <xf fontId="0" fillId="12" borderId="0" numFmtId="0" xfId="0" applyFill="1"/>
    <xf fontId="0" fillId="20" borderId="0" numFmtId="0" xfId="0" applyFill="1"/>
    <xf fontId="0" fillId="0" borderId="0" numFmtId="0" xfId="0" applyAlignment="1">
      <alignment horizontal="right"/>
    </xf>
    <xf fontId="0" fillId="0" borderId="47" numFmtId="0" xfId="0" applyBorder="1"/>
    <xf fontId="0" fillId="0" borderId="130" numFmtId="0" xfId="0" applyBorder="1"/>
    <xf fontId="0" fillId="0" borderId="52" numFmtId="0" xfId="0" applyBorder="1"/>
    <xf fontId="0" fillId="0" borderId="52" numFmtId="4" xfId="0" applyNumberFormat="1" applyBorder="1"/>
    <xf fontId="0" fillId="0" borderId="52" numFmtId="11" xfId="0" applyNumberFormat="1" applyBorder="1"/>
    <xf fontId="0" fillId="0" borderId="52" numFmtId="166" xfId="0" applyNumberFormat="1" applyBorder="1"/>
    <xf fontId="0" fillId="0" borderId="20" numFmtId="0" xfId="0" applyBorder="1"/>
    <xf fontId="0" fillId="0" borderId="0" numFmtId="0" xfId="0" applyAlignment="1">
      <alignment horizontal="center" vertical="center" wrapText="1"/>
    </xf>
    <xf fontId="0" fillId="0" borderId="131" numFmtId="0" xfId="0" applyBorder="1" applyAlignment="1">
      <alignment horizontal="center" vertical="center" wrapText="1"/>
    </xf>
    <xf fontId="0" fillId="0" borderId="17" numFmtId="0" xfId="0" applyBorder="1" applyAlignment="1">
      <alignment horizontal="center" vertical="center" wrapText="1"/>
    </xf>
    <xf fontId="0" fillId="0" borderId="116" numFmtId="0" xfId="0" applyBorder="1" applyAlignment="1">
      <alignment horizontal="center" vertical="center" wrapText="1"/>
    </xf>
    <xf fontId="0" fillId="0" borderId="121" numFmtId="0" xfId="0" applyBorder="1" applyAlignment="1">
      <alignment horizontal="center" vertical="center" wrapText="1"/>
    </xf>
    <xf fontId="0" fillId="0" borderId="30" numFmtId="0" xfId="0" applyBorder="1" applyAlignment="1">
      <alignment horizontal="center" vertical="center" wrapText="1"/>
    </xf>
    <xf fontId="0" fillId="0" borderId="131" numFmtId="0" xfId="0" applyBorder="1"/>
    <xf fontId="0" fillId="0" borderId="17" numFmtId="0" xfId="0" applyBorder="1"/>
    <xf fontId="0" fillId="0" borderId="116" numFmtId="0" xfId="0" applyBorder="1"/>
    <xf fontId="0" fillId="0" borderId="121" numFmtId="2" xfId="0" applyNumberFormat="1" applyBorder="1"/>
    <xf fontId="0" fillId="0" borderId="116" numFmtId="11" xfId="0" applyNumberFormat="1" applyBorder="1"/>
    <xf fontId="0" fillId="0" borderId="17" numFmtId="2" xfId="0" applyNumberFormat="1" applyBorder="1"/>
    <xf fontId="0" fillId="0" borderId="116" numFmtId="167" xfId="0" applyNumberFormat="1" applyBorder="1"/>
    <xf fontId="0" fillId="0" borderId="116" numFmtId="2" xfId="0" applyNumberFormat="1" applyBorder="1"/>
    <xf fontId="0" fillId="0" borderId="30" numFmtId="0" xfId="0" applyBorder="1"/>
    <xf fontId="0" fillId="0" borderId="38" numFmtId="0" xfId="0" applyBorder="1"/>
    <xf fontId="0" fillId="0" borderId="132" numFmtId="2" xfId="0" applyNumberFormat="1" applyBorder="1"/>
    <xf fontId="0" fillId="0" borderId="0" numFmtId="11" xfId="0" applyNumberFormat="1"/>
    <xf fontId="0" fillId="0" borderId="38" numFmtId="2" xfId="0" applyNumberFormat="1" applyBorder="1"/>
    <xf fontId="0" fillId="0" borderId="0" numFmtId="167" xfId="0" applyNumberFormat="1"/>
    <xf fontId="0" fillId="0" borderId="38" numFmtId="2" xfId="0" applyNumberFormat="1" applyBorder="1" applyAlignment="1">
      <alignment horizontal="right"/>
    </xf>
    <xf fontId="0" fillId="0" borderId="56" numFmtId="0" xfId="0" applyBorder="1"/>
    <xf fontId="0" fillId="0" borderId="117" numFmtId="0" xfId="0" applyBorder="1"/>
    <xf fontId="0" fillId="0" borderId="133" numFmtId="2" xfId="0" applyNumberFormat="1" applyBorder="1"/>
    <xf fontId="0" fillId="0" borderId="117" numFmtId="11" xfId="0" applyNumberFormat="1" applyBorder="1"/>
    <xf fontId="0" fillId="0" borderId="56" numFmtId="2" xfId="0" applyNumberFormat="1" applyBorder="1"/>
    <xf fontId="0" fillId="0" borderId="117" numFmtId="2" xfId="0" applyNumberFormat="1" applyBorder="1"/>
    <xf fontId="0" fillId="0" borderId="56" numFmtId="11" xfId="0" applyNumberFormat="1" applyBorder="1"/>
    <xf fontId="0" fillId="0" borderId="121" numFmtId="11" xfId="0" applyNumberFormat="1" applyBorder="1"/>
    <xf fontId="0" fillId="0" borderId="38" numFmtId="11" xfId="0" applyNumberFormat="1" applyBorder="1"/>
    <xf fontId="0" fillId="0" borderId="132" numFmtId="11" xfId="0" applyNumberFormat="1" applyBorder="1"/>
    <xf fontId="0" fillId="0" borderId="134" numFmtId="0" xfId="0" applyBorder="1"/>
    <xf fontId="0" fillId="0" borderId="118" numFmtId="0" xfId="0" applyBorder="1"/>
    <xf fontId="0" fillId="0" borderId="135" numFmtId="0" xfId="0" applyBorder="1"/>
    <xf fontId="0" fillId="0" borderId="0" numFmtId="0" xfId="0" applyAlignment="1">
      <alignment horizontal="left" vertical="top"/>
    </xf>
    <xf fontId="0" fillId="0" borderId="0" numFmtId="0" xfId="0" applyAlignment="1">
      <alignment horizontal="left" vertical="top" wrapText="1"/>
    </xf>
    <xf fontId="0" fillId="0" borderId="0" numFmtId="0" xfId="0" applyAlignment="1" quotePrefix="1">
      <alignment horizontal="left" vertical="top" wrapText="1"/>
    </xf>
    <xf fontId="0" fillId="22" borderId="47" numFmtId="0" xfId="0" applyFill="1" applyBorder="1"/>
    <xf fontId="0" fillId="0" borderId="99" numFmtId="0" xfId="0" applyBorder="1"/>
    <xf fontId="0" fillId="0" borderId="47" numFmtId="0" xfId="0" applyBorder="1" applyAlignment="1">
      <alignment horizontal="center" wrapText="1"/>
    </xf>
    <xf fontId="0" fillId="0" borderId="99" numFmtId="0" xfId="0" applyBorder="1" applyAlignment="1">
      <alignment horizontal="center" wrapText="1"/>
    </xf>
    <xf fontId="0" fillId="0" borderId="100" numFmtId="0" xfId="0" applyBorder="1" applyAlignment="1">
      <alignment horizontal="center" wrapText="1"/>
    </xf>
    <xf fontId="0" fillId="22" borderId="99" numFmtId="0" xfId="0" applyFill="1" applyBorder="1"/>
    <xf fontId="0" fillId="22" borderId="59" numFmtId="0" xfId="0" applyFill="1" applyBorder="1" applyAlignment="1">
      <alignment horizontal="center" vertical="center" wrapText="1"/>
    </xf>
    <xf fontId="0" fillId="22" borderId="47" numFmtId="0" xfId="0" applyFill="1" applyBorder="1" applyAlignment="1">
      <alignment horizontal="center" vertical="center" wrapText="1"/>
    </xf>
    <xf fontId="0" fillId="0" borderId="132" numFmtId="0" xfId="0" applyBorder="1" applyAlignment="1">
      <alignment horizontal="left" vertical="top" wrapText="1"/>
    </xf>
    <xf fontId="0" fillId="0" borderId="37" numFmtId="0" xfId="0" applyBorder="1"/>
    <xf fontId="0" fillId="0" borderId="37" numFmtId="11" xfId="0" applyNumberFormat="1" applyBorder="1"/>
    <xf fontId="0" fillId="0" borderId="17" numFmtId="0" xfId="0" applyBorder="1" applyAlignment="1">
      <alignment horizontal="left" vertical="top" wrapText="1"/>
    </xf>
    <xf fontId="0" fillId="0" borderId="50" numFmtId="0" xfId="0" applyBorder="1" applyAlignment="1">
      <alignment horizontal="left" vertical="top" wrapText="1"/>
    </xf>
    <xf fontId="0" fillId="0" borderId="50" numFmtId="0" xfId="0" applyBorder="1"/>
    <xf fontId="0" fillId="0" borderId="50" numFmtId="11" xfId="0" applyNumberFormat="1" applyBorder="1"/>
    <xf fontId="0" fillId="0" borderId="38" numFmtId="0" xfId="0" applyBorder="1" applyAlignment="1">
      <alignment horizontal="left" vertical="top" wrapText="1"/>
    </xf>
    <xf fontId="0" fillId="0" borderId="37" numFmtId="0" xfId="0" applyBorder="1" applyAlignment="1">
      <alignment horizontal="left" vertical="top" wrapText="1"/>
    </xf>
    <xf fontId="30" fillId="0" borderId="132" numFmtId="0" xfId="0" applyFont="1" applyBorder="1" applyAlignment="1">
      <alignment horizontal="left" vertical="top" wrapText="1"/>
    </xf>
    <xf fontId="31" fillId="0" borderId="0" numFmtId="0" xfId="0" applyFont="1"/>
    <xf fontId="0" fillId="23" borderId="99" numFmtId="0" xfId="0" applyFill="1" applyBorder="1" applyAlignment="1">
      <alignment horizontal="center" vertical="center"/>
    </xf>
    <xf fontId="0" fillId="0" borderId="50" numFmtId="0" xfId="0" applyBorder="1" applyAlignment="1">
      <alignment horizontal="center" wrapText="1"/>
    </xf>
    <xf fontId="0" fillId="20" borderId="47" numFmtId="0" xfId="0" applyFill="1" applyBorder="1" applyAlignment="1">
      <alignment horizontal="center" vertical="center"/>
    </xf>
    <xf fontId="0" fillId="23" borderId="47" numFmtId="0" xfId="0" applyFill="1" applyBorder="1" applyAlignment="1">
      <alignment horizontal="center" vertical="center" wrapText="1"/>
    </xf>
    <xf fontId="0" fillId="20" borderId="47" numFmtId="0" xfId="0" applyFill="1" applyBorder="1" applyAlignment="1">
      <alignment horizontal="center" vertical="center" wrapText="1"/>
    </xf>
    <xf fontId="0" fillId="0" borderId="50" numFmtId="0" xfId="0" applyBorder="1" applyAlignment="1">
      <alignment horizontal="right" vertical="top" wrapText="1"/>
    </xf>
    <xf fontId="0" fillId="0" borderId="132" numFmtId="0" xfId="0" applyBorder="1"/>
    <xf fontId="0" fillId="0" borderId="37" numFmtId="0" xfId="0" applyBorder="1" applyAlignment="1">
      <alignment horizontal="right" vertical="top" wrapText="1"/>
    </xf>
    <xf fontId="0" fillId="0" borderId="36" numFmtId="0" xfId="0" applyBorder="1" applyAlignment="1">
      <alignment horizontal="left" vertical="top" wrapText="1"/>
    </xf>
    <xf fontId="0" fillId="24" borderId="37" numFmtId="0" xfId="0" applyFill="1" applyBorder="1"/>
    <xf fontId="0" fillId="0" borderId="121" numFmtId="0" xfId="0" applyBorder="1"/>
    <xf fontId="0" fillId="0" borderId="59" numFmtId="0" xfId="0" applyBorder="1" applyAlignment="1">
      <alignment horizontal="left" vertical="top" wrapText="1"/>
    </xf>
    <xf fontId="0" fillId="0" borderId="47" numFmtId="0" xfId="0" applyBorder="1" applyAlignment="1">
      <alignment horizontal="right" vertical="top" wrapText="1"/>
    </xf>
    <xf fontId="0" fillId="0" borderId="100" numFmtId="0" xfId="0" applyBorder="1"/>
    <xf fontId="0" fillId="0" borderId="47" numFmtId="11" xfId="0" applyNumberFormat="1" applyBorder="1"/>
    <xf fontId="32" fillId="0" borderId="37" numFmtId="0" xfId="0" applyFont="1" applyBorder="1" applyAlignment="1">
      <alignment horizontal="left" vertical="top" wrapText="1"/>
    </xf>
    <xf fontId="30" fillId="0" borderId="37" numFmtId="0" xfId="0" applyFont="1" applyBorder="1" applyAlignment="1">
      <alignment horizontal="left" vertical="top" wrapText="1"/>
    </xf>
    <xf fontId="0" fillId="0" borderId="19" numFmtId="0" xfId="0" applyBorder="1"/>
    <xf fontId="0" fillId="0" borderId="136" numFmtId="0" xfId="0" applyBorder="1"/>
    <xf fontId="30" fillId="0" borderId="0" numFmtId="0" xfId="0" applyFont="1"/>
    <xf fontId="0" fillId="0" borderId="0" numFmtId="0" xfId="0" applyAlignment="1">
      <alignment horizontal="center"/>
    </xf>
    <xf fontId="33" fillId="0" borderId="117" numFmtId="0" xfId="0" applyFont="1"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theme" Target="theme/theme1.xml"/><Relationship  Id="rId15" Type="http://schemas.openxmlformats.org/officeDocument/2006/relationships/sharedStrings" Target="sharedStrings.xml"/><Relationship  Id="rId16"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ummaryBelow="1" summaryRight="1" showOutlineSymbols="1"/>
    <pageSetUpPr autoPageBreaks="1" fitToPage="0"/>
  </sheetPr>
  <sheetViews>
    <sheetView topLeftCell="A150" zoomScale="80" workbookViewId="0">
      <selection activeCell="H3" activeCellId="0" sqref="H3"/>
    </sheetView>
  </sheetViews>
  <sheetFormatPr defaultColWidth="11.42578125" defaultRowHeight="14.25" outlineLevelRow="1"/>
  <cols>
    <col customWidth="1" min="1" max="1" width="1.5703125"/>
    <col bestFit="1" customWidth="1" min="2" max="2" width="6.42578125"/>
    <col customWidth="1" min="3" max="3" width="36.28515625"/>
    <col customWidth="1" min="4" max="4" width="7.28515625"/>
    <col customWidth="1" min="5" max="5" width="8"/>
    <col customWidth="1" min="6" max="6" width="39.28515625"/>
    <col customWidth="1" min="7" max="7" width="17.5703125"/>
    <col customWidth="1" min="8" max="8" width="18.140625"/>
    <col customWidth="1" min="9" max="9" width="17.7109375"/>
    <col customWidth="1" min="10" max="10" width="19.85546875"/>
    <col bestFit="1" customWidth="1" min="11" max="11" width="17.5703125"/>
    <col customWidth="1" min="12" max="12" width="17.28515625"/>
    <col customWidth="1" min="13" max="14" width="18.140625"/>
    <col customWidth="1" min="15" max="15" width="23.140625"/>
    <col customWidth="1" min="16" max="16" width="19.28515625"/>
    <col customWidth="1" min="17" max="17" width="20.7109375"/>
  </cols>
  <sheetData>
    <row r="1" ht="14.65"/>
    <row r="2" ht="22.5" customHeight="1">
      <c r="B2" s="1" t="s">
        <v>0</v>
      </c>
      <c r="C2" s="2"/>
      <c r="D2" s="3"/>
      <c r="E2" s="4" t="str">
        <f>IFERROR(E3+E4,"")</f>
        <v/>
      </c>
      <c r="F2" s="5"/>
      <c r="O2" t="str">
        <f>IF(O5="MIX","Anzahl Nutzungen:","")</f>
        <v/>
      </c>
    </row>
    <row r="3" ht="50.25" customHeight="1">
      <c r="B3" s="1" t="s">
        <v>1</v>
      </c>
      <c r="C3" s="2"/>
      <c r="D3" s="3"/>
      <c r="E3" s="4" t="str">
        <f>IFERROR(VLOOKUP(Q3,GesamtCLP!A2:L102,2,FALSE)*G8+VLOOKUP(Q3,GesamtCLP!A2:L102,3,FALSE)*H8+VLOOKUP(Q3,GesamtCLP!A2:L102,4,FALSE)*I8+VLOOKUP(Q3,GesamtCLP!A2:L102,5,FALSE)*J8+VLOOKUP(Q3,GesamtCLP!A2:L102,6,FALSE)*K8,"")</f>
        <v/>
      </c>
      <c r="F3" s="5"/>
      <c r="G3" s="6" t="str">
        <f>IFERROR(IF(FIND("MIX",O5),G5),"")</f>
        <v/>
      </c>
      <c r="H3" s="7" t="str">
        <f>IFERROR(IF(FIND("MIX",O5),H5/(N5+L5+J5+H5)),"")</f>
        <v/>
      </c>
      <c r="I3" s="6" t="str">
        <f>IFERROR(IF(FIND("MIX",O5),I5),"")</f>
        <v/>
      </c>
      <c r="J3" s="7" t="str">
        <f>IFERROR(IF(FIND("MIX",O5),J5/(N5+L5+J5+H5)),"")</f>
        <v/>
      </c>
      <c r="K3" s="6" t="str">
        <f>IFERROR(IF(FIND("MIX",O5),K5),"")</f>
        <v/>
      </c>
      <c r="L3" s="7" t="str">
        <f>IFERROR(IF(FIND("MIX",O5),L5/(N5+L5+J5+H5)),"")</f>
        <v/>
      </c>
      <c r="M3" s="6" t="str">
        <f>IFERROR(IF(FIND("MIX",O5),M5),"")</f>
        <v/>
      </c>
      <c r="N3" s="7" t="str">
        <f>IFERROR(IF(FIND("MIX",O5),N5/(N5+L5+J5+H5)),"")</f>
        <v/>
      </c>
      <c r="P3" s="8"/>
      <c r="Q3" s="9" t="str">
        <f>IF(AND(ISNUMBER(FIND("MIX",$O$5)),OR(COUNT(FIND("NVS18",M5)),COUNT(FIND("NVS18",K5)),COUNT(FIND("NVS18",I5)),COUNT(FIND("NVS18",G5)))),"MIX18_NVS",$O$5)</f>
        <v>NWO18</v>
      </c>
      <c r="R3" s="10"/>
    </row>
    <row r="4" ht="68.25" customHeight="1">
      <c r="A4" s="11"/>
      <c r="B4" s="12" t="s">
        <v>2</v>
      </c>
      <c r="C4" s="13"/>
      <c r="D4" s="14"/>
      <c r="E4" s="4" t="str">
        <f>IFERROR(VLOOKUP(Q3,GesamtCLP!A2:L102,7,FALSE)*L8+VLOOKUP(Q3,GesamtCLP!A2:L102,8,FALSE)*M8+VLOOKUP(Q3,GesamtCLP!A2:L102,9,FALSE)*Q8,"")</f>
        <v/>
      </c>
      <c r="F4" s="5"/>
      <c r="G4" s="15" t="str">
        <f>IFERROR(IF(FIND("MIX",$O$5),"3. Nebennutzung"),"")</f>
        <v/>
      </c>
      <c r="H4" s="16" t="str">
        <f>IFERROR(IF(FIND("MIX",$O$5),"Ökobilanz Bezugsgröße der 3. Nebennutzung"),"")</f>
        <v/>
      </c>
      <c r="I4" s="17" t="str">
        <f>IFERROR(IF(FIND("MIX",$O$5),"2. Nebennutzung"),"")</f>
        <v/>
      </c>
      <c r="J4" s="16" t="str">
        <f>IFERROR(IF(FIND("MIX",$O$5),"Ökobilanz Bezugsgröße der 2. Nebennutzung"),"")</f>
        <v/>
      </c>
      <c r="K4" s="17" t="str">
        <f>IFERROR(IF(FIND("MIX",$O$5),"1. Nebennutzung"),"")</f>
        <v/>
      </c>
      <c r="L4" s="16" t="str">
        <f>IFERROR(IF(FIND("MIX",$O$5),"Ökobilanz Bezugsgröße der 1. Nebennutzung"),"")</f>
        <v/>
      </c>
      <c r="M4" s="17" t="str">
        <f>IFERROR(IF(FIND("MIX",$O$5),"Hauptnutzung"),"")</f>
        <v/>
      </c>
      <c r="N4" s="16" t="str">
        <f>IFERROR(IF(FIND("MIX",$O$5),"Ökobilanz Bezugsgröße der Hauptnutzung"),"")</f>
        <v/>
      </c>
      <c r="O4" s="18" t="str">
        <f>IFERROR(IF(FIND("MIX",$O$5),"Zahl des Nutzungsprofil:"),"")</f>
        <v/>
      </c>
      <c r="P4" s="19" t="str">
        <f>IFERROR(IF(FIND("MIX",O5),IF(G3&lt;&gt;0,4,IF(I3&lt;&gt;0,3,IF(K3&lt;&gt;0,2,IF(M3&lt;&gt;0,1,0))))),"")</f>
        <v/>
      </c>
    </row>
    <row r="5" ht="26.25">
      <c r="A5" s="11"/>
      <c r="B5" s="2"/>
      <c r="C5" s="2"/>
      <c r="D5" s="2"/>
      <c r="F5" s="20"/>
      <c r="G5" s="21"/>
      <c r="H5" s="15"/>
      <c r="I5" s="21"/>
      <c r="J5" s="15"/>
      <c r="K5" s="21"/>
      <c r="L5" s="15"/>
      <c r="M5" s="21"/>
      <c r="N5" s="15"/>
      <c r="O5" s="22" t="s">
        <v>3</v>
      </c>
      <c r="P5" s="23"/>
    </row>
    <row r="6" ht="18.75">
      <c r="A6" s="11"/>
      <c r="B6" s="24" t="str">
        <f>IF(O5="CORE14","LCA Results","LCA Ergebnisse")</f>
        <v xml:space="preserve">LCA Ergebnisse</v>
      </c>
      <c r="C6" s="25"/>
      <c r="D6" s="25"/>
      <c r="E6" s="25"/>
      <c r="F6" s="25"/>
      <c r="G6" s="26"/>
      <c r="H6" s="26"/>
      <c r="I6" s="26"/>
      <c r="J6" s="26"/>
      <c r="K6" s="26"/>
      <c r="L6" s="27"/>
      <c r="M6" s="27" t="str">
        <f>IF(O5="CORE14","Reference period:","Betrachtungszeitraum:")</f>
        <v>Betrachtungszeitraum:</v>
      </c>
      <c r="N6" s="28"/>
      <c r="O6" s="29">
        <f>IF(OR(O5="",AND(LEFT(O5,3)="MIX",M5="")),"",IF(LEFT(O5,3)="MIX",IF(OR(M5=Construction!B19,M5=Construction!B20,M5=Construction!B17,M5=Construction!B18,M5=Construction!B31,M5=Construction!B32),20,50),IF(OR(O5=Construction!B19,O5=Construction!B20,O5=Construction!B17,O5=Construction!B18,O5=Construction!B31,O5=Construction!B32),20,50)))</f>
        <v>50</v>
      </c>
      <c r="P6" s="30" t="str">
        <f>IF(O5="CORE14","Years","Jahre")</f>
        <v>Jahre</v>
      </c>
    </row>
    <row r="7" ht="18.75">
      <c r="A7" s="11"/>
      <c r="B7" s="31"/>
      <c r="C7" s="32"/>
      <c r="D7" s="32"/>
      <c r="E7" s="32"/>
      <c r="F7" s="32" t="str">
        <f>IF(O5="NPH18","Teilpunkte (für Softwareeingabe):","")</f>
        <v/>
      </c>
      <c r="G7" s="33" t="str">
        <f>IF($O$5="NPH18",G8*2,"")</f>
        <v/>
      </c>
      <c r="H7" s="33" t="str">
        <f>IF($O$5="NPH18",H8*2,"")</f>
        <v/>
      </c>
      <c r="I7" s="33" t="str">
        <f t="shared" ref="I7:M7" si="0">IF($O$5="NPH18",I8*2,"")</f>
        <v/>
      </c>
      <c r="J7" s="33" t="str">
        <f t="shared" si="0"/>
        <v/>
      </c>
      <c r="K7" s="33" t="str">
        <f t="shared" si="0"/>
        <v/>
      </c>
      <c r="L7" s="33" t="str">
        <f t="shared" si="0"/>
        <v/>
      </c>
      <c r="M7" s="33" t="str">
        <f t="shared" si="0"/>
        <v/>
      </c>
      <c r="N7" s="34" t="s">
        <v>4</v>
      </c>
      <c r="O7" s="34" t="s">
        <v>4</v>
      </c>
      <c r="P7" s="34" t="s">
        <v>4</v>
      </c>
      <c r="Q7" s="33" t="str">
        <f>IF($O$5="NPH18",Q8*2,"")</f>
        <v/>
      </c>
    </row>
    <row r="8" ht="18.75">
      <c r="A8" s="11"/>
      <c r="B8" s="31"/>
      <c r="C8" s="32"/>
      <c r="D8" s="32"/>
      <c r="E8" s="32"/>
      <c r="F8" s="32" t="s">
        <v>5</v>
      </c>
      <c r="G8" s="35" t="e">
        <f>I118</f>
        <v>#VALUE!</v>
      </c>
      <c r="H8" s="35" t="e">
        <f>M118</f>
        <v>#VALUE!</v>
      </c>
      <c r="I8" s="35" t="e">
        <f>Q118</f>
        <v>#VALUE!</v>
      </c>
      <c r="J8" s="35" t="e">
        <f>U118</f>
        <v>#VALUE!</v>
      </c>
      <c r="K8" s="35" t="e">
        <f>Y118</f>
        <v>#VALUE!</v>
      </c>
      <c r="L8" s="35" t="e">
        <f>AC118</f>
        <v>#VALUE!</v>
      </c>
      <c r="M8" s="35" t="e">
        <f>AG126</f>
        <v>#VALUE!</v>
      </c>
      <c r="N8" s="34" t="s">
        <v>4</v>
      </c>
      <c r="O8" s="34" t="s">
        <v>4</v>
      </c>
      <c r="P8" s="34" t="s">
        <v>4</v>
      </c>
      <c r="Q8" s="36">
        <f>AK118</f>
        <v>0</v>
      </c>
    </row>
    <row r="9" ht="40.5">
      <c r="A9" s="11"/>
      <c r="B9" s="37"/>
      <c r="C9" s="38"/>
      <c r="D9" s="38"/>
      <c r="E9" s="38"/>
      <c r="F9" s="39"/>
      <c r="G9" s="40" t="str">
        <f>IF(O5="CORE14","Global Warming Potential","Treibhaus-
potenzial")</f>
        <v xml:space="preserve">Treibhaus-
potenzial</v>
      </c>
      <c r="H9" s="41" t="str">
        <f>IF(O5="CORE14","Ozone Depletion Potential","Ozonschicht-
abbaupotenzial")</f>
        <v xml:space="preserve">Ozonschicht-
abbaupotenzial</v>
      </c>
      <c r="I9" s="42" t="str">
        <f>IF(O5="CORE14","Photochemical Ozone Creation Potential","Ozonbildungs-
potenzial")</f>
        <v xml:space="preserve">Ozonbildungs-
potenzial</v>
      </c>
      <c r="J9" s="41" t="str">
        <f>IF(O5="CORE14","Acid Potential","Versauerungs-
potenzial")</f>
        <v xml:space="preserve">Versauerungs-
potenzial</v>
      </c>
      <c r="K9" s="41" t="str">
        <f>IF(O5="CORE14","Eutrophication Potential","Überdüngungs-
potenzial")</f>
        <v xml:space="preserve">Überdüngungs-
potenzial</v>
      </c>
      <c r="L9" s="41" t="str">
        <f>IF(O5="CORE14","Non-renewable primary energy demand","Nichterneuerbarer Primärenergiebedarf")</f>
        <v xml:space="preserve">Nichterneuerbarer Primärenergiebedarf</v>
      </c>
      <c r="M9" s="43" t="str">
        <f>IF(O5="CORE14","Total primary energy demand","Gesamtprimär-energiebedarf")</f>
        <v>Gesamtprimär-energiebedarf</v>
      </c>
      <c r="N9" s="41" t="str">
        <f>IF(O5="CORE14","Abiotic consumption of resources - Material","Abiotischer Ressourcenverbrauch - Stofflich")</f>
        <v xml:space="preserve">Abiotischer Ressourcenverbrauch - Stofflich</v>
      </c>
      <c r="O9" s="44" t="str">
        <f>IF(O5="CORE14","abiotic consumption of resources - Fossil","Abiotischer Ressourcenverbrauch - Fossil")</f>
        <v xml:space="preserve">Abiotischer Ressourcenverbrauch - Fossil</v>
      </c>
      <c r="P9" s="44" t="str">
        <f>IF(O5="CORE14","Water Use","Wasserverbrauch")</f>
        <v>Wasserverbrauch</v>
      </c>
      <c r="Q9" s="44" t="s">
        <v>6</v>
      </c>
    </row>
    <row r="10" ht="14.65">
      <c r="A10" s="11"/>
      <c r="B10" s="45"/>
      <c r="C10" s="46"/>
      <c r="D10" s="46"/>
      <c r="E10" s="46"/>
      <c r="F10" s="47"/>
      <c r="G10" s="48" t="s">
        <v>7</v>
      </c>
      <c r="H10" s="48" t="s">
        <v>8</v>
      </c>
      <c r="I10" s="49" t="s">
        <v>9</v>
      </c>
      <c r="J10" s="48" t="s">
        <v>10</v>
      </c>
      <c r="K10" s="48" t="s">
        <v>11</v>
      </c>
      <c r="L10" s="50" t="s">
        <v>12</v>
      </c>
      <c r="M10" s="51" t="s">
        <v>13</v>
      </c>
      <c r="N10" s="52" t="s">
        <v>14</v>
      </c>
      <c r="O10" s="53" t="s">
        <v>15</v>
      </c>
      <c r="P10" s="53" t="s">
        <v>16</v>
      </c>
      <c r="Q10" s="54" t="s">
        <v>17</v>
      </c>
    </row>
    <row r="11" ht="14.65">
      <c r="A11" s="11"/>
      <c r="B11" s="55" t="str">
        <f>IF(O5="CORE14","Unit","Einheit")</f>
        <v>Einheit</v>
      </c>
      <c r="C11" s="55"/>
      <c r="D11" s="55"/>
      <c r="E11" s="55"/>
      <c r="F11" s="55"/>
      <c r="G11" s="56" t="str">
        <f>IF($F$56="BRI [m³]","kg/(m³BRI*a)","[kg/(m²NRF*a)]")</f>
        <v>[kg/(m²NRF*a)]</v>
      </c>
      <c r="H11" s="56" t="str">
        <f>IF($F$56="BRI [m³]","kg/(m³BRI*a)","[kg/(m²NRF*a)]")</f>
        <v>[kg/(m²NRF*a)]</v>
      </c>
      <c r="I11" s="56" t="str">
        <f>IF($F$56="BRI [m³]","kg/(m³BRI*a)","[kg/(m²NRF*a)]")</f>
        <v>[kg/(m²NRF*a)]</v>
      </c>
      <c r="J11" s="56" t="str">
        <f>IF($F$56="BRI [m³]","kg/(m³BRI*a)","[kg/(m²NRF*a)]")</f>
        <v>[kg/(m²NRF*a)]</v>
      </c>
      <c r="K11" s="56" t="str">
        <f>IF($F$56="BRI [m³]","kg/(m³BRI*a)","[kg/(m²NRF*a)]")</f>
        <v>[kg/(m²NRF*a)]</v>
      </c>
      <c r="L11" s="56" t="str">
        <f>IF($O$5="CORE14","[MJ/m²NFA*a]","[MJ/m²NRF*a]")</f>
        <v>[MJ/m²NRF*a]</v>
      </c>
      <c r="M11" s="56" t="str">
        <f>IF($O$5="CORE14","[MJ/m²NFA*a]","[MJ/m²NRF*a]")</f>
        <v>[MJ/m²NRF*a]</v>
      </c>
      <c r="N11" s="57" t="s">
        <v>18</v>
      </c>
      <c r="O11" s="56" t="s">
        <v>19</v>
      </c>
      <c r="P11" s="56" t="s">
        <v>20</v>
      </c>
      <c r="Q11" s="56" t="s">
        <v>20</v>
      </c>
    </row>
    <row r="12" ht="32.25" customHeight="1">
      <c r="A12" s="11"/>
      <c r="B12" s="58" t="str">
        <f>IF(O5="CORE14","Reference Building","Referenzgebäude")</f>
        <v>Referenzgebäude</v>
      </c>
      <c r="C12" s="59" t="str">
        <f>IF($O$5="CORE14","Whole Life Cycle","Gesamter Lebenszyklus")</f>
        <v xml:space="preserve">Gesamter Lebenszyklus</v>
      </c>
      <c r="D12" s="60" t="s">
        <v>21</v>
      </c>
      <c r="E12" s="61" t="str">
        <f>IF($O$5="CORE14","T ref","Gref")</f>
        <v>Gref</v>
      </c>
      <c r="F12" s="62" t="str">
        <f>IF(O5="CORE14","Total Value (C+U)","Gesamtwert (K+N)")</f>
        <v xml:space="preserve">Gesamtwert (K+N)</v>
      </c>
      <c r="G12" s="63">
        <f>G13+G18</f>
        <v>9.4000000000000004</v>
      </c>
      <c r="H12" s="64">
        <f t="shared" ref="H12:K12" si="1">H13+H18</f>
        <v>5.3000000000000001e-07</v>
      </c>
      <c r="I12" s="63">
        <f t="shared" si="1"/>
        <v>0.0041999999999999997</v>
      </c>
      <c r="J12" s="65">
        <f t="shared" si="1"/>
        <v>0.036999999999999998</v>
      </c>
      <c r="K12" s="65">
        <f t="shared" si="1"/>
        <v>0.0047000000000000002</v>
      </c>
      <c r="L12" s="65">
        <f>L13+L18</f>
        <v>123</v>
      </c>
      <c r="M12" s="65">
        <f>M13+M18</f>
        <v>151</v>
      </c>
      <c r="N12" s="66"/>
      <c r="O12" s="67"/>
      <c r="P12" s="68"/>
      <c r="Q12" s="65"/>
    </row>
    <row r="13" ht="15" customHeight="1">
      <c r="A13" s="11"/>
      <c r="B13" s="69"/>
      <c r="C13" s="70" t="str">
        <f>IF(O5="CORE14","Production","Produktion")</f>
        <v>Produktion</v>
      </c>
      <c r="D13" s="71" t="s">
        <v>22</v>
      </c>
      <c r="E13" s="72" t="str">
        <f>IF(O5="CORE14","Cref","Kref")</f>
        <v>Kref</v>
      </c>
      <c r="F13" s="73" t="str">
        <f>IF(O5="CORE14","Manufacture, maintenance and disposal","Herstellung, Instandhaltung und Entsorgung")</f>
        <v xml:space="preserve">Herstellung, Instandhaltung und Entsorgung</v>
      </c>
      <c r="G13" s="74">
        <f>IF($Q$3="",0,IF(ISERROR(VLOOKUP($Q$3,Construction!L2:S102,2,FALSE)),VLOOKUP($Q$3,Construction!B2:I102,2,FALSE),IF(F56="BRI [m³]",VLOOKUP($Q$3,Construction!L2:S102,2,FALSE),VLOOKUP($Q$3,Construction!B2:I102,2,FALSE))))</f>
        <v>9.4000000000000004</v>
      </c>
      <c r="H13" s="74">
        <f>IF($Q$3="",0,IF(ISERROR(VLOOKUP($Q$3,Construction!L2:S102,3,FALSE)),VLOOKUP($Q$3,Construction!B2:I102,3,FALSE),IF(F56="BRI [m³]",VLOOKUP($Q$3,Construction!L2:S102,3,FALSE),VLOOKUP($Q$3,Construction!B2:I102,3,FALSE))))</f>
        <v>5.3000000000000001e-07</v>
      </c>
      <c r="I13" s="74">
        <f>IF($Q$3="",0,IF(ISERROR(VLOOKUP($Q$3,Construction!L2:S102,4,FALSE)),VLOOKUP($Q$3,Construction!B2:I102,4,FALSE),IF(F56="BRI [m³]",VLOOKUP($Q$3,Construction!L2:S102,4,FALSE),VLOOKUP($Q$3,Construction!B2:I102,4,FALSE))))</f>
        <v>0.0041999999999999997</v>
      </c>
      <c r="J13" s="74">
        <f>IF($Q$3="",0,IF(ISERROR(VLOOKUP($Q$3,Construction!L2:S102,5,FALSE)),VLOOKUP($Q$3,Construction!B2:I102,5,FALSE),IF(F56="BRI [m³]",VLOOKUP($Q$3,Construction!L2:S102,5,FALSE),VLOOKUP($Q$3,Construction!B2:I102,5,FALSE))))</f>
        <v>0.036999999999999998</v>
      </c>
      <c r="K13" s="74">
        <f>IF($Q$3="",0,IF(ISERROR(VLOOKUP($Q$3,Construction!L2:S102,6,FALSE)),VLOOKUP($Q$3,Construction!B2:I102,6,FALSE),IF(F56="BRI [m³]",VLOOKUP($Q$3,Construction!L2:S102,6,FALSE),VLOOKUP($Q$3,Construction!B2:I102,6,FALSE))))</f>
        <v>0.0047000000000000002</v>
      </c>
      <c r="L13" s="74">
        <f>IF($Q$3="",0,IF(ISERROR(VLOOKUP($Q$3,Construction!L2:S102,7,FALSE)),VLOOKUP($Q$3,Construction!B2:I102,7,FALSE),IF(F56="BRI [m³]",VLOOKUP($Q$3,Construction!L2:S102,7,FALSE),VLOOKUP($Q$3,Construction!B2:I102,7,FALSE))))</f>
        <v>123</v>
      </c>
      <c r="M13" s="74">
        <f>IF($Q$3="",0,IF(ISERROR(VLOOKUP($Q$3,Construction!L2:S102,8,FALSE)),VLOOKUP($Q$3,Construction!B2:I102,8,FALSE),IF(F56="BRI [m³]",VLOOKUP($Q$3,Construction!L2:S102,8,FALSE),VLOOKUP($Q$3,Construction!B2:I102,8,FALSE))))</f>
        <v>151</v>
      </c>
      <c r="N13" s="75" t="str">
        <f>IF($O$5="CORE14","undeclared","nicht deklariert")</f>
        <v xml:space="preserve">nicht deklariert</v>
      </c>
      <c r="O13" s="75" t="str">
        <f>IF($O$5="CORE14","undeclared","nicht deklariert")</f>
        <v xml:space="preserve">nicht deklariert</v>
      </c>
      <c r="P13" s="75" t="str">
        <f>IF($O$5="CORE14","undeclared","nicht deklariert")</f>
        <v xml:space="preserve">nicht deklariert</v>
      </c>
      <c r="Q13" s="76" t="s">
        <v>4</v>
      </c>
    </row>
    <row r="14" ht="15" customHeight="1">
      <c r="A14" s="11"/>
      <c r="B14" s="69"/>
      <c r="C14" s="77" t="str">
        <f>IF(O5="CORE14","Maintenance","Instandhaltung")</f>
        <v>Instandhaltung</v>
      </c>
      <c r="D14" s="78" t="s">
        <v>23</v>
      </c>
      <c r="E14" s="79"/>
      <c r="F14" s="80"/>
      <c r="G14" s="81"/>
      <c r="H14" s="82"/>
      <c r="I14" s="81"/>
      <c r="J14" s="81"/>
      <c r="K14" s="81"/>
      <c r="L14" s="81"/>
      <c r="M14" s="81"/>
      <c r="N14" s="83"/>
      <c r="O14" s="83"/>
      <c r="P14" s="83"/>
      <c r="Q14" s="81"/>
    </row>
    <row r="15" ht="59.25" customHeight="1">
      <c r="A15" s="11"/>
      <c r="B15" s="69"/>
      <c r="C15" s="84" t="str">
        <f>IF(O5="CORE14","Waste treatment for reuse, recovery and / or recycling","Abfallbehandlung zur Wiederverwendung, Rückgewinnung und/ oder Recycling")</f>
        <v xml:space="preserve">Abfallbehandlung zur Wiederverwendung, Rückgewinnung und/ oder Recycling</v>
      </c>
      <c r="D15" s="78" t="s">
        <v>24</v>
      </c>
      <c r="E15" s="79"/>
      <c r="F15" s="80"/>
      <c r="G15" s="81"/>
      <c r="H15" s="82"/>
      <c r="I15" s="81"/>
      <c r="J15" s="81"/>
      <c r="K15" s="81"/>
      <c r="L15" s="81"/>
      <c r="M15" s="81"/>
      <c r="N15" s="83"/>
      <c r="O15" s="83"/>
      <c r="P15" s="83"/>
      <c r="Q15" s="81"/>
    </row>
    <row r="16" ht="15" customHeight="1">
      <c r="A16" s="11"/>
      <c r="B16" s="69"/>
      <c r="C16" s="77" t="str">
        <f>IF(O5="CORE14","Disposal","Deponierung")</f>
        <v>Deponierung</v>
      </c>
      <c r="D16" s="78" t="s">
        <v>25</v>
      </c>
      <c r="E16" s="79"/>
      <c r="F16" s="80"/>
      <c r="G16" s="81"/>
      <c r="H16" s="82"/>
      <c r="I16" s="81"/>
      <c r="J16" s="81"/>
      <c r="K16" s="81"/>
      <c r="L16" s="81"/>
      <c r="M16" s="81"/>
      <c r="N16" s="83"/>
      <c r="O16" s="83"/>
      <c r="P16" s="83"/>
      <c r="Q16" s="81"/>
    </row>
    <row r="17" ht="33" customHeight="1">
      <c r="A17" s="11"/>
      <c r="B17" s="69"/>
      <c r="C17" s="85" t="str">
        <f>IF(O5="CORE14","Credits and charges outside the System boundary","Gutschriften und Lasten außerhalb der Systemgrenze")</f>
        <v xml:space="preserve">Gutschriften und Lasten außerhalb der Systemgrenze</v>
      </c>
      <c r="D17" s="86" t="s">
        <v>26</v>
      </c>
      <c r="E17" s="87"/>
      <c r="F17" s="88"/>
      <c r="G17" s="89"/>
      <c r="H17" s="90"/>
      <c r="I17" s="89"/>
      <c r="J17" s="89"/>
      <c r="K17" s="89"/>
      <c r="L17" s="89"/>
      <c r="M17" s="89"/>
      <c r="N17" s="91"/>
      <c r="O17" s="91"/>
      <c r="P17" s="91"/>
      <c r="Q17" s="89"/>
    </row>
    <row r="18" ht="16.5">
      <c r="A18" s="11"/>
      <c r="B18" s="69"/>
      <c r="C18" s="92" t="str">
        <f>IF(O5="CORE14","Energy input for the operation of the building","Energieeinsatz für das Betreiben des Gebäudes")</f>
        <v xml:space="preserve">Energieeinsatz für das Betreiben des Gebäudes</v>
      </c>
      <c r="D18" s="93" t="s">
        <v>27</v>
      </c>
      <c r="E18" s="94" t="str">
        <f>IF(O5="CORE14","Uref","Nref")</f>
        <v>Nref</v>
      </c>
      <c r="F18" s="94" t="str">
        <f>IF(O5="CORE14","Operation","Betrieb")</f>
        <v>Betrieb</v>
      </c>
      <c r="G18" s="95">
        <f>SUM(G19:G21)</f>
        <v>0</v>
      </c>
      <c r="H18" s="95">
        <f t="shared" ref="H18:M18" si="2">SUM(H19:H21)</f>
        <v>0</v>
      </c>
      <c r="I18" s="95">
        <f t="shared" si="2"/>
        <v>0</v>
      </c>
      <c r="J18" s="95">
        <f t="shared" si="2"/>
        <v>0</v>
      </c>
      <c r="K18" s="95">
        <f t="shared" si="2"/>
        <v>0</v>
      </c>
      <c r="L18" s="95">
        <f t="shared" si="2"/>
        <v>0</v>
      </c>
      <c r="M18" s="95">
        <f t="shared" si="2"/>
        <v>0</v>
      </c>
      <c r="N18" s="96" t="str">
        <f>IF($O$5="CORE14","undeclared","nicht deklariert")</f>
        <v xml:space="preserve">nicht deklariert</v>
      </c>
      <c r="O18" s="96" t="str">
        <f>IF($O$5="CORE14","undeclared","nicht deklariert")</f>
        <v xml:space="preserve">nicht deklariert</v>
      </c>
      <c r="P18" s="96" t="str">
        <f>IF($O$5="CORE14","undeclared","nicht deklariert")</f>
        <v xml:space="preserve">nicht deklariert</v>
      </c>
      <c r="Q18" s="97" t="s">
        <v>4</v>
      </c>
    </row>
    <row r="19" ht="12.75" customHeight="1">
      <c r="A19" s="11"/>
      <c r="B19" s="69"/>
      <c r="C19" s="98"/>
      <c r="D19" s="99"/>
      <c r="E19" s="100" t="str">
        <f>IF(O5="CORE14","Uelref","Nsref")</f>
        <v>Nsref</v>
      </c>
      <c r="F19" s="101" t="str">
        <f>IF(O5="CORE14","Electricity demand","Strombedarf")</f>
        <v>Strombedarf</v>
      </c>
      <c r="G19" s="102" t="str">
        <f>IFERROR(IF($F$76="kWh/m²a",$F$77*G94*$G$99,$F$77/$F$57*G94),"")</f>
        <v/>
      </c>
      <c r="H19" s="102" t="str">
        <f t="shared" ref="H19:M19" si="3">IFERROR(IF($F$76="kWh/m²a",$F$77*H94*$G$99,$F$77/$F$57*H94),"")</f>
        <v/>
      </c>
      <c r="I19" s="102" t="str">
        <f t="shared" si="3"/>
        <v/>
      </c>
      <c r="J19" s="102" t="str">
        <f t="shared" si="3"/>
        <v/>
      </c>
      <c r="K19" s="102" t="str">
        <f t="shared" si="3"/>
        <v/>
      </c>
      <c r="L19" s="102" t="str">
        <f t="shared" si="3"/>
        <v/>
      </c>
      <c r="M19" s="102" t="str">
        <f t="shared" si="3"/>
        <v/>
      </c>
      <c r="N19" s="103"/>
      <c r="O19" s="103"/>
      <c r="P19" s="103"/>
      <c r="Q19" s="104" t="s">
        <v>4</v>
      </c>
    </row>
    <row r="20" ht="12.75" customHeight="1">
      <c r="A20" s="11"/>
      <c r="B20" s="69"/>
      <c r="C20" s="98"/>
      <c r="D20" s="99"/>
      <c r="E20" s="105" t="str">
        <f>IF(O5="CORE14","Uhref","Nwref")</f>
        <v>Nwref</v>
      </c>
      <c r="F20" s="106" t="str">
        <f>IF(O5="CORE14","Heat demand","Wärmebedarf")</f>
        <v>Wärmebedarf</v>
      </c>
      <c r="G20" s="107" t="str">
        <f>IFERROR(IF($F$76="kWh/m²a",$F$78*$G$99*G95,$F$78/$F$57*G95),"")</f>
        <v/>
      </c>
      <c r="H20" s="107" t="str">
        <f t="shared" ref="H20:M20" si="4">IFERROR(IF($F$76="kWh/m²a",$F$78*$G$99*H95,$F$78/$F$57*H95),"")</f>
        <v/>
      </c>
      <c r="I20" s="107" t="str">
        <f t="shared" si="4"/>
        <v/>
      </c>
      <c r="J20" s="107" t="str">
        <f t="shared" si="4"/>
        <v/>
      </c>
      <c r="K20" s="107" t="str">
        <f t="shared" si="4"/>
        <v/>
      </c>
      <c r="L20" s="107" t="str">
        <f t="shared" si="4"/>
        <v/>
      </c>
      <c r="M20" s="107" t="str">
        <f t="shared" si="4"/>
        <v/>
      </c>
      <c r="N20" s="103"/>
      <c r="O20" s="103"/>
      <c r="P20" s="103"/>
      <c r="Q20" s="108" t="s">
        <v>4</v>
      </c>
    </row>
    <row r="21" ht="25.5">
      <c r="A21" s="11"/>
      <c r="B21" s="69"/>
      <c r="C21" s="98"/>
      <c r="D21" s="99"/>
      <c r="E21" s="105" t="str">
        <f>IF(O5="CORE14","","Naref")</f>
        <v>Naref</v>
      </c>
      <c r="F21" s="109" t="str">
        <f>IF(O5="CORE14","undeclared","Strom- und Wärmebedarf der Nutzerausstattung")</f>
        <v xml:space="preserve">Strom- und Wärmebedarf der Nutzerausstattung</v>
      </c>
      <c r="G21" s="107" t="str">
        <f>IFERROR(IF($F$76="kWh/m²a",$F$79*$G$99*G96+$F$80*$G$99*G97,$F$79/$F$57*G96+$F$80/$F$57*G97),"")</f>
        <v/>
      </c>
      <c r="H21" s="107" t="str">
        <f t="shared" ref="H21:M21" si="5">IFERROR(IF($F$76="kWh/m²a",$F$79*$G$99*H96+$F$80*$G$99*H97,$F$79/$F$57*H96+$F$80/$F$57*H97),"")</f>
        <v/>
      </c>
      <c r="I21" s="107" t="str">
        <f t="shared" si="5"/>
        <v/>
      </c>
      <c r="J21" s="107" t="str">
        <f t="shared" si="5"/>
        <v/>
      </c>
      <c r="K21" s="107" t="str">
        <f t="shared" si="5"/>
        <v/>
      </c>
      <c r="L21" s="107" t="str">
        <f t="shared" si="5"/>
        <v/>
      </c>
      <c r="M21" s="107" t="str">
        <f t="shared" si="5"/>
        <v/>
      </c>
      <c r="N21" s="103"/>
      <c r="O21" s="103"/>
      <c r="P21" s="103"/>
      <c r="Q21" s="108" t="s">
        <v>4</v>
      </c>
    </row>
    <row r="22" ht="33" customHeight="1">
      <c r="A22" s="11"/>
      <c r="B22" s="110" t="str">
        <f>IF(O5="CORE14","Design Building","Ist- Gebäude")</f>
        <v xml:space="preserve">Ist- Gebäude</v>
      </c>
      <c r="C22" s="111" t="str">
        <f>IF($O$5="CORE14","Whole Life Cycle","Gesamter Lebenszyklus")</f>
        <v xml:space="preserve">Gesamter Lebenszyklus</v>
      </c>
      <c r="D22" s="112" t="s">
        <v>21</v>
      </c>
      <c r="E22" s="113" t="str">
        <f>IF($O$5="CORE14","T build.","Gist")</f>
        <v>Gist</v>
      </c>
      <c r="F22" s="114" t="str">
        <f>IF(O5="CORE14","Total Value (C+U)","Gesamtwert (K+N)")</f>
        <v xml:space="preserve">Gesamtwert (K+N)</v>
      </c>
      <c r="G22" s="115" t="e">
        <f>G41+G50+G23+G24+G39+G49+G47</f>
        <v>#VALUE!</v>
      </c>
      <c r="H22" s="115" t="e">
        <f t="shared" ref="H22:K22" si="6">H41+H50+H23+H24+H39+H49+H47</f>
        <v>#VALUE!</v>
      </c>
      <c r="I22" s="115" t="e">
        <f t="shared" si="6"/>
        <v>#VALUE!</v>
      </c>
      <c r="J22" s="115" t="e">
        <f t="shared" si="6"/>
        <v>#VALUE!</v>
      </c>
      <c r="K22" s="115" t="e">
        <f t="shared" si="6"/>
        <v>#VALUE!</v>
      </c>
      <c r="L22" s="115" t="e">
        <f>L41+L50+L23+L24+L39+L49+L47</f>
        <v>#VALUE!</v>
      </c>
      <c r="M22" s="115" t="e">
        <f>M41+M50+M23+M24+M39+M49+M47+M51</f>
        <v>#VALUE!</v>
      </c>
      <c r="N22" s="115" t="e">
        <f>N41+N50+N23+N24+N39+N49+N47</f>
        <v>#VALUE!</v>
      </c>
      <c r="O22" s="115" t="e">
        <f t="shared" ref="O22:P22" si="7">O41+O50+O23+O24+O39+O49+O47</f>
        <v>#VALUE!</v>
      </c>
      <c r="P22" s="115" t="e">
        <f t="shared" si="7"/>
        <v>#VALUE!</v>
      </c>
      <c r="Q22" s="115">
        <f>IFERROR((($M$22-$L$22)/$M$22)*100,0)</f>
        <v>0</v>
      </c>
    </row>
    <row r="23" ht="55.5" customHeight="1">
      <c r="A23" s="11"/>
      <c r="B23" s="116"/>
      <c r="C23" s="111" t="s">
        <v>28</v>
      </c>
      <c r="D23" s="117" t="s">
        <v>29</v>
      </c>
      <c r="E23" s="118"/>
      <c r="F23" s="119"/>
      <c r="G23" s="115">
        <f>IF($F$85="Nein",$F$84*(G24+G39+G47+G49),0)</f>
        <v>0</v>
      </c>
      <c r="H23" s="115">
        <f t="shared" ref="H23:P23" si="8">IF($F$85="Nein",$F$84*(H24+H39+H47+H49),0)</f>
        <v>0</v>
      </c>
      <c r="I23" s="115">
        <f t="shared" si="8"/>
        <v>0</v>
      </c>
      <c r="J23" s="115">
        <f t="shared" si="8"/>
        <v>0</v>
      </c>
      <c r="K23" s="115">
        <f t="shared" si="8"/>
        <v>0</v>
      </c>
      <c r="L23" s="115">
        <f t="shared" si="8"/>
        <v>0</v>
      </c>
      <c r="M23" s="115">
        <f t="shared" si="8"/>
        <v>0</v>
      </c>
      <c r="N23" s="115">
        <f t="shared" si="8"/>
        <v>0</v>
      </c>
      <c r="O23" s="115">
        <f t="shared" si="8"/>
        <v>0</v>
      </c>
      <c r="P23" s="115">
        <f t="shared" si="8"/>
        <v>0</v>
      </c>
      <c r="Q23" s="120" t="s">
        <v>4</v>
      </c>
    </row>
    <row r="24" ht="46.5" customHeight="1">
      <c r="A24" s="11"/>
      <c r="B24" s="116"/>
      <c r="C24" s="121" t="str">
        <f>IF(O5="CORE14","Production","Produktion")</f>
        <v>Produktion</v>
      </c>
      <c r="D24" s="122" t="s">
        <v>30</v>
      </c>
      <c r="E24" s="123" t="str">
        <f>IF(O5="CORE14","Raw material production
Transport to the manufacturer
Manufacture",
"Rohstoffgewinnung
Transport zum Hersteller
Herstellung")</f>
        <v xml:space="preserve">Rohstoffgewinnung
Transport zum Hersteller
Herstellung</v>
      </c>
      <c r="F24" s="124"/>
      <c r="G24" s="125">
        <f>SUM(G25:G33)</f>
        <v>0</v>
      </c>
      <c r="H24" s="125">
        <f t="shared" ref="H24:M24" si="9">SUM(H25:H33)</f>
        <v>0</v>
      </c>
      <c r="I24" s="125">
        <f t="shared" si="9"/>
        <v>0</v>
      </c>
      <c r="J24" s="125">
        <f t="shared" si="9"/>
        <v>0</v>
      </c>
      <c r="K24" s="125">
        <f t="shared" si="9"/>
        <v>0</v>
      </c>
      <c r="L24" s="125">
        <f t="shared" si="9"/>
        <v>0</v>
      </c>
      <c r="M24" s="125">
        <f t="shared" si="9"/>
        <v>0</v>
      </c>
      <c r="N24" s="125">
        <f t="shared" ref="N24:P24" si="10">SUM(N25:N33)</f>
        <v>0</v>
      </c>
      <c r="O24" s="125">
        <f t="shared" si="10"/>
        <v>0</v>
      </c>
      <c r="P24" s="125">
        <f t="shared" si="10"/>
        <v>0</v>
      </c>
      <c r="Q24" s="126" t="s">
        <v>4</v>
      </c>
    </row>
    <row r="25" s="127" customFormat="1" ht="12" hidden="1" customHeight="1" outlineLevel="1">
      <c r="A25" s="128"/>
      <c r="B25" s="116"/>
      <c r="C25" s="129"/>
      <c r="D25" s="130"/>
      <c r="E25" s="131" t="str">
        <f>IF(O5="CORE14","CG310","KG 310")</f>
        <v xml:space="preserve">KG 310</v>
      </c>
      <c r="F25" s="132" t="str">
        <f>IF(O5="CORE14","Excavation","Baugrube")</f>
        <v>Baugrube</v>
      </c>
      <c r="G25" s="133"/>
      <c r="H25" s="133"/>
      <c r="I25" s="133"/>
      <c r="J25" s="133"/>
      <c r="K25" s="133"/>
      <c r="L25" s="133"/>
      <c r="M25" s="133"/>
      <c r="N25" s="134"/>
      <c r="O25" s="134"/>
      <c r="P25" s="134"/>
      <c r="Q25" s="133"/>
    </row>
    <row r="26" s="127" customFormat="1" ht="12" customHeight="1" collapsed="1">
      <c r="A26" s="128"/>
      <c r="B26" s="116"/>
      <c r="C26" s="129"/>
      <c r="D26" s="130"/>
      <c r="E26" s="131" t="str">
        <f>IF(O5="CORE14","CG320","KG 320")</f>
        <v xml:space="preserve">KG 320</v>
      </c>
      <c r="F26" s="132" t="str">
        <f>IF(O5="CORE14","Foundation","Gründung")</f>
        <v>Gründung</v>
      </c>
      <c r="G26" s="133" t="s">
        <v>31</v>
      </c>
      <c r="H26" s="133" t="s">
        <v>32</v>
      </c>
      <c r="I26" s="133" t="s">
        <v>33</v>
      </c>
      <c r="J26" s="133" t="s">
        <v>34</v>
      </c>
      <c r="K26" s="133" t="s">
        <v>35</v>
      </c>
      <c r="L26" s="133" t="s">
        <v>36</v>
      </c>
      <c r="M26" s="133" t="s">
        <v>37</v>
      </c>
      <c r="N26" s="134" t="s">
        <v>38</v>
      </c>
      <c r="O26" s="134" t="s">
        <v>39</v>
      </c>
      <c r="P26" s="134" t="s">
        <v>40</v>
      </c>
      <c r="Q26" s="135" t="s">
        <v>4</v>
      </c>
    </row>
    <row r="27" s="127" customFormat="1" ht="12" customHeight="1">
      <c r="A27" s="128"/>
      <c r="B27" s="116"/>
      <c r="C27" s="129"/>
      <c r="D27" s="130"/>
      <c r="E27" s="131" t="str">
        <f>IF(O5="CORE14","CG330","KG 330")</f>
        <v xml:space="preserve">KG 330</v>
      </c>
      <c r="F27" s="136" t="str">
        <f>IF(O5="CORE14","Outer walls","Außenwände")</f>
        <v>Außenwände</v>
      </c>
      <c r="G27" s="133" t="s">
        <v>41</v>
      </c>
      <c r="H27" s="133" t="s">
        <v>42</v>
      </c>
      <c r="I27" s="133" t="s">
        <v>43</v>
      </c>
      <c r="J27" s="133" t="s">
        <v>44</v>
      </c>
      <c r="K27" s="133" t="s">
        <v>45</v>
      </c>
      <c r="L27" s="133" t="s">
        <v>46</v>
      </c>
      <c r="M27" s="133" t="s">
        <v>47</v>
      </c>
      <c r="N27" s="134" t="s">
        <v>48</v>
      </c>
      <c r="O27" s="134" t="s">
        <v>49</v>
      </c>
      <c r="P27" s="134" t="s">
        <v>50</v>
      </c>
      <c r="Q27" s="135" t="s">
        <v>4</v>
      </c>
    </row>
    <row r="28" s="127" customFormat="1" ht="12" customHeight="1">
      <c r="A28" s="128"/>
      <c r="B28" s="116"/>
      <c r="C28" s="129"/>
      <c r="D28" s="130"/>
      <c r="E28" s="131" t="str">
        <f>IF(O5="CORE14","CG340","KG 340")</f>
        <v xml:space="preserve">KG 340</v>
      </c>
      <c r="F28" s="132" t="str">
        <f>IF(O5="CORE14","Internal walls","Innenwände")</f>
        <v>Innenwände</v>
      </c>
      <c r="G28" s="133" t="s">
        <v>51</v>
      </c>
      <c r="H28" s="133" t="s">
        <v>52</v>
      </c>
      <c r="I28" s="133" t="s">
        <v>53</v>
      </c>
      <c r="J28" s="133" t="s">
        <v>54</v>
      </c>
      <c r="K28" s="133" t="s">
        <v>55</v>
      </c>
      <c r="L28" s="133" t="s">
        <v>56</v>
      </c>
      <c r="M28" s="133" t="s">
        <v>57</v>
      </c>
      <c r="N28" s="134" t="s">
        <v>58</v>
      </c>
      <c r="O28" s="134" t="s">
        <v>59</v>
      </c>
      <c r="P28" s="134" t="s">
        <v>60</v>
      </c>
      <c r="Q28" s="135" t="s">
        <v>4</v>
      </c>
    </row>
    <row r="29" s="127" customFormat="1" ht="12" customHeight="1">
      <c r="A29" s="128"/>
      <c r="B29" s="116"/>
      <c r="C29" s="129"/>
      <c r="D29" s="130"/>
      <c r="E29" s="131" t="str">
        <f>IF(O5="CORE14","CG350","KG 350")</f>
        <v xml:space="preserve">KG 350</v>
      </c>
      <c r="F29" s="132" t="str">
        <f>IF(O5="CORE14","Ceilings","Decken")</f>
        <v>Decken</v>
      </c>
      <c r="G29" s="133" t="s">
        <v>61</v>
      </c>
      <c r="H29" s="133" t="s">
        <v>62</v>
      </c>
      <c r="I29" s="133" t="s">
        <v>63</v>
      </c>
      <c r="J29" s="133" t="s">
        <v>64</v>
      </c>
      <c r="K29" s="133" t="s">
        <v>65</v>
      </c>
      <c r="L29" s="133" t="s">
        <v>66</v>
      </c>
      <c r="M29" s="133" t="s">
        <v>67</v>
      </c>
      <c r="N29" s="134" t="s">
        <v>68</v>
      </c>
      <c r="O29" s="134" t="s">
        <v>69</v>
      </c>
      <c r="P29" s="134" t="s">
        <v>70</v>
      </c>
      <c r="Q29" s="135" t="s">
        <v>4</v>
      </c>
    </row>
    <row r="30" s="127" customFormat="1" ht="12" customHeight="1">
      <c r="A30" s="128"/>
      <c r="B30" s="116"/>
      <c r="C30" s="129"/>
      <c r="D30" s="130"/>
      <c r="E30" s="131" t="str">
        <f>IF(O5="CORE14","CG360","KG 360")</f>
        <v xml:space="preserve">KG 360</v>
      </c>
      <c r="F30" s="132" t="str">
        <f>IF(O5="CORE14","Roofs","Dächer")</f>
        <v>Dächer</v>
      </c>
      <c r="G30" s="133" t="s">
        <v>71</v>
      </c>
      <c r="H30" s="133" t="s">
        <v>72</v>
      </c>
      <c r="I30" s="133" t="s">
        <v>73</v>
      </c>
      <c r="J30" s="133" t="s">
        <v>74</v>
      </c>
      <c r="K30" s="133" t="s">
        <v>75</v>
      </c>
      <c r="L30" s="133" t="s">
        <v>76</v>
      </c>
      <c r="M30" s="133" t="s">
        <v>77</v>
      </c>
      <c r="N30" s="134" t="s">
        <v>78</v>
      </c>
      <c r="O30" s="134" t="s">
        <v>79</v>
      </c>
      <c r="P30" s="134" t="s">
        <v>80</v>
      </c>
      <c r="Q30" s="135" t="s">
        <v>4</v>
      </c>
    </row>
    <row r="31" s="127" customFormat="1" ht="12" customHeight="1">
      <c r="A31" s="128"/>
      <c r="B31" s="116"/>
      <c r="C31" s="129"/>
      <c r="D31" s="130"/>
      <c r="E31" s="131" t="str">
        <f>IF(O5="CORE14","CG370","KG 370")</f>
        <v xml:space="preserve">KG 370</v>
      </c>
      <c r="F31" s="132" t="str">
        <f>IF(O5="CORE14","Building constructions","Baukonstruktive Einbauten")</f>
        <v xml:space="preserve">Baukonstruktive Einbauten</v>
      </c>
      <c r="G31" s="133" t="s">
        <v>81</v>
      </c>
      <c r="H31" s="133" t="s">
        <v>82</v>
      </c>
      <c r="I31" s="133" t="s">
        <v>83</v>
      </c>
      <c r="J31" s="133" t="s">
        <v>84</v>
      </c>
      <c r="K31" s="133" t="s">
        <v>85</v>
      </c>
      <c r="L31" s="133" t="s">
        <v>86</v>
      </c>
      <c r="M31" s="133" t="s">
        <v>87</v>
      </c>
      <c r="N31" s="134" t="s">
        <v>88</v>
      </c>
      <c r="O31" s="134" t="s">
        <v>89</v>
      </c>
      <c r="P31" s="134" t="s">
        <v>90</v>
      </c>
      <c r="Q31" s="135" t="s">
        <v>4</v>
      </c>
    </row>
    <row r="32" s="127" customFormat="1" ht="12" customHeight="1">
      <c r="A32" s="128"/>
      <c r="B32" s="116"/>
      <c r="C32" s="129"/>
      <c r="D32" s="130"/>
      <c r="E32" s="131" t="str">
        <f>IF(O5="CORE14","CG390","KG 390")</f>
        <v xml:space="preserve">KG 390</v>
      </c>
      <c r="F32" s="132" t="str">
        <f>IF(O5="CORE14","Other measures for building construction","Sonst. Maßnahmen für Baukonstruktion")</f>
        <v xml:space="preserve">Sonst. Maßnahmen für Baukonstruktion</v>
      </c>
      <c r="G32" s="133" t="s">
        <v>91</v>
      </c>
      <c r="H32" s="133" t="s">
        <v>92</v>
      </c>
      <c r="I32" s="133" t="s">
        <v>93</v>
      </c>
      <c r="J32" s="133" t="s">
        <v>94</v>
      </c>
      <c r="K32" s="133" t="s">
        <v>95</v>
      </c>
      <c r="L32" s="133" t="s">
        <v>96</v>
      </c>
      <c r="M32" s="133" t="s">
        <v>97</v>
      </c>
      <c r="N32" s="134" t="s">
        <v>98</v>
      </c>
      <c r="O32" s="134" t="s">
        <v>99</v>
      </c>
      <c r="P32" s="134" t="s">
        <v>100</v>
      </c>
      <c r="Q32" s="135" t="s">
        <v>4</v>
      </c>
    </row>
    <row r="33" s="127" customFormat="1" ht="12.75" customHeight="1">
      <c r="A33" s="128"/>
      <c r="B33" s="116"/>
      <c r="C33" s="137"/>
      <c r="D33" s="138"/>
      <c r="E33" s="139" t="str">
        <f>IF(O5="CORE14","CG400","KG 400")</f>
        <v xml:space="preserve">KG 400</v>
      </c>
      <c r="F33" s="140" t="str">
        <f>IF(O5="CORE14","Building-technical installations","Bauwerk-Technische Anlagen")</f>
        <v xml:space="preserve">Bauwerk-Technische Anlagen</v>
      </c>
      <c r="G33" s="133" t="s">
        <v>101</v>
      </c>
      <c r="H33" s="133" t="s">
        <v>102</v>
      </c>
      <c r="I33" s="133" t="s">
        <v>103</v>
      </c>
      <c r="J33" s="133" t="s">
        <v>104</v>
      </c>
      <c r="K33" s="133" t="s">
        <v>105</v>
      </c>
      <c r="L33" s="133" t="s">
        <v>106</v>
      </c>
      <c r="M33" s="133" t="s">
        <v>107</v>
      </c>
      <c r="N33" s="134" t="s">
        <v>108</v>
      </c>
      <c r="O33" s="134" t="s">
        <v>109</v>
      </c>
      <c r="P33" s="134" t="s">
        <v>110</v>
      </c>
      <c r="Q33" s="135" t="s">
        <v>4</v>
      </c>
    </row>
    <row r="34" ht="14.65">
      <c r="A34" s="11"/>
      <c r="B34" s="116"/>
      <c r="C34" s="141" t="str">
        <f>IF(O5="CORE14","Construction of the building","Errichtung des Bauwerks")</f>
        <v xml:space="preserve">Errichtung des Bauwerks</v>
      </c>
      <c r="D34" s="142" t="s">
        <v>111</v>
      </c>
      <c r="E34" s="143" t="str">
        <f>IF(O5="CORE14","Transport to the construction site","Transport zur Baustelle")</f>
        <v xml:space="preserve">Transport zur Baustelle</v>
      </c>
      <c r="F34" s="144"/>
      <c r="G34" s="145" t="str">
        <f t="shared" ref="G34:P40" si="11">IF($O$5="CORE14","undeclared","nicht deklariert")</f>
        <v xml:space="preserve">nicht deklariert</v>
      </c>
      <c r="H34" s="145" t="str">
        <f t="shared" ref="H34:P38" si="12">IF($O$5="CORE14","undeclared","nicht deklariert")</f>
        <v xml:space="preserve">nicht deklariert</v>
      </c>
      <c r="I34" s="145" t="str">
        <f t="shared" ref="I34:P37" si="13">IF($O$5="CORE14","undeclared","nicht deklariert")</f>
        <v xml:space="preserve">nicht deklariert</v>
      </c>
      <c r="J34" s="145" t="str">
        <f t="shared" si="13"/>
        <v xml:space="preserve">nicht deklariert</v>
      </c>
      <c r="K34" s="145" t="str">
        <f t="shared" si="13"/>
        <v xml:space="preserve">nicht deklariert</v>
      </c>
      <c r="L34" s="145" t="str">
        <f t="shared" si="13"/>
        <v xml:space="preserve">nicht deklariert</v>
      </c>
      <c r="M34" s="145" t="str">
        <f t="shared" si="13"/>
        <v xml:space="preserve">nicht deklariert</v>
      </c>
      <c r="N34" s="145" t="str">
        <f t="shared" si="13"/>
        <v xml:space="preserve">nicht deklariert</v>
      </c>
      <c r="O34" s="145" t="str">
        <f t="shared" si="13"/>
        <v xml:space="preserve">nicht deklariert</v>
      </c>
      <c r="P34" s="145" t="str">
        <f t="shared" si="13"/>
        <v xml:space="preserve">nicht deklariert</v>
      </c>
      <c r="Q34" s="146" t="s">
        <v>4</v>
      </c>
    </row>
    <row r="35" ht="14.65">
      <c r="A35" s="11"/>
      <c r="B35" s="116"/>
      <c r="C35" s="147"/>
      <c r="D35" s="148" t="s">
        <v>112</v>
      </c>
      <c r="E35" s="149" t="str">
        <f>IF(O5="CORE14","Installation in the building","Einbau in das Gebäude")</f>
        <v xml:space="preserve">Einbau in das Gebäude</v>
      </c>
      <c r="F35" s="150"/>
      <c r="G35" s="151" t="str">
        <f t="shared" si="11"/>
        <v xml:space="preserve">nicht deklariert</v>
      </c>
      <c r="H35" s="151" t="str">
        <f t="shared" si="12"/>
        <v xml:space="preserve">nicht deklariert</v>
      </c>
      <c r="I35" s="151" t="str">
        <f t="shared" si="13"/>
        <v xml:space="preserve">nicht deklariert</v>
      </c>
      <c r="J35" s="151" t="str">
        <f t="shared" si="13"/>
        <v xml:space="preserve">nicht deklariert</v>
      </c>
      <c r="K35" s="151" t="str">
        <f t="shared" si="13"/>
        <v xml:space="preserve">nicht deklariert</v>
      </c>
      <c r="L35" s="151" t="str">
        <f t="shared" si="13"/>
        <v xml:space="preserve">nicht deklariert</v>
      </c>
      <c r="M35" s="151" t="str">
        <f t="shared" si="13"/>
        <v xml:space="preserve">nicht deklariert</v>
      </c>
      <c r="N35" s="151" t="str">
        <f t="shared" si="13"/>
        <v xml:space="preserve">nicht deklariert</v>
      </c>
      <c r="O35" s="151" t="str">
        <f t="shared" si="13"/>
        <v xml:space="preserve">nicht deklariert</v>
      </c>
      <c r="P35" s="151" t="str">
        <f t="shared" si="13"/>
        <v xml:space="preserve">nicht deklariert</v>
      </c>
      <c r="Q35" s="152" t="s">
        <v>4</v>
      </c>
    </row>
    <row r="36" ht="14.65">
      <c r="A36" s="11"/>
      <c r="B36" s="116"/>
      <c r="C36" s="153" t="str">
        <f>IF(O5="Core14","Use","Nutzung")</f>
        <v>Nutzung</v>
      </c>
      <c r="D36" s="154" t="s">
        <v>113</v>
      </c>
      <c r="E36" s="155" t="str">
        <f>IF(O5="CORE14","Use of the built-in product","Nutzung oder Anwendung des eingebauten Produkts")</f>
        <v xml:space="preserve">Nutzung oder Anwendung des eingebauten Produkts</v>
      </c>
      <c r="F36" s="156"/>
      <c r="G36" s="145" t="str">
        <f t="shared" si="11"/>
        <v xml:space="preserve">nicht deklariert</v>
      </c>
      <c r="H36" s="145" t="str">
        <f t="shared" si="12"/>
        <v xml:space="preserve">nicht deklariert</v>
      </c>
      <c r="I36" s="145" t="str">
        <f t="shared" si="13"/>
        <v xml:space="preserve">nicht deklariert</v>
      </c>
      <c r="J36" s="145" t="str">
        <f t="shared" si="13"/>
        <v xml:space="preserve">nicht deklariert</v>
      </c>
      <c r="K36" s="145" t="str">
        <f t="shared" si="13"/>
        <v xml:space="preserve">nicht deklariert</v>
      </c>
      <c r="L36" s="145" t="str">
        <f t="shared" si="13"/>
        <v xml:space="preserve">nicht deklariert</v>
      </c>
      <c r="M36" s="145" t="str">
        <f t="shared" si="13"/>
        <v xml:space="preserve">nicht deklariert</v>
      </c>
      <c r="N36" s="145" t="str">
        <f t="shared" si="13"/>
        <v xml:space="preserve">nicht deklariert</v>
      </c>
      <c r="O36" s="145" t="str">
        <f t="shared" si="13"/>
        <v xml:space="preserve">nicht deklariert</v>
      </c>
      <c r="P36" s="145" t="str">
        <f t="shared" si="13"/>
        <v xml:space="preserve">nicht deklariert</v>
      </c>
      <c r="Q36" s="146" t="s">
        <v>4</v>
      </c>
    </row>
    <row r="37">
      <c r="A37" s="11"/>
      <c r="B37" s="116"/>
      <c r="C37" s="157"/>
      <c r="D37" s="158" t="s">
        <v>23</v>
      </c>
      <c r="E37" s="159" t="str">
        <f>IF(O5="CORE14","Maintenance","Instandhaltung")</f>
        <v>Instandhaltung</v>
      </c>
      <c r="F37" s="160"/>
      <c r="G37" s="161" t="str">
        <f t="shared" si="11"/>
        <v xml:space="preserve">nicht deklariert</v>
      </c>
      <c r="H37" s="161" t="str">
        <f t="shared" si="12"/>
        <v xml:space="preserve">nicht deklariert</v>
      </c>
      <c r="I37" s="161" t="str">
        <f t="shared" si="12"/>
        <v xml:space="preserve">nicht deklariert</v>
      </c>
      <c r="J37" s="161" t="str">
        <f t="shared" si="12"/>
        <v xml:space="preserve">nicht deklariert</v>
      </c>
      <c r="K37" s="161" t="str">
        <f t="shared" si="12"/>
        <v xml:space="preserve">nicht deklariert</v>
      </c>
      <c r="L37" s="161" t="str">
        <f t="shared" si="12"/>
        <v xml:space="preserve">nicht deklariert</v>
      </c>
      <c r="M37" s="161" t="str">
        <f t="shared" si="12"/>
        <v xml:space="preserve">nicht deklariert</v>
      </c>
      <c r="N37" s="151" t="str">
        <f t="shared" si="13"/>
        <v xml:space="preserve">nicht deklariert</v>
      </c>
      <c r="O37" s="151" t="str">
        <f t="shared" si="13"/>
        <v xml:space="preserve">nicht deklariert</v>
      </c>
      <c r="P37" s="151" t="str">
        <f t="shared" si="13"/>
        <v xml:space="preserve">nicht deklariert</v>
      </c>
      <c r="Q37" s="162" t="s">
        <v>4</v>
      </c>
    </row>
    <row r="38">
      <c r="A38" s="11"/>
      <c r="B38" s="116"/>
      <c r="C38" s="157"/>
      <c r="D38" s="158" t="s">
        <v>114</v>
      </c>
      <c r="E38" s="163" t="str">
        <f>IF(O5="CORE14","Repair","Reparatur")</f>
        <v>Reparatur</v>
      </c>
      <c r="F38" s="164"/>
      <c r="G38" s="161" t="str">
        <f t="shared" si="11"/>
        <v xml:space="preserve">nicht deklariert</v>
      </c>
      <c r="H38" s="161" t="str">
        <f t="shared" si="12"/>
        <v xml:space="preserve">nicht deklariert</v>
      </c>
      <c r="I38" s="161" t="str">
        <f t="shared" si="12"/>
        <v xml:space="preserve">nicht deklariert</v>
      </c>
      <c r="J38" s="161" t="str">
        <f t="shared" si="12"/>
        <v xml:space="preserve">nicht deklariert</v>
      </c>
      <c r="K38" s="161" t="str">
        <f t="shared" si="12"/>
        <v xml:space="preserve">nicht deklariert</v>
      </c>
      <c r="L38" s="161" t="str">
        <f t="shared" si="12"/>
        <v xml:space="preserve">nicht deklariert</v>
      </c>
      <c r="M38" s="161" t="str">
        <f t="shared" si="12"/>
        <v xml:space="preserve">nicht deklariert</v>
      </c>
      <c r="N38" s="161" t="str">
        <f t="shared" si="12"/>
        <v xml:space="preserve">nicht deklariert</v>
      </c>
      <c r="O38" s="161" t="str">
        <f t="shared" si="12"/>
        <v xml:space="preserve">nicht deklariert</v>
      </c>
      <c r="P38" s="161" t="str">
        <f t="shared" si="12"/>
        <v xml:space="preserve">nicht deklariert</v>
      </c>
      <c r="Q38" s="162" t="s">
        <v>4</v>
      </c>
    </row>
    <row r="39">
      <c r="A39" s="11"/>
      <c r="B39" s="116"/>
      <c r="C39" s="157"/>
      <c r="D39" s="158" t="s">
        <v>115</v>
      </c>
      <c r="E39" s="163" t="str">
        <f>IF(O5="CORE14","Replacement","Ersatz")</f>
        <v>Ersatz</v>
      </c>
      <c r="F39" s="164"/>
      <c r="G39" s="133" t="s">
        <v>116</v>
      </c>
      <c r="H39" s="133" t="s">
        <v>117</v>
      </c>
      <c r="I39" s="133" t="s">
        <v>118</v>
      </c>
      <c r="J39" s="133" t="s">
        <v>119</v>
      </c>
      <c r="K39" s="133" t="s">
        <v>120</v>
      </c>
      <c r="L39" s="133" t="s">
        <v>121</v>
      </c>
      <c r="M39" s="133" t="s">
        <v>122</v>
      </c>
      <c r="N39" s="134" t="s">
        <v>123</v>
      </c>
      <c r="O39" s="134" t="s">
        <v>124</v>
      </c>
      <c r="P39" s="134" t="s">
        <v>125</v>
      </c>
      <c r="Q39" s="135" t="s">
        <v>4</v>
      </c>
    </row>
    <row r="40">
      <c r="A40" s="11"/>
      <c r="B40" s="116"/>
      <c r="C40" s="157"/>
      <c r="D40" s="158" t="s">
        <v>126</v>
      </c>
      <c r="E40" s="163" t="str">
        <f>IF(O5="CORE14","Renovation","Erneuerung")</f>
        <v>Erneuerung</v>
      </c>
      <c r="F40" s="164"/>
      <c r="G40" s="151" t="str">
        <f t="shared" si="11"/>
        <v xml:space="preserve">nicht deklariert</v>
      </c>
      <c r="H40" s="151" t="str">
        <f t="shared" si="11"/>
        <v xml:space="preserve">nicht deklariert</v>
      </c>
      <c r="I40" s="151" t="str">
        <f t="shared" si="11"/>
        <v xml:space="preserve">nicht deklariert</v>
      </c>
      <c r="J40" s="151" t="str">
        <f t="shared" si="11"/>
        <v xml:space="preserve">nicht deklariert</v>
      </c>
      <c r="K40" s="151" t="str">
        <f t="shared" si="11"/>
        <v xml:space="preserve">nicht deklariert</v>
      </c>
      <c r="L40" s="151" t="str">
        <f t="shared" si="11"/>
        <v xml:space="preserve">nicht deklariert</v>
      </c>
      <c r="M40" s="151" t="str">
        <f t="shared" si="11"/>
        <v xml:space="preserve">nicht deklariert</v>
      </c>
      <c r="N40" s="151" t="str">
        <f t="shared" si="11"/>
        <v xml:space="preserve">nicht deklariert</v>
      </c>
      <c r="O40" s="151" t="str">
        <f t="shared" si="11"/>
        <v xml:space="preserve">nicht deklariert</v>
      </c>
      <c r="P40" s="151" t="str">
        <f t="shared" si="11"/>
        <v xml:space="preserve">nicht deklariert</v>
      </c>
      <c r="Q40" s="152" t="s">
        <v>4</v>
      </c>
    </row>
    <row r="41">
      <c r="A41" s="11"/>
      <c r="B41" s="116"/>
      <c r="C41" s="157"/>
      <c r="D41" s="158" t="s">
        <v>27</v>
      </c>
      <c r="E41" s="163" t="str">
        <f>IF(O5="CORE14","Energy input for the operation of the building","Energieeinsatz für das Betreiben des Gebäudes")</f>
        <v xml:space="preserve">Energieeinsatz für das Betreiben des Gebäudes</v>
      </c>
      <c r="F41" s="164"/>
      <c r="G41" s="165">
        <f>G42+G43</f>
        <v>0</v>
      </c>
      <c r="H41" s="165">
        <f t="shared" ref="H41:P41" si="14">H42+H43</f>
        <v>0</v>
      </c>
      <c r="I41" s="165">
        <f t="shared" si="14"/>
        <v>0</v>
      </c>
      <c r="J41" s="165">
        <f>J42+J43</f>
        <v>0</v>
      </c>
      <c r="K41" s="165">
        <f t="shared" si="14"/>
        <v>0</v>
      </c>
      <c r="L41" s="165">
        <f t="shared" si="14"/>
        <v>0</v>
      </c>
      <c r="M41" s="165">
        <f t="shared" si="14"/>
        <v>0</v>
      </c>
      <c r="N41" s="165">
        <f t="shared" si="14"/>
        <v>0</v>
      </c>
      <c r="O41" s="165">
        <f t="shared" si="14"/>
        <v>0</v>
      </c>
      <c r="P41" s="165">
        <f t="shared" si="14"/>
        <v>0</v>
      </c>
      <c r="Q41" s="166" t="s">
        <v>4</v>
      </c>
    </row>
    <row r="42" s="127" customFormat="1" ht="11.65">
      <c r="A42" s="128"/>
      <c r="B42" s="116"/>
      <c r="C42" s="157"/>
      <c r="D42" s="167" t="s">
        <v>27</v>
      </c>
      <c r="E42" s="168" t="str">
        <f>IF(O5="CORE14","Electrical Energy for the operation of the building","Stromenergie für das Betreiben des Gebäudes")</f>
        <v xml:space="preserve">Stromenergie für das Betreiben des Gebäudes</v>
      </c>
      <c r="F42" s="169"/>
      <c r="G42" s="133"/>
      <c r="H42" s="133"/>
      <c r="I42" s="133"/>
      <c r="J42" s="133"/>
      <c r="K42" s="133"/>
      <c r="L42" s="133"/>
      <c r="M42" s="170"/>
      <c r="N42" s="134"/>
      <c r="O42" s="134"/>
      <c r="P42" s="134"/>
      <c r="Q42" s="135" t="s">
        <v>4</v>
      </c>
    </row>
    <row r="43" s="127" customFormat="1" ht="12" customHeight="1">
      <c r="A43" s="128"/>
      <c r="B43" s="116"/>
      <c r="C43" s="171"/>
      <c r="D43" s="167" t="s">
        <v>27</v>
      </c>
      <c r="E43" s="172" t="str">
        <f>IF(O5="CORE14","Heat Energy for the operation of the building","Wärme  für das Betreiben des Gebäudes")</f>
        <v xml:space="preserve">Wärme  für das Betreiben des Gebäudes</v>
      </c>
      <c r="F43" s="173"/>
      <c r="G43" s="133"/>
      <c r="H43" s="133"/>
      <c r="I43" s="133"/>
      <c r="J43" s="133"/>
      <c r="K43" s="133"/>
      <c r="L43" s="133"/>
      <c r="M43" s="170"/>
      <c r="N43" s="134"/>
      <c r="O43" s="134"/>
      <c r="P43" s="134"/>
      <c r="Q43" s="135" t="s">
        <v>4</v>
      </c>
    </row>
    <row r="44" ht="14.65">
      <c r="A44" s="11"/>
      <c r="B44" s="116"/>
      <c r="C44" s="174"/>
      <c r="D44" s="175" t="s">
        <v>127</v>
      </c>
      <c r="E44" s="176" t="str">
        <f>IF(O5="CORE14","Use of water for operating the building","Wassereinsatz für das Betreiben des Gebäudes")</f>
        <v xml:space="preserve">Wassereinsatz für das Betreiben des Gebäudes</v>
      </c>
      <c r="F44" s="177"/>
      <c r="G44" s="151" t="str">
        <f t="shared" ref="G44:P46" si="15">IF($O$5="CORE14","undeclared","nicht deklariert")</f>
        <v xml:space="preserve">nicht deklariert</v>
      </c>
      <c r="H44" s="151" t="str">
        <f t="shared" si="15"/>
        <v xml:space="preserve">nicht deklariert</v>
      </c>
      <c r="I44" s="151" t="str">
        <f t="shared" si="15"/>
        <v xml:space="preserve">nicht deklariert</v>
      </c>
      <c r="J44" s="151" t="str">
        <f t="shared" si="15"/>
        <v xml:space="preserve">nicht deklariert</v>
      </c>
      <c r="K44" s="151" t="str">
        <f t="shared" si="15"/>
        <v xml:space="preserve">nicht deklariert</v>
      </c>
      <c r="L44" s="151" t="str">
        <f t="shared" si="15"/>
        <v xml:space="preserve">nicht deklariert</v>
      </c>
      <c r="M44" s="151" t="str">
        <f t="shared" si="15"/>
        <v xml:space="preserve">nicht deklariert</v>
      </c>
      <c r="N44" s="151" t="str">
        <f t="shared" si="15"/>
        <v xml:space="preserve">nicht deklariert</v>
      </c>
      <c r="O44" s="151" t="str">
        <f t="shared" si="15"/>
        <v xml:space="preserve">nicht deklariert</v>
      </c>
      <c r="P44" s="151" t="str">
        <f t="shared" si="15"/>
        <v xml:space="preserve">nicht deklariert</v>
      </c>
      <c r="Q44" s="152" t="s">
        <v>4</v>
      </c>
    </row>
    <row r="45" ht="14.65">
      <c r="A45" s="11"/>
      <c r="B45" s="116"/>
      <c r="C45" s="178" t="str">
        <f>IF(O5="CORE14","Disposal","Deponierung")</f>
        <v>Deponierung</v>
      </c>
      <c r="D45" s="179" t="s">
        <v>128</v>
      </c>
      <c r="E45" s="180" t="str">
        <f>IF(O5="CORE14","Dismantling, demolition","Rückbau, Abriss")</f>
        <v xml:space="preserve">Rückbau, Abriss</v>
      </c>
      <c r="F45" s="181"/>
      <c r="G45" s="145" t="str">
        <f t="shared" si="15"/>
        <v xml:space="preserve">nicht deklariert</v>
      </c>
      <c r="H45" s="145" t="str">
        <f t="shared" si="15"/>
        <v xml:space="preserve">nicht deklariert</v>
      </c>
      <c r="I45" s="145" t="str">
        <f t="shared" si="15"/>
        <v xml:space="preserve">nicht deklariert</v>
      </c>
      <c r="J45" s="145" t="str">
        <f t="shared" si="15"/>
        <v xml:space="preserve">nicht deklariert</v>
      </c>
      <c r="K45" s="145" t="str">
        <f t="shared" si="15"/>
        <v xml:space="preserve">nicht deklariert</v>
      </c>
      <c r="L45" s="145" t="str">
        <f t="shared" si="15"/>
        <v xml:space="preserve">nicht deklariert</v>
      </c>
      <c r="M45" s="145" t="str">
        <f t="shared" si="15"/>
        <v xml:space="preserve">nicht deklariert</v>
      </c>
      <c r="N45" s="145" t="str">
        <f t="shared" si="15"/>
        <v xml:space="preserve">nicht deklariert</v>
      </c>
      <c r="O45" s="145" t="str">
        <f t="shared" si="15"/>
        <v xml:space="preserve">nicht deklariert</v>
      </c>
      <c r="P45" s="145" t="str">
        <f t="shared" si="15"/>
        <v xml:space="preserve">nicht deklariert</v>
      </c>
      <c r="Q45" s="146" t="s">
        <v>4</v>
      </c>
    </row>
    <row r="46">
      <c r="A46" s="11"/>
      <c r="B46" s="116"/>
      <c r="C46" s="182"/>
      <c r="D46" s="183" t="s">
        <v>129</v>
      </c>
      <c r="E46" s="184" t="str">
        <f>IF(O5="CORE14","Transport for waste treatment","Transport zur Abfallbehandlung")</f>
        <v xml:space="preserve">Transport zur Abfallbehandlung</v>
      </c>
      <c r="F46" s="185"/>
      <c r="G46" s="151" t="str">
        <f t="shared" si="15"/>
        <v xml:space="preserve">nicht deklariert</v>
      </c>
      <c r="H46" s="151" t="str">
        <f t="shared" si="15"/>
        <v xml:space="preserve">nicht deklariert</v>
      </c>
      <c r="I46" s="151" t="str">
        <f t="shared" si="15"/>
        <v xml:space="preserve">nicht deklariert</v>
      </c>
      <c r="J46" s="151" t="str">
        <f t="shared" si="15"/>
        <v xml:space="preserve">nicht deklariert</v>
      </c>
      <c r="K46" s="151" t="str">
        <f t="shared" si="15"/>
        <v xml:space="preserve">nicht deklariert</v>
      </c>
      <c r="L46" s="151" t="str">
        <f t="shared" si="15"/>
        <v xml:space="preserve">nicht deklariert</v>
      </c>
      <c r="M46" s="151" t="str">
        <f t="shared" si="15"/>
        <v xml:space="preserve">nicht deklariert</v>
      </c>
      <c r="N46" s="151" t="str">
        <f t="shared" si="15"/>
        <v xml:space="preserve">nicht deklariert</v>
      </c>
      <c r="O46" s="151" t="str">
        <f t="shared" si="15"/>
        <v xml:space="preserve">nicht deklariert</v>
      </c>
      <c r="P46" s="151" t="str">
        <f t="shared" si="15"/>
        <v xml:space="preserve">nicht deklariert</v>
      </c>
      <c r="Q46" s="152" t="s">
        <v>4</v>
      </c>
    </row>
    <row r="47">
      <c r="A47" s="11"/>
      <c r="B47" s="116"/>
      <c r="C47" s="182"/>
      <c r="D47" s="183" t="s">
        <v>24</v>
      </c>
      <c r="E47" s="186" t="str">
        <f>IF(O5="CORE14","Waste treatment for reuse, recovery and / or recycling","Abfallbehandlung zur Wiederverwendung, Rückgewinnung und/ oder zum Recycling")</f>
        <v xml:space="preserve">Abfallbehandlung zur Wiederverwendung, Rückgewinnung und/ oder zum Recycling</v>
      </c>
      <c r="F47" s="185"/>
      <c r="G47" s="187" t="s">
        <v>130</v>
      </c>
      <c r="H47" s="187" t="s">
        <v>131</v>
      </c>
      <c r="I47" s="187" t="s">
        <v>132</v>
      </c>
      <c r="J47" s="187" t="s">
        <v>133</v>
      </c>
      <c r="K47" s="187" t="s">
        <v>134</v>
      </c>
      <c r="L47" s="187" t="s">
        <v>135</v>
      </c>
      <c r="M47" s="187" t="s">
        <v>136</v>
      </c>
      <c r="N47" s="188" t="s">
        <v>137</v>
      </c>
      <c r="O47" s="188" t="s">
        <v>138</v>
      </c>
      <c r="P47" s="188" t="s">
        <v>139</v>
      </c>
      <c r="Q47" s="189" t="s">
        <v>4</v>
      </c>
    </row>
    <row r="48" ht="14.65">
      <c r="A48" s="11"/>
      <c r="B48" s="116"/>
      <c r="C48" s="190"/>
      <c r="D48" s="191" t="s">
        <v>25</v>
      </c>
      <c r="E48" s="192" t="str">
        <f>IF(O5="CORE14","Disposal","Deponierung")</f>
        <v>Deponierung</v>
      </c>
      <c r="F48" s="193"/>
      <c r="G48" s="194"/>
      <c r="H48" s="194"/>
      <c r="I48" s="194"/>
      <c r="J48" s="194"/>
      <c r="K48" s="194"/>
      <c r="L48" s="194"/>
      <c r="M48" s="194"/>
      <c r="N48" s="195"/>
      <c r="O48" s="195"/>
      <c r="P48" s="195"/>
      <c r="Q48" s="196"/>
    </row>
    <row r="49" ht="37.5" customHeight="1">
      <c r="A49" s="11"/>
      <c r="B49" s="116"/>
      <c r="C49" s="197" t="str">
        <f>IF(O5="CORE14","Credits and charges outside the System boundary","Gutschriften und Lasten außerhalb der Systemgrenze")</f>
        <v xml:space="preserve">Gutschriften und Lasten außerhalb der Systemgrenze</v>
      </c>
      <c r="D49" s="198" t="s">
        <v>26</v>
      </c>
      <c r="E49" s="199" t="str">
        <f>IF(O5="CORE14","Credits and charges outside the System boundary","Gutschriften und Lasten außerhalb der Systemgrenze")</f>
        <v xml:space="preserve">Gutschriften und Lasten außerhalb der Systemgrenze</v>
      </c>
      <c r="F49" s="200"/>
      <c r="G49" s="201"/>
      <c r="H49" s="201"/>
      <c r="I49" s="201"/>
      <c r="J49" s="201"/>
      <c r="K49" s="201"/>
      <c r="L49" s="201"/>
      <c r="M49" s="202"/>
      <c r="N49" s="203"/>
      <c r="O49" s="203"/>
      <c r="P49" s="203"/>
      <c r="Q49" s="204" t="s">
        <v>4</v>
      </c>
    </row>
    <row r="50" ht="27" hidden="1" customHeight="1">
      <c r="A50" s="11"/>
      <c r="B50" s="116"/>
      <c r="C50" s="205"/>
      <c r="D50" s="206"/>
      <c r="E50" s="207" t="str">
        <f>IF(O5="CORE14","Credits Photovoltaic (20 years)","Gutschriften Strom aus Photovoltaik (20 Jahre)")</f>
        <v xml:space="preserve">Gutschriften Strom aus Photovoltaik (20 Jahre)</v>
      </c>
      <c r="F50" s="208"/>
      <c r="G50" s="195"/>
      <c r="H50" s="195"/>
      <c r="I50" s="195"/>
      <c r="J50" s="195"/>
      <c r="K50" s="195"/>
      <c r="L50" s="195"/>
      <c r="M50" s="209"/>
      <c r="N50" s="195"/>
      <c r="O50" s="195"/>
      <c r="P50" s="195"/>
      <c r="Q50" s="210" t="s">
        <v>4</v>
      </c>
    </row>
    <row r="51" ht="52.5" customHeight="1">
      <c r="A51" s="11"/>
      <c r="B51" s="116"/>
      <c r="C51" s="211" t="s">
        <v>140</v>
      </c>
      <c r="D51" s="212"/>
      <c r="E51" s="212"/>
      <c r="F51" s="213"/>
      <c r="G51" s="214"/>
      <c r="H51" s="214"/>
      <c r="I51" s="214"/>
      <c r="J51" s="214"/>
      <c r="K51" s="214"/>
      <c r="L51" s="214"/>
      <c r="M51" s="215">
        <f>IFERROR((G69+G71+G73+F68)*3.6/F57,0)</f>
        <v>0</v>
      </c>
      <c r="N51" s="214"/>
      <c r="O51" s="214"/>
      <c r="P51" s="214"/>
    </row>
    <row r="52" ht="42" customHeight="1">
      <c r="A52" s="11"/>
      <c r="F52" s="216"/>
      <c r="G52" s="217"/>
      <c r="H52" s="217"/>
      <c r="I52" s="217"/>
      <c r="J52" s="217"/>
      <c r="K52" s="217"/>
    </row>
    <row r="53" ht="14.65">
      <c r="A53" s="11"/>
      <c r="B53" s="218" t="str">
        <f>IF(O5="CORE14","General Information","Allgemeine Informationen")</f>
        <v xml:space="preserve">Allgemeine Informationen</v>
      </c>
      <c r="C53" s="219"/>
      <c r="D53" s="219"/>
      <c r="E53" s="219"/>
      <c r="F53" s="219"/>
      <c r="G53" s="219"/>
      <c r="H53" s="219"/>
      <c r="I53" s="219"/>
      <c r="J53" s="219"/>
      <c r="K53" s="219"/>
      <c r="L53" s="219"/>
      <c r="M53" s="219"/>
      <c r="N53" s="219"/>
      <c r="O53" s="219"/>
      <c r="P53" s="220"/>
    </row>
    <row r="54" ht="14.65">
      <c r="A54" s="11"/>
      <c r="B54" s="221" t="s">
        <v>141</v>
      </c>
      <c r="C54" s="222"/>
      <c r="D54" s="222"/>
      <c r="E54" s="222"/>
      <c r="F54" s="223"/>
      <c r="G54" s="224" t="str">
        <f>IF(O4="CORE14","Data base to be used","Zu verwendende Ökobau.dat version")</f>
        <v xml:space="preserve">Zu verwendende Ökobau.dat version</v>
      </c>
      <c r="H54" s="225"/>
      <c r="I54" s="226"/>
      <c r="J54" s="227" t="str">
        <f>IFERROR(VLOOKUP($Q$3,'Ökobau.dat-Version'!A1:B101,2,FALSE),"")</f>
        <v xml:space="preserve">V2016-I und neuer</v>
      </c>
      <c r="K54" s="228"/>
      <c r="L54" s="228"/>
      <c r="M54" s="228"/>
      <c r="N54" s="228"/>
      <c r="O54" s="228"/>
      <c r="P54" s="229"/>
    </row>
    <row r="55" ht="19.5" customHeight="1">
      <c r="A55" s="11"/>
      <c r="B55" s="230" t="str">
        <f>IF(O5="CORE14","Energy-Related Area [m²]","Nettogrundfläche nach EnEV Ausweis [m²]")</f>
        <v xml:space="preserve">Nettogrundfläche nach EnEV Ausweis [m²]</v>
      </c>
      <c r="C55" s="231"/>
      <c r="D55" s="231"/>
      <c r="E55" s="231"/>
      <c r="F55" s="232"/>
      <c r="G55" s="233" t="s">
        <v>142</v>
      </c>
      <c r="H55" s="234"/>
      <c r="I55" s="235"/>
      <c r="J55" s="236"/>
      <c r="K55" s="236"/>
      <c r="L55" s="236"/>
      <c r="M55" s="236"/>
      <c r="N55" s="236"/>
      <c r="O55" s="236"/>
      <c r="P55" s="237"/>
    </row>
    <row r="56" ht="18" customHeight="1">
      <c r="A56" s="11"/>
      <c r="B56" s="238" t="str">
        <f>IF(O5="CORE14","Calculation unit","Berechnungseinheit")</f>
        <v>Berechnungseinheit</v>
      </c>
      <c r="C56" s="239"/>
      <c r="D56" s="239"/>
      <c r="E56" s="239"/>
      <c r="F56" s="240"/>
      <c r="G56" s="241" t="s">
        <v>143</v>
      </c>
      <c r="H56" s="242"/>
      <c r="I56" s="242"/>
      <c r="J56" s="242"/>
      <c r="K56" s="242"/>
      <c r="L56" s="242"/>
      <c r="M56" s="242"/>
      <c r="N56" s="242"/>
      <c r="O56" s="242"/>
      <c r="P56" s="243"/>
    </row>
    <row r="57" ht="28.5" customHeight="1">
      <c r="A57" s="11"/>
      <c r="B57" s="244">
        <f>IF(F56="NRF(R) nach DIN 277 [m²]","NRF(R) (ehemalige NGFa) nach DIN 277 [m²] abzüglich der Fahrgassen der TG",F56)</f>
        <v>0</v>
      </c>
      <c r="C57" s="245"/>
      <c r="D57" s="245"/>
      <c r="E57" s="246"/>
      <c r="F57" s="247"/>
      <c r="G57" s="248" t="s">
        <v>144</v>
      </c>
      <c r="H57" s="249"/>
      <c r="I57" s="249"/>
      <c r="J57" s="236" t="s">
        <v>145</v>
      </c>
      <c r="K57" s="236"/>
      <c r="L57" s="236"/>
      <c r="M57" s="236"/>
      <c r="N57" s="236"/>
      <c r="O57" s="236"/>
      <c r="P57" s="237"/>
    </row>
    <row r="58" ht="15" customHeight="1">
      <c r="A58" s="11"/>
      <c r="B58" s="250" t="s">
        <v>146</v>
      </c>
      <c r="C58" s="251"/>
      <c r="D58" s="251"/>
      <c r="E58" s="251"/>
      <c r="F58" s="252"/>
      <c r="G58" s="248" t="s">
        <v>147</v>
      </c>
      <c r="H58" s="234"/>
      <c r="I58" s="235"/>
      <c r="J58" s="236" t="s">
        <v>148</v>
      </c>
      <c r="K58" s="236"/>
      <c r="L58" s="236"/>
      <c r="M58" s="236"/>
      <c r="N58" s="236"/>
      <c r="O58" s="236"/>
      <c r="P58" s="237"/>
    </row>
    <row r="59">
      <c r="A59" s="11"/>
      <c r="B59" s="250" t="s">
        <v>149</v>
      </c>
      <c r="C59" s="251"/>
      <c r="D59" s="251"/>
      <c r="E59" s="251"/>
      <c r="F59" s="252"/>
      <c r="G59" s="253" t="s">
        <v>150</v>
      </c>
      <c r="H59" s="254"/>
      <c r="I59" s="254"/>
      <c r="J59" s="254"/>
      <c r="K59" s="254"/>
      <c r="L59" s="254"/>
      <c r="M59" s="254"/>
      <c r="N59" s="254"/>
      <c r="O59" s="254"/>
      <c r="P59" s="255"/>
    </row>
    <row r="60" ht="15" customHeight="1">
      <c r="A60" s="11"/>
      <c r="B60" s="250" t="s">
        <v>151</v>
      </c>
      <c r="C60" s="251"/>
      <c r="D60" s="251"/>
      <c r="E60" s="251"/>
      <c r="F60" s="252"/>
      <c r="G60" s="248" t="s">
        <v>152</v>
      </c>
      <c r="H60" s="249"/>
      <c r="I60" s="249"/>
      <c r="J60" s="236" t="s">
        <v>153</v>
      </c>
      <c r="K60" s="236"/>
      <c r="L60" s="236"/>
      <c r="M60" s="236"/>
      <c r="N60" s="236"/>
      <c r="O60" s="236"/>
      <c r="P60" s="237"/>
    </row>
    <row r="61" ht="15" customHeight="1">
      <c r="A61" s="11"/>
      <c r="B61" s="250" t="s">
        <v>154</v>
      </c>
      <c r="C61" s="251"/>
      <c r="D61" s="251"/>
      <c r="E61" s="251"/>
      <c r="F61" s="256"/>
      <c r="G61" s="248" t="s">
        <v>147</v>
      </c>
      <c r="H61" s="249"/>
      <c r="I61" s="249"/>
      <c r="J61" s="236" t="s">
        <v>148</v>
      </c>
      <c r="K61" s="236"/>
      <c r="L61" s="236"/>
      <c r="M61" s="236"/>
      <c r="N61" s="236"/>
      <c r="O61" s="236"/>
      <c r="P61" s="237"/>
    </row>
    <row r="62">
      <c r="A62" s="11"/>
      <c r="B62" s="250" t="s">
        <v>155</v>
      </c>
      <c r="C62" s="251"/>
      <c r="D62" s="251"/>
      <c r="E62" s="251"/>
      <c r="F62" s="252"/>
      <c r="G62" s="253" t="s">
        <v>156</v>
      </c>
      <c r="H62" s="254"/>
      <c r="I62" s="254"/>
      <c r="J62" s="254"/>
      <c r="K62" s="254"/>
      <c r="L62" s="254"/>
      <c r="M62" s="254"/>
      <c r="N62" s="254"/>
      <c r="O62" s="254"/>
      <c r="P62" s="255"/>
    </row>
    <row r="63" ht="14.65">
      <c r="A63" s="11"/>
      <c r="B63" s="250" t="s">
        <v>157</v>
      </c>
      <c r="C63" s="251"/>
      <c r="D63" s="251"/>
      <c r="E63" s="251"/>
      <c r="F63" s="257"/>
      <c r="G63" s="258" t="s">
        <v>158</v>
      </c>
      <c r="H63" s="259"/>
      <c r="I63" s="259"/>
      <c r="J63" s="260"/>
      <c r="K63" s="260"/>
      <c r="L63" s="260"/>
      <c r="M63" s="260"/>
      <c r="N63" s="260"/>
      <c r="O63" s="260"/>
      <c r="P63" s="261"/>
    </row>
    <row r="64" ht="15">
      <c r="A64" s="11"/>
      <c r="B64" s="262" t="str">
        <f>IF(O5="CORE14","Information on the final energy demand of the projected building","Angaben zum Endenergiebedarf des Gebäudes")</f>
        <v xml:space="preserve">Angaben zum Endenergiebedarf des Gebäudes</v>
      </c>
      <c r="C64" s="262"/>
      <c r="D64" s="262"/>
      <c r="E64" s="262"/>
      <c r="F64" s="262"/>
      <c r="G64" s="263"/>
      <c r="H64" s="263"/>
      <c r="I64" s="263"/>
      <c r="J64" s="263"/>
      <c r="K64" s="263"/>
      <c r="L64" s="263"/>
      <c r="M64" s="264"/>
      <c r="N64" s="265"/>
      <c r="O64" s="265"/>
      <c r="P64" s="266"/>
    </row>
    <row r="65" ht="14.65">
      <c r="A65" s="11"/>
      <c r="B65" s="267" t="str">
        <f>IF(O5="CORE14","Calculation unit (according to LCEM)","Berechnungseinheit (nach EnEV)")</f>
        <v xml:space="preserve">Berechnungseinheit (nach EnEV)</v>
      </c>
      <c r="C65" s="268"/>
      <c r="D65" s="268"/>
      <c r="E65" s="269"/>
      <c r="F65" s="270"/>
      <c r="G65" s="271"/>
      <c r="H65" s="272"/>
      <c r="I65" s="272"/>
      <c r="J65" s="272"/>
      <c r="K65" s="272"/>
      <c r="L65" s="272"/>
      <c r="M65" s="272"/>
      <c r="N65" s="272"/>
      <c r="O65" s="272"/>
      <c r="P65" s="273"/>
    </row>
    <row r="66" ht="30.75" customHeight="1">
      <c r="B66" s="274" t="str">
        <f>IF(O5="CORE14","Electricity demand according to energy report","Strombedarf-Endenergie gemäß EnEV (abzüglich Endenergiebedarf des Wärmeerzeugers)")</f>
        <v xml:space="preserve">Strombedarf-Endenergie gemäß EnEV (abzüglich Endenergiebedarf des Wärmeerzeugers)</v>
      </c>
      <c r="C66" s="275"/>
      <c r="D66" s="275"/>
      <c r="E66" s="276"/>
      <c r="F66" s="277"/>
      <c r="G66" s="278"/>
      <c r="H66" s="279"/>
      <c r="I66" s="279"/>
      <c r="J66" s="279"/>
      <c r="K66" s="279"/>
      <c r="L66" s="279"/>
      <c r="M66" s="279"/>
      <c r="N66" s="279"/>
      <c r="O66" s="279"/>
      <c r="P66" s="280"/>
    </row>
    <row r="67" ht="14.65">
      <c r="B67" s="281" t="str">
        <f>IF(O5="CORE14","Heat demand","Endenergiebedarf des Wärmeerzeugers")</f>
        <v xml:space="preserve">Endenergiebedarf des Wärmeerzeugers</v>
      </c>
      <c r="C67" s="282"/>
      <c r="D67" s="282"/>
      <c r="E67" s="283"/>
      <c r="F67" s="284"/>
      <c r="G67" s="285"/>
      <c r="H67" s="286"/>
      <c r="I67" s="286"/>
      <c r="J67" s="286"/>
      <c r="K67" s="286"/>
      <c r="L67" s="286"/>
      <c r="M67" s="286"/>
      <c r="N67" s="286"/>
      <c r="O67" s="286"/>
      <c r="P67" s="287"/>
    </row>
    <row r="68" ht="33.75" customHeight="1">
      <c r="B68" s="288" t="s">
        <v>159</v>
      </c>
      <c r="C68" s="289"/>
      <c r="D68" s="289"/>
      <c r="E68" s="290"/>
      <c r="F68" s="291"/>
      <c r="G68" s="292">
        <f>IF(F68&lt;&gt;"",F68,0)</f>
        <v>0</v>
      </c>
      <c r="H68" s="293"/>
      <c r="I68" s="293"/>
      <c r="J68" s="293"/>
      <c r="K68" s="293"/>
      <c r="L68" s="293"/>
      <c r="M68" s="293"/>
      <c r="N68" s="293"/>
      <c r="O68" s="293"/>
      <c r="P68" s="294"/>
    </row>
    <row r="69" ht="48.75" customHeight="1">
      <c r="B69" s="295" t="s">
        <v>160</v>
      </c>
      <c r="C69" s="296"/>
      <c r="D69" s="296"/>
      <c r="E69" s="297"/>
      <c r="F69" s="298"/>
      <c r="G69" s="299">
        <f>IF(OR(F69="",F70=""),0,F70*(F69-1))</f>
        <v>0</v>
      </c>
      <c r="H69" s="300"/>
      <c r="I69" s="300"/>
      <c r="J69" s="300"/>
      <c r="K69" s="300"/>
      <c r="L69" s="300"/>
      <c r="M69" s="300"/>
      <c r="N69" s="300"/>
      <c r="O69" s="300"/>
      <c r="P69" s="301"/>
    </row>
    <row r="70" ht="48.75" customHeight="1">
      <c r="B70" s="295" t="s">
        <v>161</v>
      </c>
      <c r="C70" s="296"/>
      <c r="D70" s="296"/>
      <c r="E70" s="297"/>
      <c r="F70" s="298"/>
      <c r="G70" s="302"/>
      <c r="H70" s="303"/>
      <c r="I70" s="303"/>
      <c r="J70" s="303"/>
      <c r="K70" s="303"/>
      <c r="L70" s="303"/>
      <c r="M70" s="303"/>
      <c r="N70" s="303"/>
      <c r="O70" s="303"/>
      <c r="P70" s="304"/>
    </row>
    <row r="71" ht="48.75" customHeight="1">
      <c r="B71" s="305" t="s">
        <v>162</v>
      </c>
      <c r="C71" s="306"/>
      <c r="D71" s="306"/>
      <c r="E71" s="307"/>
      <c r="F71" s="298"/>
      <c r="G71" s="299">
        <f>IF(OR(F71="",F72=""),0,F72*(F71-1))</f>
        <v>0</v>
      </c>
      <c r="H71" s="300"/>
      <c r="I71" s="300"/>
      <c r="J71" s="300"/>
      <c r="K71" s="300"/>
      <c r="L71" s="300"/>
      <c r="M71" s="300"/>
      <c r="N71" s="300"/>
      <c r="O71" s="300"/>
      <c r="P71" s="301"/>
    </row>
    <row r="72" ht="48.75" customHeight="1">
      <c r="B72" s="305" t="s">
        <v>163</v>
      </c>
      <c r="C72" s="306"/>
      <c r="D72" s="306"/>
      <c r="E72" s="307"/>
      <c r="F72" s="298"/>
      <c r="G72" s="302"/>
      <c r="H72" s="303"/>
      <c r="I72" s="303"/>
      <c r="J72" s="303"/>
      <c r="K72" s="303"/>
      <c r="L72" s="303"/>
      <c r="M72" s="303"/>
      <c r="N72" s="303"/>
      <c r="O72" s="303"/>
      <c r="P72" s="304"/>
    </row>
    <row r="73" ht="48.75" customHeight="1">
      <c r="B73" s="295" t="s">
        <v>164</v>
      </c>
      <c r="C73" s="296"/>
      <c r="D73" s="296"/>
      <c r="E73" s="297"/>
      <c r="F73" s="298"/>
      <c r="G73" s="299">
        <f>IF(OR(F73="",F74=""),0,F74*(F73-1))</f>
        <v>0</v>
      </c>
      <c r="H73" s="300"/>
      <c r="I73" s="300"/>
      <c r="J73" s="300"/>
      <c r="K73" s="300"/>
      <c r="L73" s="300"/>
      <c r="M73" s="300"/>
      <c r="N73" s="300"/>
      <c r="O73" s="300"/>
      <c r="P73" s="301"/>
    </row>
    <row r="74" ht="48.75" customHeight="1">
      <c r="B74" s="295" t="s">
        <v>165</v>
      </c>
      <c r="C74" s="296"/>
      <c r="D74" s="296"/>
      <c r="E74" s="297"/>
      <c r="F74" s="298"/>
      <c r="G74" s="308"/>
      <c r="H74" s="309"/>
      <c r="I74" s="309"/>
      <c r="J74" s="309"/>
      <c r="K74" s="309"/>
      <c r="L74" s="309"/>
      <c r="M74" s="309"/>
      <c r="N74" s="309"/>
      <c r="O74" s="309"/>
      <c r="P74" s="310"/>
    </row>
    <row r="75" ht="15">
      <c r="B75" s="262" t="str">
        <f>IF(O5="CORE14","Information on the final energy demand of the reference building","Angaben zum Endenergiebedarf des Referenz-Gebäudes")</f>
        <v xml:space="preserve">Angaben zum Endenergiebedarf des Referenz-Gebäudes</v>
      </c>
      <c r="C75" s="262"/>
      <c r="D75" s="262"/>
      <c r="E75" s="262"/>
      <c r="F75" s="262"/>
      <c r="G75" s="263"/>
      <c r="H75" s="263"/>
      <c r="I75" s="263"/>
      <c r="J75" s="263"/>
      <c r="K75" s="263"/>
      <c r="L75" s="263"/>
      <c r="M75" s="264"/>
      <c r="N75" s="265"/>
      <c r="O75" s="265"/>
      <c r="P75" s="266"/>
    </row>
    <row r="76" ht="14.65">
      <c r="A76" s="11"/>
      <c r="B76" s="267" t="str">
        <f>IF(O5="CORE14","Calculation unit (according to LCEM)","Berechnungseinheit (nach EnEV)")</f>
        <v xml:space="preserve">Berechnungseinheit (nach EnEV)</v>
      </c>
      <c r="C76" s="268"/>
      <c r="D76" s="268"/>
      <c r="E76" s="269"/>
      <c r="F76" s="311"/>
      <c r="G76" s="272"/>
      <c r="H76" s="272"/>
      <c r="I76" s="272"/>
      <c r="J76" s="272"/>
      <c r="K76" s="272"/>
      <c r="L76" s="272"/>
      <c r="M76" s="272"/>
      <c r="N76" s="272"/>
      <c r="O76" s="272"/>
      <c r="P76" s="273"/>
      <c r="Q76" s="11"/>
    </row>
    <row r="77" ht="29.25" customHeight="1">
      <c r="A77" s="11"/>
      <c r="B77" s="274" t="str">
        <f>IF(O5="CORE14","Electricity demand","Strombedarf-Endenergie gemäß EnEV(abzüglich Endenergiebedarf des Wärmeerzeugers)")</f>
        <v xml:space="preserve">Strombedarf-Endenergie gemäß EnEV(abzüglich Endenergiebedarf des Wärmeerzeugers)</v>
      </c>
      <c r="C77" s="275"/>
      <c r="D77" s="275"/>
      <c r="E77" s="276"/>
      <c r="F77" s="312"/>
      <c r="G77" s="279"/>
      <c r="H77" s="279"/>
      <c r="I77" s="279"/>
      <c r="J77" s="279"/>
      <c r="K77" s="279"/>
      <c r="L77" s="279"/>
      <c r="M77" s="279"/>
      <c r="N77" s="279"/>
      <c r="O77" s="279"/>
      <c r="P77" s="280"/>
      <c r="Q77" s="11"/>
    </row>
    <row r="78">
      <c r="A78" s="11"/>
      <c r="B78" s="313" t="str">
        <f>IF(O5="CORE14","Heat demand","Endenergiebedarf des Wärmeerzeugers")</f>
        <v xml:space="preserve">Endenergiebedarf des Wärmeerzeugers</v>
      </c>
      <c r="C78" s="314"/>
      <c r="D78" s="314"/>
      <c r="E78" s="315"/>
      <c r="F78" s="312"/>
      <c r="G78" s="286"/>
      <c r="H78" s="286"/>
      <c r="I78" s="286"/>
      <c r="J78" s="286"/>
      <c r="K78" s="286"/>
      <c r="L78" s="286"/>
      <c r="M78" s="286"/>
      <c r="N78" s="286"/>
      <c r="O78" s="286"/>
      <c r="P78" s="287"/>
      <c r="Q78" s="11"/>
    </row>
    <row r="79" s="11" customFormat="1">
      <c r="B79" s="316" t="s">
        <v>166</v>
      </c>
      <c r="C79" s="317"/>
      <c r="D79" s="317"/>
      <c r="E79" s="317"/>
      <c r="F79" s="312"/>
      <c r="G79" s="318"/>
      <c r="H79" s="319"/>
      <c r="I79" s="319"/>
      <c r="J79" s="319"/>
      <c r="K79" s="319"/>
      <c r="L79" s="319"/>
      <c r="M79" s="319"/>
      <c r="N79" s="319"/>
      <c r="O79" s="319"/>
      <c r="P79" s="320"/>
    </row>
    <row r="80" s="11" customFormat="1" ht="14.65">
      <c r="B80" s="321" t="s">
        <v>167</v>
      </c>
      <c r="C80" s="322"/>
      <c r="D80" s="322"/>
      <c r="E80" s="322"/>
      <c r="F80" s="323"/>
      <c r="G80" s="324"/>
      <c r="H80" s="325"/>
      <c r="I80" s="325"/>
      <c r="J80" s="325"/>
      <c r="K80" s="325"/>
      <c r="L80" s="325"/>
      <c r="M80" s="325"/>
      <c r="N80" s="325"/>
      <c r="O80" s="325"/>
      <c r="P80" s="326"/>
    </row>
    <row r="81" ht="15">
      <c r="B81" s="262" t="s">
        <v>168</v>
      </c>
      <c r="C81" s="262"/>
      <c r="D81" s="262"/>
      <c r="E81" s="262"/>
      <c r="F81" s="262"/>
      <c r="G81" s="263"/>
      <c r="H81" s="263"/>
      <c r="I81" s="263"/>
      <c r="J81" s="263"/>
      <c r="K81" s="263"/>
      <c r="L81" s="263"/>
      <c r="M81" s="264"/>
      <c r="N81" s="265"/>
      <c r="O81" s="265"/>
      <c r="P81" s="266"/>
    </row>
    <row r="82" ht="15">
      <c r="A82" s="11"/>
      <c r="B82" s="267" t="s">
        <v>169</v>
      </c>
      <c r="C82" s="268"/>
      <c r="D82" s="268"/>
      <c r="E82" s="269"/>
      <c r="F82" s="327"/>
      <c r="G82" s="272"/>
      <c r="H82" s="272"/>
      <c r="I82" s="272"/>
      <c r="J82" s="272"/>
      <c r="K82" s="272"/>
      <c r="L82" s="272"/>
      <c r="M82" s="272"/>
      <c r="N82" s="272"/>
      <c r="O82" s="272"/>
      <c r="P82" s="273"/>
      <c r="Q82" s="11"/>
    </row>
    <row r="83" ht="35.25" customHeight="1">
      <c r="A83" s="11"/>
      <c r="B83" s="328" t="str">
        <f>IF(RIGHT(O5,2)="18","Gemäß Kriterium TEC1.4, Indikator 1 umfangreiche passive Maßnahmen angerechnet ","")</f>
        <v xml:space="preserve">Gemäß Kriterium TEC1.4, Indikator 1 umfangreiche passive Maßnahmen angerechnet </v>
      </c>
      <c r="C83" s="329"/>
      <c r="D83" s="329"/>
      <c r="E83" s="330"/>
      <c r="F83" s="331"/>
      <c r="G83" s="272"/>
      <c r="H83" s="272"/>
      <c r="I83" s="272"/>
      <c r="J83" s="272"/>
      <c r="K83" s="272"/>
      <c r="L83" s="272"/>
      <c r="M83" s="272"/>
      <c r="N83" s="272"/>
      <c r="O83" s="272"/>
      <c r="P83" s="273"/>
      <c r="Q83" s="11"/>
    </row>
    <row r="84" ht="15">
      <c r="A84" s="11"/>
      <c r="B84" s="267" t="s">
        <v>170</v>
      </c>
      <c r="C84" s="268"/>
      <c r="D84" s="268"/>
      <c r="E84" s="269"/>
      <c r="F84" s="332" t="str">
        <f>IFERROR(IF(AND(F82="Vereinfachtes Verfahren",RIGHT(O5,2)="18",F83="Ja"),VLOOKUP(Q3,Sicherheitszuschlag!A2:C102,3,FALSE),IF(F82="Vereinfachtes Verfahren",VLOOKUP(Q3,Sicherheitszuschlag!A2:C102,2,FALSE),"")),"")</f>
        <v/>
      </c>
      <c r="G84" s="272"/>
      <c r="H84" s="272"/>
      <c r="I84" s="272"/>
      <c r="J84" s="272"/>
      <c r="K84" s="272"/>
      <c r="L84" s="272"/>
      <c r="M84" s="272"/>
      <c r="N84" s="272"/>
      <c r="O84" s="272"/>
      <c r="P84" s="273"/>
      <c r="Q84" s="11"/>
    </row>
    <row r="85" ht="15">
      <c r="A85" s="11"/>
      <c r="B85" s="333" t="s">
        <v>171</v>
      </c>
      <c r="C85" s="334"/>
      <c r="D85" s="334"/>
      <c r="E85" s="335"/>
      <c r="F85" s="323"/>
      <c r="G85" s="336"/>
      <c r="H85" s="336"/>
      <c r="I85" s="336"/>
      <c r="J85" s="336"/>
      <c r="K85" s="336"/>
      <c r="L85" s="336"/>
      <c r="M85" s="336"/>
      <c r="N85" s="336"/>
      <c r="O85" s="336"/>
      <c r="P85" s="337"/>
      <c r="Q85" s="11"/>
    </row>
    <row r="86" s="11" customFormat="1">
      <c r="B86" s="338"/>
      <c r="C86" s="338"/>
      <c r="D86" s="338"/>
      <c r="E86" s="338"/>
      <c r="F86" s="339"/>
      <c r="G86" s="340"/>
      <c r="H86" s="340"/>
      <c r="I86" s="340"/>
      <c r="J86" s="340"/>
      <c r="K86" s="340"/>
      <c r="L86" s="340"/>
      <c r="M86" s="340"/>
      <c r="N86" s="340"/>
      <c r="O86" s="340"/>
      <c r="P86" s="340"/>
    </row>
    <row r="87" ht="11.25" customHeight="1">
      <c r="A87" s="11"/>
      <c r="B87" s="11"/>
      <c r="C87" s="11"/>
      <c r="D87" s="11"/>
      <c r="E87" s="11"/>
      <c r="F87" s="11"/>
      <c r="G87" s="11"/>
      <c r="H87" s="11"/>
      <c r="I87" s="11"/>
      <c r="J87" s="11"/>
      <c r="K87" s="11"/>
      <c r="L87" s="11"/>
      <c r="M87" s="11"/>
      <c r="N87" s="11"/>
      <c r="O87" s="11"/>
      <c r="P87" s="11"/>
      <c r="Q87" s="11"/>
    </row>
    <row r="89">
      <c r="B89" s="341"/>
      <c r="C89" t="str">
        <f>IF(O5="CORE14","to be selected","ist auszuwählen")</f>
        <v xml:space="preserve">ist auszuwählen</v>
      </c>
    </row>
    <row r="90">
      <c r="B90" s="342"/>
      <c r="C90" t="str">
        <f>IF(O5="CORE14","to be entered","ist einzutragen")</f>
        <v xml:space="preserve">ist einzutragen</v>
      </c>
    </row>
    <row r="91">
      <c r="B91" s="343"/>
      <c r="C91" t="s">
        <v>172</v>
      </c>
    </row>
    <row r="92">
      <c r="B92" s="344"/>
      <c r="C92" t="s">
        <v>173</v>
      </c>
    </row>
    <row r="94" hidden="1" outlineLevel="1">
      <c r="F94" s="345" t="s">
        <v>174</v>
      </c>
      <c r="G94" s="346">
        <f>IFERROR(VLOOKUP(Q3,Use!A2:H101,2,FALSE),"")</f>
        <v>0.57899999999999996</v>
      </c>
      <c r="H94" s="346">
        <f>IFERROR(VLOOKUP(Q3,Use!A2:H101,3,FALSE),"")</f>
        <v>2.08e-12</v>
      </c>
      <c r="I94" s="346">
        <f>IFERROR(VLOOKUP(Q3,Use!A2:H101,4,FALSE),"")</f>
        <v>6.0699999999999998e-05</v>
      </c>
      <c r="J94" s="346">
        <f>IFERROR(VLOOKUP(Q3,Use!A2:H101,5,FALSE),"")</f>
        <v>0.00087100000000000003</v>
      </c>
      <c r="K94" s="346">
        <f>IFERROR(VLOOKUP(Q3,Use!A2:H101,6,FALSE),"")</f>
        <v>0.00014200000000000001</v>
      </c>
      <c r="L94" s="346">
        <f>IFERROR(VLOOKUP(Q3,Use!A2:H101,7,FALSE),"")</f>
        <v>7.2999999999999998</v>
      </c>
      <c r="M94" s="346">
        <f>IFERROR(VLOOKUP(Q3,Use!A2:H101,8,FALSE),"")</f>
        <v>11.18</v>
      </c>
    </row>
    <row r="95" hidden="1" outlineLevel="1">
      <c r="F95" s="345" t="s">
        <v>175</v>
      </c>
      <c r="G95" s="346">
        <f>IFERROR(VLOOKUP(Q3,Use!J2:Q101,2,FALSE),"")</f>
        <v>0.23100000000000001</v>
      </c>
      <c r="H95" s="346">
        <f>IFERROR(VLOOKUP(Q3,Use!J2:Q101,3,FALSE),"")</f>
        <v>1.5699999999999999e-14</v>
      </c>
      <c r="I95" s="346">
        <f>IFERROR(VLOOKUP(Q3,Use!J2:Q101,4,FALSE),"")</f>
        <v>3.0300000000000001e-05</v>
      </c>
      <c r="J95" s="346">
        <f>IFERROR(VLOOKUP(Q3,Use!J2:Q101,5,FALSE),"")</f>
        <v>0.00027</v>
      </c>
      <c r="K95" s="346">
        <f>IFERROR(VLOOKUP(Q3,Use!J2:Q101,6,FALSE),"")</f>
        <v>2.65e-05</v>
      </c>
      <c r="L95" s="346">
        <f>IFERROR(VLOOKUP(Q3,Use!J2:Q101,7,FALSE),"")</f>
        <v>3.4399999999999999</v>
      </c>
      <c r="M95" s="346">
        <f>IFERROR(VLOOKUP(Q3,Use!J2:Q101,8,FALSE),"")</f>
        <v>4.1299999999999999</v>
      </c>
    </row>
    <row r="96" hidden="1" outlineLevel="1">
      <c r="F96" s="345" t="s">
        <v>176</v>
      </c>
      <c r="G96" s="346">
        <f>IFERROR(VLOOKUP(Q3,Use!S2:Z101,2,FALSE),"")</f>
        <v>0</v>
      </c>
      <c r="H96" s="346">
        <f>IFERROR(VLOOKUP(Q3,Use!S2:Z101,3,FALSE),"")</f>
        <v>0</v>
      </c>
      <c r="I96" s="346">
        <f>IFERROR(VLOOKUP(Q3,Use!S2:Z101,4,FALSE),"")</f>
        <v>0</v>
      </c>
      <c r="J96" s="346">
        <f>IFERROR(VLOOKUP(Q3,Use!S2:Z101,5,FALSE),"")</f>
        <v>0</v>
      </c>
      <c r="K96" s="346">
        <f>IFERROR(VLOOKUP(Q3,Use!S2:Z101,6,FALSE),"")</f>
        <v>0</v>
      </c>
      <c r="L96" s="346">
        <f>IFERROR(VLOOKUP(Q3,Use!S2:Z101,7,FALSE),"")</f>
        <v>0</v>
      </c>
      <c r="M96" s="346">
        <f>IFERROR(VLOOKUP(Q3,Use!S2:Z101,8,FALSE),"")</f>
        <v>0</v>
      </c>
    </row>
    <row r="97" hidden="1" outlineLevel="1">
      <c r="F97" s="345" t="s">
        <v>177</v>
      </c>
      <c r="G97" s="346">
        <f>IFERROR(VLOOKUP(Q3,Use!AB2:AI101,2,FALSE),"")</f>
        <v>0</v>
      </c>
      <c r="H97" s="346">
        <f>IFERROR(VLOOKUP(Q3,Use!AB2:AI101,3,FALSE),"")</f>
        <v>0</v>
      </c>
      <c r="I97" s="346">
        <f>IFERROR(VLOOKUP(Q3,Use!AB2:AI101,4,FALSE),"")</f>
        <v>0</v>
      </c>
      <c r="J97" s="346">
        <f>IFERROR(VLOOKUP(Q3,Use!AB2:AI101,5,FALSE),"")</f>
        <v>0</v>
      </c>
      <c r="K97" s="346">
        <f>IFERROR(VLOOKUP(Q3,Use!AB2:AI101,6,FALSE),"")</f>
        <v>0</v>
      </c>
      <c r="L97" s="346">
        <f>IFERROR(VLOOKUP(Q3,Use!AB2:AI101,7,FALSE),"")</f>
        <v>0</v>
      </c>
      <c r="M97" s="346">
        <f>IFERROR(VLOOKUP(Q3,Use!AB2:AI101,8,FALSE),"")</f>
        <v>0</v>
      </c>
    </row>
    <row r="98" hidden="1" outlineLevel="1"/>
    <row r="99" hidden="1" outlineLevel="1">
      <c r="F99" s="345" t="s">
        <v>178</v>
      </c>
      <c r="G99" t="str">
        <f>IFERROR(F55/F57,"")</f>
        <v/>
      </c>
    </row>
    <row r="100" collapsed="1"/>
    <row r="101" ht="14.65" hidden="1" outlineLevel="1">
      <c r="A101" s="347"/>
      <c r="B101" s="348"/>
      <c r="C101" s="348"/>
      <c r="D101" s="348"/>
      <c r="E101" s="348"/>
      <c r="F101" s="348"/>
      <c r="G101" s="348" t="s">
        <v>179</v>
      </c>
      <c r="H101" s="349" t="e">
        <f>G22</f>
        <v>#VALUE!</v>
      </c>
      <c r="I101" s="348"/>
      <c r="J101" s="348"/>
      <c r="K101" s="348" t="s">
        <v>179</v>
      </c>
      <c r="L101" s="350" t="e">
        <f>$H$22</f>
        <v>#VALUE!</v>
      </c>
      <c r="M101" s="348"/>
      <c r="N101" s="348"/>
      <c r="O101" s="348" t="s">
        <v>179</v>
      </c>
      <c r="P101" s="350" t="e">
        <f>$I$22</f>
        <v>#VALUE!</v>
      </c>
      <c r="Q101" s="348"/>
      <c r="R101" s="348"/>
      <c r="S101" s="348" t="s">
        <v>179</v>
      </c>
      <c r="T101" s="351" t="e">
        <f>$J$22</f>
        <v>#VALUE!</v>
      </c>
      <c r="U101" s="348"/>
      <c r="V101" s="348"/>
      <c r="W101" s="348" t="s">
        <v>179</v>
      </c>
      <c r="X101" s="351" t="e">
        <f>$K$22</f>
        <v>#VALUE!</v>
      </c>
      <c r="Y101" s="348"/>
      <c r="Z101" s="348"/>
      <c r="AA101" s="348" t="s">
        <v>179</v>
      </c>
      <c r="AB101" s="349" t="e">
        <f>$L$22</f>
        <v>#VALUE!</v>
      </c>
      <c r="AC101" s="348"/>
      <c r="AD101" s="348"/>
      <c r="AE101" s="348" t="s">
        <v>179</v>
      </c>
      <c r="AF101" s="349" t="e">
        <f>$M$22</f>
        <v>#VALUE!</v>
      </c>
      <c r="AG101" s="348"/>
      <c r="AH101" s="348"/>
      <c r="AI101" s="348" t="s">
        <v>179</v>
      </c>
      <c r="AJ101" s="349">
        <f>Q22</f>
        <v>0</v>
      </c>
      <c r="AK101" s="348"/>
      <c r="AL101" s="352"/>
    </row>
    <row r="102" s="353" customFormat="1" ht="69" hidden="1" customHeight="1" outlineLevel="1">
      <c r="A102" s="354"/>
      <c r="F102" s="355" t="s">
        <v>180</v>
      </c>
      <c r="G102" s="356" t="s">
        <v>181</v>
      </c>
      <c r="H102" s="356" t="s">
        <v>182</v>
      </c>
      <c r="I102" s="357" t="s">
        <v>183</v>
      </c>
      <c r="J102" s="355" t="s">
        <v>180</v>
      </c>
      <c r="K102" s="356" t="s">
        <v>184</v>
      </c>
      <c r="L102" s="356" t="s">
        <v>185</v>
      </c>
      <c r="M102" s="357" t="s">
        <v>183</v>
      </c>
      <c r="N102" s="355" t="s">
        <v>180</v>
      </c>
      <c r="O102" s="356" t="s">
        <v>186</v>
      </c>
      <c r="P102" s="356" t="s">
        <v>187</v>
      </c>
      <c r="Q102" s="357" t="s">
        <v>183</v>
      </c>
      <c r="R102" s="355" t="s">
        <v>180</v>
      </c>
      <c r="S102" s="356" t="s">
        <v>188</v>
      </c>
      <c r="T102" s="356" t="s">
        <v>189</v>
      </c>
      <c r="U102" s="357" t="s">
        <v>183</v>
      </c>
      <c r="V102" s="355" t="s">
        <v>180</v>
      </c>
      <c r="W102" s="356" t="s">
        <v>190</v>
      </c>
      <c r="X102" s="356" t="s">
        <v>191</v>
      </c>
      <c r="Y102" s="357" t="s">
        <v>183</v>
      </c>
      <c r="Z102" s="355" t="s">
        <v>180</v>
      </c>
      <c r="AA102" s="356" t="s">
        <v>192</v>
      </c>
      <c r="AB102" s="356" t="s">
        <v>193</v>
      </c>
      <c r="AC102" s="357" t="s">
        <v>183</v>
      </c>
      <c r="AD102" s="355" t="s">
        <v>180</v>
      </c>
      <c r="AE102" s="356" t="s">
        <v>194</v>
      </c>
      <c r="AF102" s="356" t="s">
        <v>195</v>
      </c>
      <c r="AG102" s="357" t="s">
        <v>183</v>
      </c>
      <c r="AH102" s="355" t="s">
        <v>180</v>
      </c>
      <c r="AI102" s="356" t="s">
        <v>196</v>
      </c>
      <c r="AJ102" s="356" t="s">
        <v>197</v>
      </c>
      <c r="AK102" s="357" t="s">
        <v>183</v>
      </c>
      <c r="AL102" s="358"/>
    </row>
    <row r="103" hidden="1" outlineLevel="1">
      <c r="A103" s="359"/>
      <c r="F103" s="360">
        <v>0</v>
      </c>
      <c r="G103" s="361">
        <f>IFERROR(VLOOKUP(CONCATENATE($Q$3,"_",F103),Punkte_ENV1.1!$A$2:$P$1030,2,FALSE)*(VLOOKUP(CONCATENATE($Q$3,"_",F103),Punkte_ENV1.1!$A$2:$P$1030,3,FALSE)*$G$13+VLOOKUP(CONCATENATE($Q$3,"_",F103),Punkte_ENV1.1!$A$2:$P$1030,4,FALSE)*$G$18),"")</f>
        <v>13.16</v>
      </c>
      <c r="H103" s="361" t="e">
        <f t="shared" ref="H103:H117" si="16">IF(G103="","",IF($G$22&lt;=G103,$G$22,""))</f>
        <v>#VALUE!</v>
      </c>
      <c r="I103" s="362" t="e">
        <f t="shared" ref="I103:I117" si="17">IF(H103="","",IF(AND(G104="",G105="",G106="",G107="",G108="",G109="",G110="",G111="",H103&lt;=G103),F103,IF(AND(H104="",H105="",H106="",H107="",H108="",H109="",H110="",H111=""),IF(AND(F104&lt;&gt;"",G104&lt;&gt;""),(F104-F103)/(G104-G103)*H103+(F103*G104-F104*G103)/(G104-G103),IF(AND(F105&lt;&gt;"",G105&lt;&gt;""),(F105-F103)/(G105-G103)*H103+(F103*G105-F105*G103)/(G105-G103),IF(AND(F106&lt;&gt;"",G106&lt;&gt;""),(F106-F103)/(G106-G103)*H103+(F103*G106-F106*G103)/(G106-G103),IF(AND(F107&lt;&gt;"",G107&lt;&gt;""),(F107-F103)/(G107-G103)*H103+(F103*G107-F107*G103)/(G107-G103),IF(AND(F108&lt;&gt;"",G108&lt;&gt;""),(F108-F103)/(G108-G103)*H103+(F103*G108-F108*G103)/(G108-G103),IF(AND(F109&lt;&gt;"",G109&lt;&gt;""),(F109-F103)/(G109-G103)*H103+(F103*G109-F109*G103)/(G109-G103),IF(AND(F110&lt;&gt;"",G110&lt;&gt;""),(F110-F103)/(G110-G103)*H103+(F103*G110-F110*G103)/(G110-G103),IF(AND(F111&lt;&gt;"",G111&lt;&gt;""),(F111-F103)/(G111-G103)*H103+(F103*G111-F111*G103)/(G111-G103),"")))))))))))</f>
        <v>#VALUE!</v>
      </c>
      <c r="J103" s="360">
        <v>0</v>
      </c>
      <c r="K103" s="363">
        <f>IFERROR(VLOOKUP(CONCATENATE($Q$3,"_",J103),Punkte_ENV1.1!$A$2:$P$1030,5,FALSE)*(VLOOKUP(CONCATENATE($Q$3,"_",J103),Punkte_ENV1.1!$A$2:$P$1030,6,FALSE)*$H$13+VLOOKUP(CONCATENATE($Q$3,"_",J103),Punkte_ENV1.1!$A$2:$P$1030,7,FALSE)*$H$18),"")</f>
        <v>0</v>
      </c>
      <c r="L103" s="363" t="e">
        <f t="shared" ref="L103:L117" si="18">IF(K103="","",IF($H$22&lt;=K103,$H$22,""))</f>
        <v>#VALUE!</v>
      </c>
      <c r="M103" s="362" t="e">
        <f t="shared" ref="M103:M117" si="19">IF(L103="","",IF(AND(K104="",K105="",K106="",K107="",K108="",K109="",K110="",K111="",L103&lt;=K103),J103,IF(AND(L104="",L105="",L106="",L107="",L108="",L109="",L110="",L111=""),IF(AND(J104&lt;&gt;"",K104&lt;&gt;""),(J104-J103)/(K104-K103)*L103+(J103*K104-J104*K103)/(K104-K103),IF(AND(J105&lt;&gt;"",K105&lt;&gt;""),(J105-J103)/(K105-K103)*L103+(J103*K105-J105*K103)/(K105-K103),IF(AND(J106&lt;&gt;"",K106&lt;&gt;""),(J106-J103)/(K106-K103)*L103+(J103*K106-J106*K103)/(K106-K103),IF(AND(J107&lt;&gt;"",K107&lt;&gt;""),(J107-J103)/(K107-K103)*L103+(J103*K107-J107*K103)/(K107-K103),IF(AND(J108&lt;&gt;"",K108&lt;&gt;""),(J108-J103)/(K108-K103)*L103+(J103*K108-J108*K103)/(K108-K103),IF(AND(J109&lt;&gt;"",K109&lt;&gt;""),(J109-J103)/(K109-K103)*L103+(J103*K109-J109*K103)/(K109-K103),IF(AND(J110&lt;&gt;"",K110&lt;&gt;""),(J110-J103)/(K110-K103)*L103+(J103*K110-J110*K103)/(K110-K103),IF(AND(J111&lt;&gt;"",K111&lt;&gt;""),(J111-J103)/(K111-K103)*L103+(J103*K111-J111*K103)/(K111-K103),"")))))))))))</f>
        <v>#VALUE!</v>
      </c>
      <c r="N103" s="360">
        <v>0</v>
      </c>
      <c r="O103" s="363">
        <f>IFERROR(VLOOKUP(CONCATENATE($Q$3,"_",N103),Punkte_ENV1.1!$A$2:$P$1030,8,FALSE)*(VLOOKUP(CONCATENATE($Q$3,"_",N103),Punkte_ENV1.1!$A$2:$P$1030,9,FALSE)*$I$13+VLOOKUP(CONCATENATE($Q$3,"_",N103),Punkte_ENV1.1!$A$2:$P$1030,10,FALSE)*$I$18),"")</f>
        <v>0.0083999999999999995</v>
      </c>
      <c r="P103" s="363" t="e">
        <f t="shared" ref="P103:P117" si="20">IF(O103="","",IF($I$22&lt;=O103,$I$22,""))</f>
        <v>#VALUE!</v>
      </c>
      <c r="Q103" s="362" t="e">
        <f t="shared" ref="Q103:Q117" si="21">IF(P103="","",IF(AND(O104="",O105="",O106="",O107="",O108="",O109="",O110="",O111="",P103&lt;=O103),N103,IF(AND(P104="",P105="",P106="",P107="",P108="",P109="",P110="",P111=""),IF(AND(N104&lt;&gt;"",O104&lt;&gt;""),(N104-N103)/(O104-O103)*P103+(N103*O104-N104*O103)/(O104-O103),IF(AND(N105&lt;&gt;"",O105&lt;&gt;""),(N105-N103)/(O105-O103)*P103+(N103*O105-N105*O103)/(O105-O103),IF(AND(N106&lt;&gt;"",O106&lt;&gt;""),(N106-N103)/(O106-O103)*P103+(N103*O106-N106*O103)/(O106-O103),IF(AND(N107&lt;&gt;"",O107&lt;&gt;""),(N107-N103)/(O107-O103)*P103+(N103*O107-N107*O103)/(O107-O103),IF(AND(N108&lt;&gt;"",O108&lt;&gt;""),(N108-N103)/(O108-O103)*P103+(N103*O108-N108*O103)/(O108-O103),IF(AND(N109&lt;&gt;"",O109&lt;&gt;""),(N109-N103)/(O109-O103)*P103+(N103*O109-N109*O103)/(O109-O103),IF(AND(N110&lt;&gt;"",O110&lt;&gt;""),(N110-N103)/(O110-O103)*P103+(N103*O110-N110*O103)/(O110-O103),IF(AND(N111&lt;&gt;"",O111&lt;&gt;""),(N111-N103)/(O111-O103)*P103+(N103*O111-N111*O103)/(O111-O103),"")))))))))))</f>
        <v>#VALUE!</v>
      </c>
      <c r="R103" s="364">
        <v>0</v>
      </c>
      <c r="S103" s="365">
        <f>IFERROR(VLOOKUP(CONCATENATE($Q$3,"_",R103),Punkte_ENV1.1!$A$2:$P$1030,11,FALSE)*(VLOOKUP(CONCATENATE($Q$3,"_",R103),Punkte_ENV1.1!$A$2:$P$1030,12,FALSE)*$J$13+VLOOKUP(CONCATENATE($Q$3,"_",R103),Punkte_ENV1.1!$A$2:$P$1030,13,FALSE)*$J$18),"")</f>
        <v>0.062899999999999998</v>
      </c>
      <c r="T103" s="365" t="e">
        <f t="shared" ref="T103:T117" si="22">IF(S103="","",IF($J$22&lt;=S103,$J$22,""))</f>
        <v>#VALUE!</v>
      </c>
      <c r="U103" s="362" t="e">
        <f t="shared" ref="U103:U117" si="23">IF(T103="","",IF(AND(S104="",S105="",S106="",S107="",S108="",S109="",S110="",S111="",T103&lt;=S103),R103,IF(AND(T104="",T105="",T106="",T107="",T108="",T109="",T110="",T111=""),IF(AND(R104&lt;&gt;"",S104&lt;&gt;""),(R104-R103)/(S104-S103)*T103+(R103*S104-R104*S103)/(S104-S103),IF(AND(R105&lt;&gt;"",S105&lt;&gt;""),(R105-R103)/(S105-S103)*T103+(R103*S105-R105*S103)/(S105-S103),IF(AND(R106&lt;&gt;"",S106&lt;&gt;""),(R106-R103)/(S106-S103)*T103+(R103*S106-R106*S103)/(S106-S103),IF(AND(R107&lt;&gt;"",S107&lt;&gt;""),(R107-R103)/(S107-S103)*T103+(R103*S107-R107*S103)/(S107-S103),IF(AND(R108&lt;&gt;"",S108&lt;&gt;""),(R108-R103)/(S108-S103)*T103+(R103*S108-R108*S103)/(S108-S103),IF(AND(R109&lt;&gt;"",S109&lt;&gt;""),(R109-R103)/(S109-S103)*T103+(R103*S109-R109*S103)/(S109-S103),IF(AND(R110&lt;&gt;"",S110&lt;&gt;""),(R110-R103)/(S110-S103)*T103+(R103*S110-R110*S103)/(S110-S103),IF(AND(R111&lt;&gt;"",S111&lt;&gt;""),(R111-R103)/(S111-S103)*T103+(R103*S111-R111*S103)/(S111-S103),"")))))))))))</f>
        <v>#VALUE!</v>
      </c>
      <c r="V103" s="364">
        <v>0</v>
      </c>
      <c r="W103" s="365">
        <f>IFERROR(VLOOKUP(CONCATENATE($Q$3,"_",V103),Punkte_ENV1.1!$A$2:$P$1030,14,FALSE)*(VLOOKUP(CONCATENATE($Q$3,"_",V103),Punkte_ENV1.1!$A$2:$P$1030,15,FALSE)*$K$13+VLOOKUP(CONCATENATE($Q$3,"_",V103),Punkte_ENV1.1!$A$2:$P$1030,16,FALSE)*$K$18),"")</f>
        <v>0.0094000000000000004</v>
      </c>
      <c r="X103" s="365" t="e">
        <f t="shared" ref="X103:X117" si="24">IF(W103="","",IF($K$22&lt;=W103,$K$22,""))</f>
        <v>#VALUE!</v>
      </c>
      <c r="Y103" s="362" t="e">
        <f t="shared" ref="Y103:Y117" si="25">IF(X103="","",IF(AND(W104="",W105="",W106="",W107="",W108="",W109="",W110="",W111="",X103&lt;=W103),V103,IF(AND(X104="",X105="",X106="",X107="",X108="",X109="",X110="",X111=""),IF(AND(V104&lt;&gt;"",W104&lt;&gt;""),(V104-V103)/(W104-W103)*X103+(V103*W104-V104*W103)/(W104-W103),IF(AND(V105&lt;&gt;"",W105&lt;&gt;""),(V105-V103)/(W105-W103)*X103+(V103*W105-V105*W103)/(W105-W103),IF(AND(V106&lt;&gt;"",W106&lt;&gt;""),(V106-V103)/(W106-W103)*X103+(V103*W106-V106*W103)/(W106-W103),IF(AND(V107&lt;&gt;"",W107&lt;&gt;""),(V107-V103)/(W107-W103)*X103+(V103*W107-V107*W103)/(W107-W103),IF(AND(V108&lt;&gt;"",W108&lt;&gt;""),(V108-V103)/(W108-W103)*X103+(V103*W108-V108*W103)/(W108-W103),IF(AND(V109&lt;&gt;"",W109&lt;&gt;""),(V109-V103)/(W109-W103)*X103+(V103*W109-V109*W103)/(W109-W103),IF(AND(V110&lt;&gt;"",W110&lt;&gt;""),(V110-V103)/(W110-W103)*X103+(V103*W110-V110*W103)/(W110-W103),IF(AND(V111&lt;&gt;"",W111&lt;&gt;""),(V111-V103)/(W111-W103)*X103+(V103*W111-V111*W103)/(W111-W103),"")))))))))))</f>
        <v>#VALUE!</v>
      </c>
      <c r="Z103" s="364">
        <v>0</v>
      </c>
      <c r="AA103" s="366">
        <f>IFERROR(VLOOKUP(CONCATENATE($Q$3,"_",Z103),Punkte_PENE!$A$2:$D$1026,2,FALSE)*(VLOOKUP(CONCATENATE($Q$3,"_",Z103),Punkte_PENE!$A$2:$D$1026,3,FALSE)*$L$13+VLOOKUP(CONCATENATE($Q$3,"_",Z103),Punkte_PENE!$A$2:$D$1026,4,FALSE)*$L$18),"")</f>
        <v>172.19999999999999</v>
      </c>
      <c r="AB103" s="366" t="e">
        <f t="shared" ref="AB103:AB117" si="26">IF(AA103="","",IF($L$22&lt;=AA103,$L$22,""))</f>
        <v>#VALUE!</v>
      </c>
      <c r="AC103" s="362" t="e">
        <f t="shared" ref="AC103:AC117" si="27">IF(AB103="","",IF(AND(AA104="",AA105="",AA106="",AA107="",AA108="",AA109="",AA110="",AA111="",AB103&lt;=AA103),Z103,IF(AND(AB104="",AB105="",AB106="",AB107="",AB108="",AB109="",AB110="",AB111=""),IF(AND(Z104&lt;&gt;"",AA104&lt;&gt;""),(Z104-Z103)/(AA104-AA103)*AB103+(Z103*AA104-Z104*AA103)/(AA104-AA103),IF(AND(Z105&lt;&gt;"",AA105&lt;&gt;""),(Z105-Z103)/(AA105-AA103)*AB103+(Z103*AA105-Z105*AA103)/(AA105-AA103),IF(AND(Z106&lt;&gt;"",AA106&lt;&gt;""),(Z106-Z103)/(AA106-AA103)*AB103+(Z103*AA106-Z106*AA103)/(AA106-AA103),IF(AND(Z107&lt;&gt;"",AA107&lt;&gt;""),(Z107-Z103)/(AA107-AA103)*AB103+(Z103*AA107-Z107*AA103)/(AA107-AA103),IF(AND(Z108&lt;&gt;"",AA108&lt;&gt;""),(Z108-Z103)/(AA108-AA103)*AB103+(Z103*AA108-Z108*AA103)/(AA108-AA103),IF(AND(Z109&lt;&gt;"",AA109&lt;&gt;""),(Z109-Z103)/(AA109-AA103)*AB103+(Z103*AA109-Z109*AA103)/(AA109-AA103),IF(AND(Z110&lt;&gt;"",AA110&lt;&gt;""),(Z110-Z103)/(AA110-AA103)*AB103+(Z103*AA110-Z110*AA103)/(AA110-AA103),IF(AND(Z111&lt;&gt;"",AA111&lt;&gt;""),(Z111-Z103)/(AA111-AA103)*AB103+(Z103*AA111-Z111*AA103)/(AA111-AA103),"")))))))))))</f>
        <v>#VALUE!</v>
      </c>
      <c r="AD103" s="364">
        <v>0</v>
      </c>
      <c r="AE103" s="366">
        <f>IFERROR(VLOOKUP(CONCATENATE($Q$3,"_",AD103),Punkte_PEGES!$A$2:$D$1029,2,FALSE)*(VLOOKUP(CONCATENATE($Q$3,"_",AD103),Punkte_PEGES!$A$2:$D$1029,3,FALSE)*$M$13+VLOOKUP(CONCATENATE($Q$3,"_",AD103),Punkte_PEGES!$A$2:$D$1029,4,FALSE)*$M$18),"")</f>
        <v>211.39999999999998</v>
      </c>
      <c r="AF103" s="366" t="e">
        <f t="shared" ref="AF103:AF125" si="28">IF(AE103="","",IF($M$22&lt;=AE103,$M$22,""))</f>
        <v>#VALUE!</v>
      </c>
      <c r="AG103" s="362" t="e">
        <f t="shared" ref="AG103:AG118" si="29">IF(AF103="","",IF(AND(AE104="",AE105="",AE106="",AE107="",AE108="",AE109="",AE110="",AE111="",AF103&lt;=AE103),AD103,IF(AND(AF104="",AF105="",AF106="",AF107="",AF108="",AF109="",AF110="",AF111=""),IF(AND(AD104&lt;&gt;"",AE104&lt;&gt;""),(AD104-AD103)/(AE104-AE103)*AF103+(AD103*AE104-AD104*AE103)/(AE104-AE103),IF(AND(AD105&lt;&gt;"",AE105&lt;&gt;""),(AD105-AD103)/(AE105-AE103)*AF103+(AD103*AE105-AD105*AE103)/(AE105-AE103),IF(AND(AD106&lt;&gt;"",AE106&lt;&gt;""),(AD106-AD103)/(AE106-AE103)*AF103+(AD103*AE106-AD106*AE103)/(AE106-AE103),IF(AND(AD107&lt;&gt;"",AE107&lt;&gt;""),(AD107-AD103)/(AE107-AE103)*AF103+(AD103*AE107-AD107*AE103)/(AE107-AE103),IF(AND(AD108&lt;&gt;"",AE108&lt;&gt;""),(AD108-AD103)/(AE108-AE103)*AF103+(AD103*AE108-AD108*AE103)/(AE108-AE103),IF(AND(AD109&lt;&gt;"",AE109&lt;&gt;""),(AD109-AD103)/(AE109-AE103)*AF103+(AD103*AE109-AD109*AE103)/(AE109-AE103),IF(AND(AD110&lt;&gt;"",AE110&lt;&gt;""),(AD110-AD103)/(AE110-AE103)*AF103+(AD103*AE110-AD110*AE103)/(AE110-AE103),IF(AND(AD111&lt;&gt;"",AE111&lt;&gt;""),(AD111-AD103)/(AE111-AE103)*AF103+(AD103*AE111-AD111*AE103)/(AE111-AE103),"")))))))))))</f>
        <v>#VALUE!</v>
      </c>
      <c r="AH103" s="364">
        <v>0</v>
      </c>
      <c r="AI103" s="366">
        <f>IFERROR(VLOOKUP(CONCATENATE($Q$3,"_",AH103),Punkte_PEE!$A$2:$B$1028,2,FALSE),"")</f>
        <v>5</v>
      </c>
      <c r="AJ103" s="366" t="str">
        <f t="shared" ref="AJ103:AJ117" si="30">IFERROR(IF(AI103="","",IF((($M$22-$L$22)/$M$22)*100&gt;=AI103,(($M$22-$L$22)/$M$22)*100,"")),"")</f>
        <v/>
      </c>
      <c r="AK103" s="362" t="str">
        <f>IF(AJ103="","",IF(AND(AI104="",AI105="",AI106="",AI107="",AI108="",AI109="",AI110="",AI111="",AJ103&lt;=AI103),AH103,IF(AND(AJ104="",AJ105="",AJ106="",AJ107="",AJ108="",AJ109="",AJ110="",AJ111=""),IF(AND(AH104&lt;&gt;"",AI104&lt;&gt;""),(AH104-AH103)/(AI104-AI103)*AJ103+(AH103*AI104-AH104*AI103)/(AI104-AI103),IF(AND(AH105&lt;&gt;"",AI105&lt;&gt;""),(AH105-AH103)/(AI105-AI103)*AJ103+(AH103*AI105-AH105*AI103)/(AI105-AI103),IF(AND(AH106&lt;&gt;"",AI106&lt;&gt;""),(AH106-AH103)/(AI106-AI103)*AJ103+(AH103*AI106-AH106*AI103)/(AI106-AI103),IF(AND(AH107&lt;&gt;"",AI107&lt;&gt;""),(AH107-AH103)/(AI107-AI103)*AJ103+(AH103*AI107-AH107*AI103)/(AI107-AI103),IF(AND(AH108&lt;&gt;"",AI108&lt;&gt;""),(AH108-AH103)/(AI108-AI103)*AJ103+(AH103*AI108-AH108*AI103)/(AI108-AI103),IF(AND(AH109&lt;&gt;"",AI109&lt;&gt;""),(AH109-AH103)/(AI109-AI103)*AJ103+(AH103*AI109-AH109*AI103)/(AI109-AI103),IF(AND(AH110&lt;&gt;"",AI110&lt;&gt;""),(AH110-AH103)/(AI110-AI103)*AJ103+(AH103*AI110-AH110*AI103)/(AI110-AI103),IF(AND(AH111&lt;&gt;"",AI111&lt;&gt;""),(AH111-AH103)/(AI111-AI103)*AJ103+(AH103*AI111-AH111*AI103)/(AI111-AI103),"")))))))))))</f>
        <v/>
      </c>
      <c r="AL103" s="367"/>
    </row>
    <row r="104" hidden="1" outlineLevel="1">
      <c r="A104" s="359"/>
      <c r="F104" s="368">
        <v>10</v>
      </c>
      <c r="G104" t="str">
        <f>IFERROR(VLOOKUP(CONCATENATE($Q$3,"_",F104),Punkte_ENV1.1!$A$2:$P$1030,2,FALSE)*(VLOOKUP(CONCATENATE($Q$3,"_",F104),Punkte_ENV1.1!$A$2:$P$1030,3,FALSE)*$G$13+VLOOKUP(CONCATENATE($Q$3,"_",F104),Punkte_ENV1.1!$A$2:$P$1030,4,FALSE)*$G$18),"")</f>
        <v/>
      </c>
      <c r="H104" t="str">
        <f t="shared" si="16"/>
        <v/>
      </c>
      <c r="I104" s="369" t="str">
        <f t="shared" si="17"/>
        <v/>
      </c>
      <c r="J104" s="368">
        <v>10</v>
      </c>
      <c r="K104" s="370" t="str">
        <f>IFERROR(VLOOKUP(CONCATENATE($Q$3,"_",J104),Punkte_ENV1.1!$A$2:$P$1030,5,FALSE)*(VLOOKUP(CONCATENATE($Q$3,"_",J104),Punkte_ENV1.1!$A$2:$P$1030,6,FALSE)*$H$13+VLOOKUP(CONCATENATE($Q$3,"_",J104),Punkte_ENV1.1!$A$2:$P$1030,7,FALSE)*$H$18),"")</f>
        <v/>
      </c>
      <c r="L104" s="370" t="str">
        <f t="shared" si="18"/>
        <v/>
      </c>
      <c r="M104" s="369" t="str">
        <f t="shared" si="19"/>
        <v/>
      </c>
      <c r="N104" s="368">
        <v>10</v>
      </c>
      <c r="O104" s="370" t="str">
        <f>IFERROR(VLOOKUP(CONCATENATE($Q$3,"_",N104),Punkte_ENV1.1!$A$2:$P$1030,8,FALSE)*(VLOOKUP(CONCATENATE($Q$3,"_",N104),Punkte_ENV1.1!$A$2:$P$1030,9,FALSE)*$I$13+VLOOKUP(CONCATENATE($Q$3,"_",N104),Punkte_ENV1.1!$A$2:$P$1030,10,FALSE)*$I$18),"")</f>
        <v/>
      </c>
      <c r="P104" s="370" t="str">
        <f t="shared" si="20"/>
        <v/>
      </c>
      <c r="Q104" s="369" t="str">
        <f t="shared" si="21"/>
        <v/>
      </c>
      <c r="R104" s="371">
        <v>10</v>
      </c>
      <c r="S104" s="372" t="str">
        <f>IFERROR(VLOOKUP(CONCATENATE($Q$3,"_",R104),Punkte_ENV1.1!$A$2:$P$1030,11,FALSE)*(VLOOKUP(CONCATENATE($Q$3,"_",R104),Punkte_ENV1.1!$A$2:$P$1030,12,FALSE)*$J$13+VLOOKUP(CONCATENATE($Q$3,"_",R104),Punkte_ENV1.1!$A$2:$P$1030,13,FALSE)*$J$18),"")</f>
        <v/>
      </c>
      <c r="T104" s="372" t="str">
        <f t="shared" si="22"/>
        <v/>
      </c>
      <c r="U104" s="369" t="str">
        <f t="shared" si="23"/>
        <v/>
      </c>
      <c r="V104" s="371">
        <v>10</v>
      </c>
      <c r="W104" s="372" t="str">
        <f>IFERROR(VLOOKUP(CONCATENATE($Q$3,"_",V104),Punkte_ENV1.1!$A$2:$P$1030,14,FALSE)*(VLOOKUP(CONCATENATE($Q$3,"_",V104),Punkte_ENV1.1!$A$2:$P$1030,15,FALSE)*$K$13+VLOOKUP(CONCATENATE($Q$3,"_",V104),Punkte_ENV1.1!$A$2:$P$1030,16,FALSE)*$K$18),"")</f>
        <v/>
      </c>
      <c r="X104" s="372" t="str">
        <f t="shared" si="24"/>
        <v/>
      </c>
      <c r="Y104" s="369" t="str">
        <f t="shared" si="25"/>
        <v/>
      </c>
      <c r="Z104" s="371">
        <v>10</v>
      </c>
      <c r="AA104" s="217" t="str">
        <f>IFERROR(VLOOKUP(CONCATENATE($Q$3,"_",Z104),Punkte_PENE!$A$2:$D$1026,2,FALSE)*(VLOOKUP(CONCATENATE($Q$3,"_",Z104),Punkte_PENE!$A$2:$D$1026,3,FALSE)*$L$13+VLOOKUP(CONCATENATE($Q$3,"_",Z104),Punkte_PENE!$A$2:$D$1026,4,FALSE)*$L$18),"")</f>
        <v/>
      </c>
      <c r="AB104" s="217" t="str">
        <f t="shared" si="26"/>
        <v/>
      </c>
      <c r="AC104" s="369" t="str">
        <f t="shared" si="27"/>
        <v/>
      </c>
      <c r="AD104" s="371">
        <v>5</v>
      </c>
      <c r="AE104" s="217" t="str">
        <f>IFERROR(VLOOKUP(CONCATENATE($Q$3,"_",AD104),Punkte_PEGES!$A$2:$D$1029,2,FALSE)*(VLOOKUP(CONCATENATE($Q$3,"_",AD104),Punkte_PEGES!$A$2:$D$1029,3,FALSE)*$M$13+VLOOKUP(CONCATENATE($Q$3,"_",AD104),Punkte_PEGES!$A$2:$D$1029,4,FALSE)*$M$18),"")</f>
        <v/>
      </c>
      <c r="AF104" s="217" t="str">
        <f t="shared" si="28"/>
        <v/>
      </c>
      <c r="AG104" s="369" t="str">
        <f t="shared" si="29"/>
        <v/>
      </c>
      <c r="AH104" s="373">
        <v>5</v>
      </c>
      <c r="AI104" s="217" t="str">
        <f>IFERROR(VLOOKUP(CONCATENATE($Q$3,"_",AH104),Punkte_PEE!$A$2:$B$1028,2,FALSE),"")</f>
        <v/>
      </c>
      <c r="AJ104" s="217" t="str">
        <f t="shared" si="30"/>
        <v/>
      </c>
      <c r="AK104" s="369" t="str">
        <f t="shared" ref="AK104:AK117" si="31">IF(AJ104="","",IF(AND(AI105="",AI106="",AI107="",AI108="",AI109="",AI110="",AI111="",AI112="",AJ104&gt;=AI104),AH104,IF(AND(AJ105="",AJ106="",AJ107="",AJ108="",AJ109="",AJ110="",AJ111="",AJ112=""),IF(AND(AH105&lt;&gt;"",AI105&lt;&gt;""),(AH105-AH104)/(AI105-AI104)*AJ104+(AH104*AI105-AH105*AI104)/(AI105-AI104),IF(AND(AH106&lt;&gt;"",AI106&lt;&gt;""),(AH106-AH104)/(AI106-AI104)*AJ104+(AH104*AI106-AH106*AI104)/(AI106-AI104),IF(AND(AH107&lt;&gt;"",AI107&lt;&gt;""),(AH107-AH104)/(AI107-AI104)*AJ104+(AH104*AI107-AH107*AI104)/(AI107-AI104),IF(AND(AH108&lt;&gt;"",AI108&lt;&gt;""),(AH108-AH104)/(AI108-AI104)*AJ104+(AH104*AI108-AH108*AI104)/(AI108-AI104),IF(AND(AH109&lt;&gt;"",AI109&lt;&gt;""),(AH109-AH104)/(AI109-AI104)*AJ104+(AH104*AI109-AH109*AI104)/(AI109-AI104),IF(AND(AH110&lt;&gt;"",AI110&lt;&gt;""),(AH110-AH104)/(AI110-AI104)*AJ104+(AH104*AI110-AH110*AI104)/(AI110-AI104),IF(AND(AH111&lt;&gt;"",AI111&lt;&gt;""),(AH111-AH104)/(AI111-AI104)*AJ104+(AH104*AI111-AH111*AI104)/(AI111-AI104),IF(AND(AH112&lt;&gt;"",AI112&lt;&gt;""),(AH112-AH104)/(AI112-AI104)*AJ104+(AH104*AI112-AH112*AI104)/(AI112-AI104),"")))))))))))</f>
        <v/>
      </c>
      <c r="AL104" s="367"/>
    </row>
    <row r="105" hidden="1" outlineLevel="1">
      <c r="A105" s="359"/>
      <c r="F105" s="368">
        <v>20</v>
      </c>
      <c r="G105" t="str">
        <f>IFERROR(VLOOKUP(CONCATENATE($Q$3,"_",F105),Punkte_ENV1.1!$A$2:$P$1030,2,FALSE)*(VLOOKUP(CONCATENATE($Q$3,"_",F105),Punkte_ENV1.1!$A$2:$P$1030,3,FALSE)*$G$13+VLOOKUP(CONCATENATE($Q$3,"_",F105),Punkte_ENV1.1!$A$2:$P$1030,4,FALSE)*$G$18),"")</f>
        <v/>
      </c>
      <c r="H105" t="str">
        <f t="shared" si="16"/>
        <v/>
      </c>
      <c r="I105" s="369" t="str">
        <f t="shared" si="17"/>
        <v/>
      </c>
      <c r="J105" s="368">
        <v>20</v>
      </c>
      <c r="K105" s="370" t="str">
        <f>IFERROR(VLOOKUP(CONCATENATE($Q$3,"_",J105),Punkte_ENV1.1!$A$2:$P$1030,5,FALSE)*(VLOOKUP(CONCATENATE($Q$3,"_",J105),Punkte_ENV1.1!$A$2:$P$1030,6,FALSE)*$H$13+VLOOKUP(CONCATENATE($Q$3,"_",J105),Punkte_ENV1.1!$A$2:$P$1030,7,FALSE)*$H$18),"")</f>
        <v/>
      </c>
      <c r="L105" s="370" t="str">
        <f t="shared" si="18"/>
        <v/>
      </c>
      <c r="M105" s="369" t="str">
        <f t="shared" si="19"/>
        <v/>
      </c>
      <c r="N105" s="368">
        <v>20</v>
      </c>
      <c r="O105" s="370" t="str">
        <f>IFERROR(VLOOKUP(CONCATENATE($Q$3,"_",N105),Punkte_ENV1.1!$A$2:$P$1030,8,FALSE)*(VLOOKUP(CONCATENATE($Q$3,"_",N105),Punkte_ENV1.1!$A$2:$P$1030,9,FALSE)*$I$13+VLOOKUP(CONCATENATE($Q$3,"_",N105),Punkte_ENV1.1!$A$2:$P$1030,10,FALSE)*$I$18),"")</f>
        <v/>
      </c>
      <c r="P105" s="370" t="str">
        <f t="shared" si="20"/>
        <v/>
      </c>
      <c r="Q105" s="369" t="str">
        <f t="shared" si="21"/>
        <v/>
      </c>
      <c r="R105" s="371">
        <v>20</v>
      </c>
      <c r="S105" s="372" t="str">
        <f>IFERROR(VLOOKUP(CONCATENATE($Q$3,"_",R105),Punkte_ENV1.1!$A$2:$P$1030,11,FALSE)*(VLOOKUP(CONCATENATE($Q$3,"_",R105),Punkte_ENV1.1!$A$2:$P$1030,12,FALSE)*$J$13+VLOOKUP(CONCATENATE($Q$3,"_",R105),Punkte_ENV1.1!$A$2:$P$1030,13,FALSE)*$J$18),"")</f>
        <v/>
      </c>
      <c r="T105" s="372" t="str">
        <f t="shared" si="22"/>
        <v/>
      </c>
      <c r="U105" s="369" t="str">
        <f t="shared" si="23"/>
        <v/>
      </c>
      <c r="V105" s="371">
        <v>20</v>
      </c>
      <c r="W105" s="372" t="str">
        <f>IFERROR(VLOOKUP(CONCATENATE($Q$3,"_",V105),Punkte_ENV1.1!$A$2:$P$1030,14,FALSE)*(VLOOKUP(CONCATENATE($Q$3,"_",V105),Punkte_ENV1.1!$A$2:$P$1030,15,FALSE)*$K$13+VLOOKUP(CONCATENATE($Q$3,"_",V105),Punkte_ENV1.1!$A$2:$P$1030,16,FALSE)*$K$18),"")</f>
        <v/>
      </c>
      <c r="X105" s="372" t="str">
        <f t="shared" si="24"/>
        <v/>
      </c>
      <c r="Y105" s="369" t="str">
        <f t="shared" si="25"/>
        <v/>
      </c>
      <c r="Z105" s="371">
        <v>20</v>
      </c>
      <c r="AA105" s="217" t="str">
        <f>IFERROR(VLOOKUP(CONCATENATE($Q$3,"_",Z105),Punkte_PENE!$A$2:$D$1026,2,FALSE)*(VLOOKUP(CONCATENATE($Q$3,"_",Z105),Punkte_PENE!$A$2:$D$1026,3,FALSE)*$L$13+VLOOKUP(CONCATENATE($Q$3,"_",Z105),Punkte_PENE!$A$2:$D$1026,4,FALSE)*$L$18),"")</f>
        <v/>
      </c>
      <c r="AB105" s="217" t="str">
        <f t="shared" si="26"/>
        <v/>
      </c>
      <c r="AC105" s="369" t="str">
        <f t="shared" si="27"/>
        <v/>
      </c>
      <c r="AD105" s="371">
        <v>10</v>
      </c>
      <c r="AE105" s="217" t="str">
        <f>IFERROR(VLOOKUP(CONCATENATE($Q$3,"_",AD105),Punkte_PEGES!$A$2:$D$1029,2,FALSE)*(VLOOKUP(CONCATENATE($Q$3,"_",AD105),Punkte_PEGES!$A$2:$D$1029,3,FALSE)*$M$13+VLOOKUP(CONCATENATE($Q$3,"_",AD105),Punkte_PEGES!$A$2:$D$1029,4,FALSE)*$M$18),"")</f>
        <v/>
      </c>
      <c r="AF105" s="217" t="str">
        <f t="shared" si="28"/>
        <v/>
      </c>
      <c r="AG105" s="369" t="str">
        <f t="shared" si="29"/>
        <v/>
      </c>
      <c r="AH105" s="371">
        <v>10</v>
      </c>
      <c r="AI105" s="217" t="str">
        <f>IFERROR(VLOOKUP(CONCATENATE($Q$3,"_",AH105),Punkte_PEE!$A$2:$B$1028,2,FALSE),"")</f>
        <v/>
      </c>
      <c r="AJ105" s="217" t="str">
        <f t="shared" si="30"/>
        <v/>
      </c>
      <c r="AK105" s="369" t="str">
        <f t="shared" si="31"/>
        <v/>
      </c>
      <c r="AL105" s="367"/>
    </row>
    <row r="106" hidden="1" outlineLevel="1">
      <c r="A106" s="359"/>
      <c r="F106" s="368">
        <v>25</v>
      </c>
      <c r="G106" t="str">
        <f>IFERROR(VLOOKUP(CONCATENATE($Q$3,"_",F106),Punkte_ENV1.1!$A$2:$P$1030,2,FALSE)*(VLOOKUP(CONCATENATE($Q$3,"_",F106),Punkte_ENV1.1!$A$2:$P$1030,3,FALSE)*$G$13+VLOOKUP(CONCATENATE($Q$3,"_",F106),Punkte_ENV1.1!$A$2:$P$1030,4,FALSE)*$G$18),"")</f>
        <v/>
      </c>
      <c r="H106" t="str">
        <f t="shared" si="16"/>
        <v/>
      </c>
      <c r="I106" s="369" t="str">
        <f t="shared" si="17"/>
        <v/>
      </c>
      <c r="J106" s="368">
        <v>25</v>
      </c>
      <c r="K106" s="370" t="str">
        <f>IFERROR(VLOOKUP(CONCATENATE($Q$3,"_",J106),Punkte_ENV1.1!$A$2:$P$1030,5,FALSE)*(VLOOKUP(CONCATENATE($Q$3,"_",J106),Punkte_ENV1.1!$A$2:$P$1030,6,FALSE)*$H$13+VLOOKUP(CONCATENATE($Q$3,"_",J106),Punkte_ENV1.1!$A$2:$P$1030,7,FALSE)*$H$18),"")</f>
        <v/>
      </c>
      <c r="L106" s="370" t="str">
        <f t="shared" si="18"/>
        <v/>
      </c>
      <c r="M106" s="369" t="str">
        <f t="shared" si="19"/>
        <v/>
      </c>
      <c r="N106" s="368">
        <v>25</v>
      </c>
      <c r="O106" s="370" t="str">
        <f>IFERROR(VLOOKUP(CONCATENATE($Q$3,"_",N106),Punkte_ENV1.1!$A$2:$P$1030,8,FALSE)*(VLOOKUP(CONCATENATE($Q$3,"_",N106),Punkte_ENV1.1!$A$2:$P$1030,9,FALSE)*$I$13+VLOOKUP(CONCATENATE($Q$3,"_",N106),Punkte_ENV1.1!$A$2:$P$1030,10,FALSE)*$I$18),"")</f>
        <v/>
      </c>
      <c r="P106" s="370" t="str">
        <f t="shared" si="20"/>
        <v/>
      </c>
      <c r="Q106" s="369" t="str">
        <f t="shared" si="21"/>
        <v/>
      </c>
      <c r="R106" s="371">
        <v>25</v>
      </c>
      <c r="S106" s="372" t="str">
        <f>IFERROR(VLOOKUP(CONCATENATE($Q$3,"_",R106),Punkte_ENV1.1!$A$2:$P$1030,11,FALSE)*(VLOOKUP(CONCATENATE($Q$3,"_",R106),Punkte_ENV1.1!$A$2:$P$1030,12,FALSE)*$J$13+VLOOKUP(CONCATENATE($Q$3,"_",R106),Punkte_ENV1.1!$A$2:$P$1030,13,FALSE)*$J$18),"")</f>
        <v/>
      </c>
      <c r="T106" s="372" t="str">
        <f t="shared" si="22"/>
        <v/>
      </c>
      <c r="U106" s="369" t="str">
        <f t="shared" si="23"/>
        <v/>
      </c>
      <c r="V106" s="371">
        <v>25</v>
      </c>
      <c r="W106" s="372" t="str">
        <f>IFERROR(VLOOKUP(CONCATENATE($Q$3,"_",V106),Punkte_ENV1.1!$A$2:$P$1030,14,FALSE)*(VLOOKUP(CONCATENATE($Q$3,"_",V106),Punkte_ENV1.1!$A$2:$P$1030,15,FALSE)*$K$13+VLOOKUP(CONCATENATE($Q$3,"_",V106),Punkte_ENV1.1!$A$2:$P$1030,16,FALSE)*$K$18),"")</f>
        <v/>
      </c>
      <c r="X106" s="372" t="str">
        <f t="shared" si="24"/>
        <v/>
      </c>
      <c r="Y106" s="369" t="str">
        <f t="shared" si="25"/>
        <v/>
      </c>
      <c r="Z106" s="371">
        <v>25</v>
      </c>
      <c r="AA106" s="217" t="str">
        <f>IFERROR(VLOOKUP(CONCATENATE($Q$3,"_",Z106),Punkte_PENE!$A$2:$D$1026,2,FALSE)*(VLOOKUP(CONCATENATE($Q$3,"_",Z106),Punkte_PENE!$A$2:$D$1026,3,FALSE)*$L$13+VLOOKUP(CONCATENATE($Q$3,"_",Z106),Punkte_PENE!$A$2:$D$1026,4,FALSE)*$L$18),"")</f>
        <v/>
      </c>
      <c r="AB106" s="217" t="str">
        <f t="shared" si="26"/>
        <v/>
      </c>
      <c r="AC106" s="369" t="str">
        <f t="shared" si="27"/>
        <v/>
      </c>
      <c r="AD106" s="371">
        <v>15</v>
      </c>
      <c r="AE106" s="217" t="str">
        <f>IFERROR(VLOOKUP(CONCATENATE($Q$3,"_",AD106),Punkte_PEGES!$A$2:$D$1029,2,FALSE)*(VLOOKUP(CONCATENATE($Q$3,"_",AD106),Punkte_PEGES!$A$2:$D$1029,3,FALSE)*$M$13+VLOOKUP(CONCATENATE($Q$3,"_",AD106),Punkte_PEGES!$A$2:$D$1029,4,FALSE)*$M$18),"")</f>
        <v/>
      </c>
      <c r="AF106" s="217" t="str">
        <f t="shared" si="28"/>
        <v/>
      </c>
      <c r="AG106" s="369" t="str">
        <f t="shared" si="29"/>
        <v/>
      </c>
      <c r="AH106" s="371">
        <v>15</v>
      </c>
      <c r="AI106" s="217" t="str">
        <f>IFERROR(VLOOKUP(CONCATENATE($Q$3,"_",AH106),Punkte_PEE!$A$2:$B$1028,2,FALSE),"")</f>
        <v/>
      </c>
      <c r="AJ106" s="217" t="str">
        <f t="shared" si="30"/>
        <v/>
      </c>
      <c r="AK106" s="369" t="str">
        <f t="shared" si="31"/>
        <v/>
      </c>
      <c r="AL106" s="367"/>
    </row>
    <row r="107" hidden="1" outlineLevel="1">
      <c r="A107" s="359"/>
      <c r="F107" s="368">
        <v>30</v>
      </c>
      <c r="G107">
        <f>IFERROR(VLOOKUP(CONCATENATE($Q$3,"_",F107),Punkte_ENV1.1!$A$2:$P$1030,2,FALSE)*(VLOOKUP(CONCATENATE($Q$3,"_",F107),Punkte_ENV1.1!$A$2:$P$1030,3,FALSE)*$G$13+VLOOKUP(CONCATENATE($Q$3,"_",F107),Punkte_ENV1.1!$A$2:$P$1030,4,FALSE)*$G$18),"")</f>
        <v>10.340000000000002</v>
      </c>
      <c r="H107" t="e">
        <f t="shared" si="16"/>
        <v>#VALUE!</v>
      </c>
      <c r="I107" s="369" t="e">
        <f t="shared" si="17"/>
        <v>#VALUE!</v>
      </c>
      <c r="J107" s="368">
        <v>30</v>
      </c>
      <c r="K107" s="370">
        <f>IFERROR(VLOOKUP(CONCATENATE($Q$3,"_",J107),Punkte_ENV1.1!$A$2:$P$1030,5,FALSE)*(VLOOKUP(CONCATENATE($Q$3,"_",J107),Punkte_ENV1.1!$A$2:$P$1030,6,FALSE)*$H$13+VLOOKUP(CONCATENATE($Q$3,"_",J107),Punkte_ENV1.1!$A$2:$P$1030,7,FALSE)*$H$18),"")</f>
        <v>0</v>
      </c>
      <c r="L107" s="370" t="e">
        <f t="shared" si="18"/>
        <v>#VALUE!</v>
      </c>
      <c r="M107" s="369" t="e">
        <f t="shared" si="19"/>
        <v>#VALUE!</v>
      </c>
      <c r="N107" s="368">
        <v>30</v>
      </c>
      <c r="O107" s="370">
        <f>IFERROR(VLOOKUP(CONCATENATE($Q$3,"_",N107),Punkte_ENV1.1!$A$2:$P$1030,8,FALSE)*(VLOOKUP(CONCATENATE($Q$3,"_",N107),Punkte_ENV1.1!$A$2:$P$1030,9,FALSE)*$I$13+VLOOKUP(CONCATENATE($Q$3,"_",N107),Punkte_ENV1.1!$A$2:$P$1030,10,FALSE)*$I$18),"")</f>
        <v>0.0052499999999999995</v>
      </c>
      <c r="P107" s="370" t="e">
        <f t="shared" si="20"/>
        <v>#VALUE!</v>
      </c>
      <c r="Q107" s="369" t="e">
        <f t="shared" si="21"/>
        <v>#VALUE!</v>
      </c>
      <c r="R107" s="371">
        <v>30</v>
      </c>
      <c r="S107" s="372">
        <f>IFERROR(VLOOKUP(CONCATENATE($Q$3,"_",R107),Punkte_ENV1.1!$A$2:$P$1030,11,FALSE)*(VLOOKUP(CONCATENATE($Q$3,"_",R107),Punkte_ENV1.1!$A$2:$P$1030,12,FALSE)*$J$13+VLOOKUP(CONCATENATE($Q$3,"_",R107),Punkte_ENV1.1!$A$2:$P$1030,13,FALSE)*$J$18),"")</f>
        <v>0.043475</v>
      </c>
      <c r="T107" s="372" t="e">
        <f t="shared" si="22"/>
        <v>#VALUE!</v>
      </c>
      <c r="U107" s="369" t="e">
        <f t="shared" si="23"/>
        <v>#VALUE!</v>
      </c>
      <c r="V107" s="371">
        <v>30</v>
      </c>
      <c r="W107" s="372">
        <f>IFERROR(VLOOKUP(CONCATENATE($Q$3,"_",V107),Punkte_ENV1.1!$A$2:$P$1030,14,FALSE)*(VLOOKUP(CONCATENATE($Q$3,"_",V107),Punkte_ENV1.1!$A$2:$P$1030,15,FALSE)*$K$13+VLOOKUP(CONCATENATE($Q$3,"_",V107),Punkte_ENV1.1!$A$2:$P$1030,16,FALSE)*$K$18),"")</f>
        <v>0.005875</v>
      </c>
      <c r="X107" s="372" t="e">
        <f t="shared" si="24"/>
        <v>#VALUE!</v>
      </c>
      <c r="Y107" s="369" t="e">
        <f t="shared" si="25"/>
        <v>#VALUE!</v>
      </c>
      <c r="Z107" s="371">
        <v>30</v>
      </c>
      <c r="AA107" s="217">
        <f>IFERROR(VLOOKUP(CONCATENATE($Q$3,"_",Z107),Punkte_PENE!$A$2:$D$1026,2,FALSE)*(VLOOKUP(CONCATENATE($Q$3,"_",Z107),Punkte_PENE!$A$2:$D$1026,3,FALSE)*$L$13+VLOOKUP(CONCATENATE($Q$3,"_",Z107),Punkte_PENE!$A$2:$D$1026,4,FALSE)*$L$18),"")</f>
        <v>135.30000000000001</v>
      </c>
      <c r="AB107" s="217" t="e">
        <f t="shared" si="26"/>
        <v>#VALUE!</v>
      </c>
      <c r="AC107" s="369" t="e">
        <f t="shared" si="27"/>
        <v>#VALUE!</v>
      </c>
      <c r="AD107" s="371">
        <v>20</v>
      </c>
      <c r="AE107" s="217" t="str">
        <f>IFERROR(VLOOKUP(CONCATENATE($Q$3,"_",AD107),Punkte_PEGES!$A$2:$D$1029,2,FALSE)*(VLOOKUP(CONCATENATE($Q$3,"_",AD107),Punkte_PEGES!$A$2:$D$1029,3,FALSE)*$M$13+VLOOKUP(CONCATENATE($Q$3,"_",AD107),Punkte_PEGES!$A$2:$D$1029,4,FALSE)*$M$18),"")</f>
        <v/>
      </c>
      <c r="AF107" s="217" t="str">
        <f t="shared" si="28"/>
        <v/>
      </c>
      <c r="AG107" s="369" t="str">
        <f t="shared" si="29"/>
        <v/>
      </c>
      <c r="AH107" s="371">
        <v>20</v>
      </c>
      <c r="AI107" s="217" t="str">
        <f>IFERROR(VLOOKUP(CONCATENATE($Q$3,"_",AH107),Punkte_PEE!$A$2:$B$1028,2,FALSE),"")</f>
        <v/>
      </c>
      <c r="AJ107" s="217" t="str">
        <f t="shared" si="30"/>
        <v/>
      </c>
      <c r="AK107" s="369" t="str">
        <f t="shared" si="31"/>
        <v/>
      </c>
      <c r="AL107" s="367"/>
    </row>
    <row r="108" hidden="1" outlineLevel="1">
      <c r="A108" s="359"/>
      <c r="F108" s="368">
        <v>40</v>
      </c>
      <c r="G108">
        <f>IFERROR(VLOOKUP(CONCATENATE($Q$3,"_",F108),Punkte_ENV1.1!$A$2:$P$1030,2,FALSE)*(VLOOKUP(CONCATENATE($Q$3,"_",F108),Punkte_ENV1.1!$A$2:$P$1030,3,FALSE)*$G$13+VLOOKUP(CONCATENATE($Q$3,"_",F108),Punkte_ENV1.1!$A$2:$P$1030,4,FALSE)*$G$18),"")</f>
        <v>9.4000000000000004</v>
      </c>
      <c r="H108" t="e">
        <f t="shared" si="16"/>
        <v>#VALUE!</v>
      </c>
      <c r="I108" s="369" t="e">
        <f t="shared" si="17"/>
        <v>#VALUE!</v>
      </c>
      <c r="J108" s="368">
        <v>40</v>
      </c>
      <c r="K108" s="370">
        <f>IFERROR(VLOOKUP(CONCATENATE($Q$3,"_",J108),Punkte_ENV1.1!$A$2:$P$1030,5,FALSE)*(VLOOKUP(CONCATENATE($Q$3,"_",J108),Punkte_ENV1.1!$A$2:$P$1030,6,FALSE)*$H$13+VLOOKUP(CONCATENATE($Q$3,"_",J108),Punkte_ENV1.1!$A$2:$P$1030,7,FALSE)*$H$18),"")</f>
        <v>0</v>
      </c>
      <c r="L108" s="370" t="e">
        <f t="shared" si="18"/>
        <v>#VALUE!</v>
      </c>
      <c r="M108" s="369" t="e">
        <f t="shared" si="19"/>
        <v>#VALUE!</v>
      </c>
      <c r="N108" s="368">
        <v>40</v>
      </c>
      <c r="O108" s="370">
        <f>IFERROR(VLOOKUP(CONCATENATE($Q$3,"_",N108),Punkte_ENV1.1!$A$2:$P$1030,8,FALSE)*(VLOOKUP(CONCATENATE($Q$3,"_",N108),Punkte_ENV1.1!$A$2:$P$1030,9,FALSE)*$I$13+VLOOKUP(CONCATENATE($Q$3,"_",N108),Punkte_ENV1.1!$A$2:$P$1030,10,FALSE)*$I$18),"")</f>
        <v>0.0041999999999999997</v>
      </c>
      <c r="P108" s="370" t="e">
        <f t="shared" si="20"/>
        <v>#VALUE!</v>
      </c>
      <c r="Q108" s="369" t="e">
        <f t="shared" si="21"/>
        <v>#VALUE!</v>
      </c>
      <c r="R108" s="371">
        <v>40</v>
      </c>
      <c r="S108" s="372">
        <f>IFERROR(VLOOKUP(CONCATENATE($Q$3,"_",R108),Punkte_ENV1.1!$A$2:$P$1030,11,FALSE)*(VLOOKUP(CONCATENATE($Q$3,"_",R108),Punkte_ENV1.1!$A$2:$P$1030,12,FALSE)*$J$13+VLOOKUP(CONCATENATE($Q$3,"_",R108),Punkte_ENV1.1!$A$2:$P$1030,13,FALSE)*$J$18),"")</f>
        <v>0.036999999999999998</v>
      </c>
      <c r="T108" s="372" t="e">
        <f t="shared" si="22"/>
        <v>#VALUE!</v>
      </c>
      <c r="U108" s="369" t="e">
        <f t="shared" si="23"/>
        <v>#VALUE!</v>
      </c>
      <c r="V108" s="371">
        <v>40</v>
      </c>
      <c r="W108" s="372">
        <f>IFERROR(VLOOKUP(CONCATENATE($Q$3,"_",V108),Punkte_ENV1.1!$A$2:$P$1030,14,FALSE)*(VLOOKUP(CONCATENATE($Q$3,"_",V108),Punkte_ENV1.1!$A$2:$P$1030,15,FALSE)*$K$13+VLOOKUP(CONCATENATE($Q$3,"_",V108),Punkte_ENV1.1!$A$2:$P$1030,16,FALSE)*$K$18),"")</f>
        <v>0.0047000000000000002</v>
      </c>
      <c r="X108" s="372" t="e">
        <f t="shared" si="24"/>
        <v>#VALUE!</v>
      </c>
      <c r="Y108" s="369" t="e">
        <f t="shared" si="25"/>
        <v>#VALUE!</v>
      </c>
      <c r="Z108" s="371">
        <v>40</v>
      </c>
      <c r="AA108" s="217">
        <f>IFERROR(VLOOKUP(CONCATENATE($Q$3,"_",Z108),Punkte_PENE!$A$2:$D$1026,2,FALSE)*(VLOOKUP(CONCATENATE($Q$3,"_",Z108),Punkte_PENE!$A$2:$D$1026,3,FALSE)*$L$13+VLOOKUP(CONCATENATE($Q$3,"_",Z108),Punkte_PENE!$A$2:$D$1026,4,FALSE)*$L$18),"")</f>
        <v>123</v>
      </c>
      <c r="AB108" s="217" t="e">
        <f t="shared" si="26"/>
        <v>#VALUE!</v>
      </c>
      <c r="AC108" s="369" t="e">
        <f t="shared" si="27"/>
        <v>#VALUE!</v>
      </c>
      <c r="AD108" s="371">
        <v>25</v>
      </c>
      <c r="AE108" s="217" t="str">
        <f>IFERROR(VLOOKUP(CONCATENATE($Q$3,"_",AD108),Punkte_PEGES!$A$2:$D$1029,2,FALSE)*(VLOOKUP(CONCATENATE($Q$3,"_",AD108),Punkte_PEGES!$A$2:$D$1029,3,FALSE)*$M$13+VLOOKUP(CONCATENATE($Q$3,"_",AD108),Punkte_PEGES!$A$2:$D$1029,4,FALSE)*$M$18),"")</f>
        <v/>
      </c>
      <c r="AF108" s="217" t="str">
        <f t="shared" si="28"/>
        <v/>
      </c>
      <c r="AG108" s="369" t="str">
        <f t="shared" si="29"/>
        <v/>
      </c>
      <c r="AH108" s="371">
        <v>25</v>
      </c>
      <c r="AI108" s="217" t="str">
        <f>IFERROR(VLOOKUP(CONCATENATE($Q$3,"_",AH108),Punkte_PEE!$A$2:$B$1028,2,FALSE),"")</f>
        <v/>
      </c>
      <c r="AJ108" s="217" t="str">
        <f t="shared" si="30"/>
        <v/>
      </c>
      <c r="AK108" s="369" t="str">
        <f t="shared" si="31"/>
        <v/>
      </c>
      <c r="AL108" s="367"/>
    </row>
    <row r="109" hidden="1" outlineLevel="1">
      <c r="A109" s="359"/>
      <c r="F109" s="368">
        <v>50</v>
      </c>
      <c r="G109" t="str">
        <f>IFERROR(VLOOKUP(CONCATENATE($Q$3,"_",F109),Punkte_ENV1.1!$A$2:$P$1030,2,FALSE)*(VLOOKUP(CONCATENATE($Q$3,"_",F109),Punkte_ENV1.1!$A$2:$P$1030,3,FALSE)*$G$13+VLOOKUP(CONCATENATE($Q$3,"_",F109),Punkte_ENV1.1!$A$2:$P$1030,4,FALSE)*$G$18),"")</f>
        <v/>
      </c>
      <c r="H109" t="str">
        <f t="shared" si="16"/>
        <v/>
      </c>
      <c r="I109" s="369" t="str">
        <f t="shared" si="17"/>
        <v/>
      </c>
      <c r="J109" s="368">
        <v>50</v>
      </c>
      <c r="K109" s="370" t="str">
        <f>IFERROR(VLOOKUP(CONCATENATE($Q$3,"_",J109),Punkte_ENV1.1!$A$2:$P$1030,5,FALSE)*(VLOOKUP(CONCATENATE($Q$3,"_",J109),Punkte_ENV1.1!$A$2:$P$1030,6,FALSE)*$H$13+VLOOKUP(CONCATENATE($Q$3,"_",J109),Punkte_ENV1.1!$A$2:$P$1030,7,FALSE)*$H$18),"")</f>
        <v/>
      </c>
      <c r="L109" s="370" t="str">
        <f t="shared" si="18"/>
        <v/>
      </c>
      <c r="M109" s="369" t="str">
        <f t="shared" si="19"/>
        <v/>
      </c>
      <c r="N109" s="368">
        <v>50</v>
      </c>
      <c r="O109" s="370" t="str">
        <f>IFERROR(VLOOKUP(CONCATENATE($Q$3,"_",N109),Punkte_ENV1.1!$A$2:$P$1030,8,FALSE)*(VLOOKUP(CONCATENATE($Q$3,"_",N109),Punkte_ENV1.1!$A$2:$P$1030,9,FALSE)*$I$13+VLOOKUP(CONCATENATE($Q$3,"_",N109),Punkte_ENV1.1!$A$2:$P$1030,10,FALSE)*$I$18),"")</f>
        <v/>
      </c>
      <c r="P109" s="370" t="str">
        <f t="shared" si="20"/>
        <v/>
      </c>
      <c r="Q109" s="369" t="str">
        <f t="shared" si="21"/>
        <v/>
      </c>
      <c r="R109" s="371">
        <v>50</v>
      </c>
      <c r="S109" s="372" t="str">
        <f>IFERROR(VLOOKUP(CONCATENATE($Q$3,"_",R109),Punkte_ENV1.1!$A$2:$P$1030,11,FALSE)*(VLOOKUP(CONCATENATE($Q$3,"_",R109),Punkte_ENV1.1!$A$2:$P$1030,12,FALSE)*$J$13+VLOOKUP(CONCATENATE($Q$3,"_",R109),Punkte_ENV1.1!$A$2:$P$1030,13,FALSE)*$J$18),"")</f>
        <v/>
      </c>
      <c r="T109" s="372" t="str">
        <f t="shared" si="22"/>
        <v/>
      </c>
      <c r="U109" s="369" t="str">
        <f t="shared" si="23"/>
        <v/>
      </c>
      <c r="V109" s="371">
        <v>50</v>
      </c>
      <c r="W109" s="372" t="str">
        <f>IFERROR(VLOOKUP(CONCATENATE($Q$3,"_",V109),Punkte_ENV1.1!$A$2:$P$1030,14,FALSE)*(VLOOKUP(CONCATENATE($Q$3,"_",V109),Punkte_ENV1.1!$A$2:$P$1030,15,FALSE)*$K$13+VLOOKUP(CONCATENATE($Q$3,"_",V109),Punkte_ENV1.1!$A$2:$P$1030,16,FALSE)*$K$18),"")</f>
        <v/>
      </c>
      <c r="X109" s="372" t="str">
        <f t="shared" si="24"/>
        <v/>
      </c>
      <c r="Y109" s="369" t="str">
        <f t="shared" si="25"/>
        <v/>
      </c>
      <c r="Z109" s="371">
        <v>50</v>
      </c>
      <c r="AA109" s="217" t="str">
        <f>IFERROR(VLOOKUP(CONCATENATE($Q$3,"_",Z109),Punkte_PENE!$A$2:$D$1026,2,FALSE)*(VLOOKUP(CONCATENATE($Q$3,"_",Z109),Punkte_PENE!$A$2:$D$1026,3,FALSE)*$L$13+VLOOKUP(CONCATENATE($Q$3,"_",Z109),Punkte_PENE!$A$2:$D$1026,4,FALSE)*$L$18),"")</f>
        <v/>
      </c>
      <c r="AB109" s="217" t="str">
        <f t="shared" si="26"/>
        <v/>
      </c>
      <c r="AC109" s="369" t="str">
        <f t="shared" si="27"/>
        <v/>
      </c>
      <c r="AD109" s="371">
        <v>30</v>
      </c>
      <c r="AE109" s="217">
        <f>IFERROR(VLOOKUP(CONCATENATE($Q$3,"_",AD109),Punkte_PEGES!$A$2:$D$1029,2,FALSE)*(VLOOKUP(CONCATENATE($Q$3,"_",AD109),Punkte_PEGES!$A$2:$D$1029,3,FALSE)*$M$13+VLOOKUP(CONCATENATE($Q$3,"_",AD109),Punkte_PEGES!$A$2:$D$1029,4,FALSE)*$M$18),"")</f>
        <v>166.10000000000002</v>
      </c>
      <c r="AF109" s="217" t="e">
        <f t="shared" si="28"/>
        <v>#VALUE!</v>
      </c>
      <c r="AG109" s="369" t="e">
        <f t="shared" si="29"/>
        <v>#VALUE!</v>
      </c>
      <c r="AH109" s="371">
        <v>30</v>
      </c>
      <c r="AI109" s="217">
        <f>IFERROR(VLOOKUP(CONCATENATE($Q$3,"_",AH109),Punkte_PEE!$A$2:$B$1028,2,FALSE),"")</f>
        <v>12.5</v>
      </c>
      <c r="AJ109" s="217" t="str">
        <f t="shared" si="30"/>
        <v/>
      </c>
      <c r="AK109" s="369" t="str">
        <f t="shared" si="31"/>
        <v/>
      </c>
      <c r="AL109" s="367"/>
    </row>
    <row r="110" hidden="1" outlineLevel="1">
      <c r="A110" s="359"/>
      <c r="F110" s="368">
        <v>60</v>
      </c>
      <c r="G110">
        <f>IFERROR(VLOOKUP(CONCATENATE($Q$3,"_",F110),Punkte_ENV1.1!$A$2:$P$1030,2,FALSE)*(VLOOKUP(CONCATENATE($Q$3,"_",F110),Punkte_ENV1.1!$A$2:$P$1030,3,FALSE)*$G$13+VLOOKUP(CONCATENATE($Q$3,"_",F110),Punkte_ENV1.1!$A$2:$P$1030,4,FALSE)*$G$18),"")</f>
        <v>7.9900000000000002</v>
      </c>
      <c r="H110" t="e">
        <f t="shared" si="16"/>
        <v>#VALUE!</v>
      </c>
      <c r="I110" s="369" t="e">
        <f t="shared" si="17"/>
        <v>#VALUE!</v>
      </c>
      <c r="J110" s="368">
        <v>60</v>
      </c>
      <c r="K110" s="370">
        <f>IFERROR(VLOOKUP(CONCATENATE($Q$3,"_",J110),Punkte_ENV1.1!$A$2:$P$1030,5,FALSE)*(VLOOKUP(CONCATENATE($Q$3,"_",J110),Punkte_ENV1.1!$A$2:$P$1030,6,FALSE)*$H$13+VLOOKUP(CONCATENATE($Q$3,"_",J110),Punkte_ENV1.1!$A$2:$P$1030,7,FALSE)*$H$18),"")</f>
        <v>0</v>
      </c>
      <c r="L110" s="370" t="e">
        <f t="shared" si="18"/>
        <v>#VALUE!</v>
      </c>
      <c r="M110" s="369" t="e">
        <f t="shared" si="19"/>
        <v>#VALUE!</v>
      </c>
      <c r="N110" s="368">
        <v>60</v>
      </c>
      <c r="O110" s="370">
        <f>IFERROR(VLOOKUP(CONCATENATE($Q$3,"_",N110),Punkte_ENV1.1!$A$2:$P$1030,8,FALSE)*(VLOOKUP(CONCATENATE($Q$3,"_",N110),Punkte_ENV1.1!$A$2:$P$1030,9,FALSE)*$I$13+VLOOKUP(CONCATENATE($Q$3,"_",N110),Punkte_ENV1.1!$A$2:$P$1030,10,FALSE)*$I$18),"")</f>
        <v>0.0035699999999999998</v>
      </c>
      <c r="P110" s="370" t="e">
        <f t="shared" si="20"/>
        <v>#VALUE!</v>
      </c>
      <c r="Q110" s="369" t="e">
        <f t="shared" si="21"/>
        <v>#VALUE!</v>
      </c>
      <c r="R110" s="371">
        <v>60</v>
      </c>
      <c r="S110" s="372">
        <f>IFERROR(VLOOKUP(CONCATENATE($Q$3,"_",R110),Punkte_ENV1.1!$A$2:$P$1030,11,FALSE)*(VLOOKUP(CONCATENATE($Q$3,"_",R110),Punkte_ENV1.1!$A$2:$P$1030,12,FALSE)*$J$13+VLOOKUP(CONCATENATE($Q$3,"_",R110),Punkte_ENV1.1!$A$2:$P$1030,13,FALSE)*$J$18),"")</f>
        <v>0.031449999999999999</v>
      </c>
      <c r="T110" s="372" t="e">
        <f t="shared" si="22"/>
        <v>#VALUE!</v>
      </c>
      <c r="U110" s="369" t="e">
        <f t="shared" si="23"/>
        <v>#VALUE!</v>
      </c>
      <c r="V110" s="371">
        <v>60</v>
      </c>
      <c r="W110" s="372">
        <f>IFERROR(VLOOKUP(CONCATENATE($Q$3,"_",V110),Punkte_ENV1.1!$A$2:$P$1030,14,FALSE)*(VLOOKUP(CONCATENATE($Q$3,"_",V110),Punkte_ENV1.1!$A$2:$P$1030,15,FALSE)*$K$13+VLOOKUP(CONCATENATE($Q$3,"_",V110),Punkte_ENV1.1!$A$2:$P$1030,16,FALSE)*$K$18),"")</f>
        <v>0.0039950000000000003</v>
      </c>
      <c r="X110" s="372" t="e">
        <f t="shared" si="24"/>
        <v>#VALUE!</v>
      </c>
      <c r="Y110" s="369" t="e">
        <f t="shared" si="25"/>
        <v>#VALUE!</v>
      </c>
      <c r="Z110" s="371">
        <v>60</v>
      </c>
      <c r="AA110" s="217">
        <f>IFERROR(VLOOKUP(CONCATENATE($Q$3,"_",Z110),Punkte_PENE!$A$2:$D$1026,2,FALSE)*(VLOOKUP(CONCATENATE($Q$3,"_",Z110),Punkte_PENE!$A$2:$D$1026,3,FALSE)*$L$13+VLOOKUP(CONCATENATE($Q$3,"_",Z110),Punkte_PENE!$A$2:$D$1026,4,FALSE)*$L$18),"")</f>
        <v>104.55</v>
      </c>
      <c r="AB110" s="217" t="e">
        <f t="shared" si="26"/>
        <v>#VALUE!</v>
      </c>
      <c r="AC110" s="369" t="e">
        <f t="shared" si="27"/>
        <v>#VALUE!</v>
      </c>
      <c r="AD110" s="371">
        <v>35</v>
      </c>
      <c r="AE110" s="217" t="str">
        <f>IFERROR(VLOOKUP(CONCATENATE($Q$3,"_",AD110),Punkte_PEGES!$A$2:$D$1029,2,FALSE)*(VLOOKUP(CONCATENATE($Q$3,"_",AD110),Punkte_PEGES!$A$2:$D$1029,3,FALSE)*$M$13+VLOOKUP(CONCATENATE($Q$3,"_",AD110),Punkte_PEGES!$A$2:$D$1029,4,FALSE)*$M$18),"")</f>
        <v/>
      </c>
      <c r="AF110" s="217" t="str">
        <f t="shared" si="28"/>
        <v/>
      </c>
      <c r="AG110" s="369" t="str">
        <f t="shared" si="29"/>
        <v/>
      </c>
      <c r="AH110" s="371">
        <v>35</v>
      </c>
      <c r="AI110" s="217" t="str">
        <f>IFERROR(VLOOKUP(CONCATENATE($Q$3,"_",AH110),Punkte_PEE!$A$2:$B$1028,2,FALSE),"")</f>
        <v/>
      </c>
      <c r="AJ110" s="217" t="str">
        <f t="shared" si="30"/>
        <v/>
      </c>
      <c r="AK110" s="369" t="str">
        <f t="shared" si="31"/>
        <v/>
      </c>
      <c r="AL110" s="367"/>
    </row>
    <row r="111" hidden="1" outlineLevel="1">
      <c r="A111" s="359"/>
      <c r="F111" s="368">
        <v>70</v>
      </c>
      <c r="G111" t="str">
        <f>IFERROR(VLOOKUP(CONCATENATE($Q$3,"_",F111),Punkte_ENV1.1!$A$2:$P$1030,2,FALSE)*(VLOOKUP(CONCATENATE($Q$3,"_",F111),Punkte_ENV1.1!$A$2:$P$1030,3,FALSE)*$G$13+VLOOKUP(CONCATENATE($Q$3,"_",F111),Punkte_ENV1.1!$A$2:$P$1030,4,FALSE)*$G$18),"")</f>
        <v/>
      </c>
      <c r="H111" t="str">
        <f t="shared" si="16"/>
        <v/>
      </c>
      <c r="I111" s="369" t="str">
        <f t="shared" si="17"/>
        <v/>
      </c>
      <c r="J111" s="368">
        <v>70</v>
      </c>
      <c r="K111" s="370" t="str">
        <f>IFERROR(VLOOKUP(CONCATENATE($Q$3,"_",J111),Punkte_ENV1.1!$A$2:$P$1030,5,FALSE)*(VLOOKUP(CONCATENATE($Q$3,"_",J111),Punkte_ENV1.1!$A$2:$P$1030,6,FALSE)*$H$13+VLOOKUP(CONCATENATE($Q$3,"_",J111),Punkte_ENV1.1!$A$2:$P$1030,7,FALSE)*$H$18),"")</f>
        <v/>
      </c>
      <c r="L111" s="370" t="str">
        <f t="shared" si="18"/>
        <v/>
      </c>
      <c r="M111" s="369" t="str">
        <f t="shared" si="19"/>
        <v/>
      </c>
      <c r="N111" s="368">
        <v>70</v>
      </c>
      <c r="O111" s="370" t="str">
        <f>IFERROR(VLOOKUP(CONCATENATE($Q$3,"_",N111),Punkte_ENV1.1!$A$2:$P$1030,8,FALSE)*(VLOOKUP(CONCATENATE($Q$3,"_",N111),Punkte_ENV1.1!$A$2:$P$1030,9,FALSE)*$I$13+VLOOKUP(CONCATENATE($Q$3,"_",N111),Punkte_ENV1.1!$A$2:$P$1030,10,FALSE)*$I$18),"")</f>
        <v/>
      </c>
      <c r="P111" s="370" t="str">
        <f t="shared" si="20"/>
        <v/>
      </c>
      <c r="Q111" s="369" t="str">
        <f t="shared" si="21"/>
        <v/>
      </c>
      <c r="R111" s="371">
        <v>70</v>
      </c>
      <c r="S111" s="372" t="str">
        <f>IFERROR(VLOOKUP(CONCATENATE($Q$3,"_",R111),Punkte_ENV1.1!$A$2:$P$1030,11,FALSE)*(VLOOKUP(CONCATENATE($Q$3,"_",R111),Punkte_ENV1.1!$A$2:$P$1030,12,FALSE)*$J$13+VLOOKUP(CONCATENATE($Q$3,"_",R111),Punkte_ENV1.1!$A$2:$P$1030,13,FALSE)*$J$18),"")</f>
        <v/>
      </c>
      <c r="T111" s="372" t="str">
        <f t="shared" si="22"/>
        <v/>
      </c>
      <c r="U111" s="369" t="str">
        <f t="shared" si="23"/>
        <v/>
      </c>
      <c r="V111" s="371">
        <v>70</v>
      </c>
      <c r="W111" s="372" t="str">
        <f>IFERROR(VLOOKUP(CONCATENATE($Q$3,"_",V111),Punkte_ENV1.1!$A$2:$P$1030,14,FALSE)*(VLOOKUP(CONCATENATE($Q$3,"_",V111),Punkte_ENV1.1!$A$2:$P$1030,15,FALSE)*$K$13+VLOOKUP(CONCATENATE($Q$3,"_",V111),Punkte_ENV1.1!$A$2:$P$1030,16,FALSE)*$K$18),"")</f>
        <v/>
      </c>
      <c r="X111" s="372" t="str">
        <f t="shared" si="24"/>
        <v/>
      </c>
      <c r="Y111" s="369" t="str">
        <f t="shared" si="25"/>
        <v/>
      </c>
      <c r="Z111" s="371">
        <v>70</v>
      </c>
      <c r="AA111" s="217" t="str">
        <f>IFERROR(VLOOKUP(CONCATENATE($Q$3,"_",Z111),Punkte_PENE!$A$2:$D$1026,2,FALSE)*(VLOOKUP(CONCATENATE($Q$3,"_",Z111),Punkte_PENE!$A$2:$D$1026,3,FALSE)*$L$13+VLOOKUP(CONCATENATE($Q$3,"_",Z111),Punkte_PENE!$A$2:$D$1026,4,FALSE)*$L$18),"")</f>
        <v/>
      </c>
      <c r="AB111" s="217" t="str">
        <f t="shared" si="26"/>
        <v/>
      </c>
      <c r="AC111" s="369" t="str">
        <f t="shared" si="27"/>
        <v/>
      </c>
      <c r="AD111" s="371">
        <v>40</v>
      </c>
      <c r="AE111" s="217">
        <f>IFERROR(VLOOKUP(CONCATENATE($Q$3,"_",AD111),Punkte_PEGES!$A$2:$D$1029,2,FALSE)*(VLOOKUP(CONCATENATE($Q$3,"_",AD111),Punkte_PEGES!$A$2:$D$1029,3,FALSE)*$M$13+VLOOKUP(CONCATENATE($Q$3,"_",AD111),Punkte_PEGES!$A$2:$D$1029,4,FALSE)*$M$18),"")</f>
        <v>151</v>
      </c>
      <c r="AF111" s="217" t="e">
        <f t="shared" si="28"/>
        <v>#VALUE!</v>
      </c>
      <c r="AG111" s="369" t="e">
        <f t="shared" si="29"/>
        <v>#VALUE!</v>
      </c>
      <c r="AH111" s="371">
        <v>40</v>
      </c>
      <c r="AI111" s="217">
        <f>IFERROR(VLOOKUP(CONCATENATE($Q$3,"_",AH111),Punkte_PEE!$A$2:$B$1028,2,FALSE),"")</f>
        <v>15</v>
      </c>
      <c r="AJ111" s="217" t="str">
        <f t="shared" si="30"/>
        <v/>
      </c>
      <c r="AK111" s="369" t="str">
        <f t="shared" si="31"/>
        <v/>
      </c>
      <c r="AL111" s="367"/>
    </row>
    <row r="112" hidden="1" outlineLevel="1">
      <c r="A112" s="359"/>
      <c r="F112" s="368">
        <v>75</v>
      </c>
      <c r="G112" t="str">
        <f>IFERROR(VLOOKUP(CONCATENATE($Q$3,"_",F112),Punkte_ENV1.1!$A$2:$P$1030,2,FALSE)*(VLOOKUP(CONCATENATE($Q$3,"_",F112),Punkte_ENV1.1!$A$2:$P$1030,3,FALSE)*$G$13+VLOOKUP(CONCATENATE($Q$3,"_",F112),Punkte_ENV1.1!$A$2:$P$1030,4,FALSE)*$G$18),"")</f>
        <v/>
      </c>
      <c r="H112" t="str">
        <f t="shared" si="16"/>
        <v/>
      </c>
      <c r="I112" s="369" t="str">
        <f t="shared" si="17"/>
        <v/>
      </c>
      <c r="J112" s="368">
        <v>75</v>
      </c>
      <c r="K112" s="370" t="str">
        <f>IFERROR(VLOOKUP(CONCATENATE($Q$3,"_",J112),Punkte_ENV1.1!$A$2:$P$1030,5,FALSE)*(VLOOKUP(CONCATENATE($Q$3,"_",J112),Punkte_ENV1.1!$A$2:$P$1030,6,FALSE)*$H$13+VLOOKUP(CONCATENATE($Q$3,"_",J112),Punkte_ENV1.1!$A$2:$P$1030,7,FALSE)*$H$18),"")</f>
        <v/>
      </c>
      <c r="L112" s="370" t="str">
        <f t="shared" si="18"/>
        <v/>
      </c>
      <c r="M112" s="369" t="str">
        <f t="shared" si="19"/>
        <v/>
      </c>
      <c r="N112" s="368">
        <v>75</v>
      </c>
      <c r="O112" s="370" t="str">
        <f>IFERROR(VLOOKUP(CONCATENATE($Q$3,"_",N112),Punkte_ENV1.1!$A$2:$P$1030,8,FALSE)*(VLOOKUP(CONCATENATE($Q$3,"_",N112),Punkte_ENV1.1!$A$2:$P$1030,9,FALSE)*$I$13+VLOOKUP(CONCATENATE($Q$3,"_",N112),Punkte_ENV1.1!$A$2:$P$1030,10,FALSE)*$I$18),"")</f>
        <v/>
      </c>
      <c r="P112" s="370" t="str">
        <f t="shared" si="20"/>
        <v/>
      </c>
      <c r="Q112" s="369" t="str">
        <f t="shared" si="21"/>
        <v/>
      </c>
      <c r="R112" s="371">
        <v>75</v>
      </c>
      <c r="S112" s="372" t="str">
        <f>IFERROR(VLOOKUP(CONCATENATE($Q$3,"_",R112),Punkte_ENV1.1!$A$2:$P$1030,11,FALSE)*(VLOOKUP(CONCATENATE($Q$3,"_",R112),Punkte_ENV1.1!$A$2:$P$1030,12,FALSE)*$J$13+VLOOKUP(CONCATENATE($Q$3,"_",R112),Punkte_ENV1.1!$A$2:$P$1030,13,FALSE)*$J$18),"")</f>
        <v/>
      </c>
      <c r="T112" s="372" t="str">
        <f t="shared" si="22"/>
        <v/>
      </c>
      <c r="U112" s="369" t="str">
        <f t="shared" si="23"/>
        <v/>
      </c>
      <c r="V112" s="371">
        <v>75</v>
      </c>
      <c r="W112" s="372" t="str">
        <f>IFERROR(VLOOKUP(CONCATENATE($Q$3,"_",V112),Punkte_ENV1.1!$A$2:$P$1030,14,FALSE)*(VLOOKUP(CONCATENATE($Q$3,"_",V112),Punkte_ENV1.1!$A$2:$P$1030,15,FALSE)*$K$13+VLOOKUP(CONCATENATE($Q$3,"_",V112),Punkte_ENV1.1!$A$2:$P$1030,16,FALSE)*$K$18),"")</f>
        <v/>
      </c>
      <c r="X112" s="372" t="str">
        <f t="shared" si="24"/>
        <v/>
      </c>
      <c r="Y112" s="369" t="str">
        <f t="shared" si="25"/>
        <v/>
      </c>
      <c r="Z112" s="371">
        <v>75</v>
      </c>
      <c r="AA112" s="217" t="str">
        <f>IFERROR(VLOOKUP(CONCATENATE($Q$3,"_",Z112),Punkte_PENE!$A$2:$D$1026,2,FALSE)*(VLOOKUP(CONCATENATE($Q$3,"_",Z112),Punkte_PENE!$A$2:$D$1026,3,FALSE)*$L$13+VLOOKUP(CONCATENATE($Q$3,"_",Z112),Punkte_PENE!$A$2:$D$1026,4,FALSE)*$L$18),"")</f>
        <v/>
      </c>
      <c r="AB112" s="217" t="str">
        <f t="shared" si="26"/>
        <v/>
      </c>
      <c r="AC112" s="369" t="str">
        <f t="shared" si="27"/>
        <v/>
      </c>
      <c r="AD112" s="371">
        <v>45</v>
      </c>
      <c r="AE112" s="217" t="str">
        <f>IFERROR(VLOOKUP(CONCATENATE($Q$3,"_",AD112),Punkte_PEGES!$A$2:$D$1029,2,FALSE)*(VLOOKUP(CONCATENATE($Q$3,"_",AD112),Punkte_PEGES!$A$2:$D$1029,3,FALSE)*$M$13+VLOOKUP(CONCATENATE($Q$3,"_",AD112),Punkte_PEGES!$A$2:$D$1029,4,FALSE)*$M$18),"")</f>
        <v/>
      </c>
      <c r="AF112" s="217" t="str">
        <f t="shared" si="28"/>
        <v/>
      </c>
      <c r="AG112" s="369" t="str">
        <f t="shared" si="29"/>
        <v/>
      </c>
      <c r="AH112" s="371">
        <v>45</v>
      </c>
      <c r="AI112" s="217" t="str">
        <f>IFERROR(VLOOKUP(CONCATENATE($Q$3,"_",AH112),Punkte_PEE!$A$2:$B$1028,2,FALSE),"")</f>
        <v/>
      </c>
      <c r="AJ112" s="217" t="str">
        <f t="shared" si="30"/>
        <v/>
      </c>
      <c r="AK112" s="369" t="str">
        <f t="shared" si="31"/>
        <v/>
      </c>
      <c r="AL112" s="367"/>
    </row>
    <row r="113" hidden="1" outlineLevel="1">
      <c r="A113" s="359"/>
      <c r="F113" s="368">
        <v>80</v>
      </c>
      <c r="G113">
        <f>IFERROR(VLOOKUP(CONCATENATE($Q$3,"_",F113),Punkte_ENV1.1!$A$2:$P$1030,2,FALSE)*(VLOOKUP(CONCATENATE($Q$3,"_",F113),Punkte_ENV1.1!$A$2:$P$1030,3,FALSE)*$G$13+VLOOKUP(CONCATENATE($Q$3,"_",F113),Punkte_ENV1.1!$A$2:$P$1030,4,FALSE)*$G$18),"")</f>
        <v>6.5800000000000001</v>
      </c>
      <c r="H113" t="e">
        <f t="shared" si="16"/>
        <v>#VALUE!</v>
      </c>
      <c r="I113" s="369" t="e">
        <f t="shared" si="17"/>
        <v>#VALUE!</v>
      </c>
      <c r="J113" s="368">
        <v>80</v>
      </c>
      <c r="K113" s="370">
        <f>IFERROR(VLOOKUP(CONCATENATE($Q$3,"_",J113),Punkte_ENV1.1!$A$2:$P$1030,5,FALSE)*(VLOOKUP(CONCATENATE($Q$3,"_",J113),Punkte_ENV1.1!$A$2:$P$1030,6,FALSE)*$H$13+VLOOKUP(CONCATENATE($Q$3,"_",J113),Punkte_ENV1.1!$A$2:$P$1030,7,FALSE)*$H$18),"")</f>
        <v>0</v>
      </c>
      <c r="L113" s="370" t="e">
        <f t="shared" si="18"/>
        <v>#VALUE!</v>
      </c>
      <c r="M113" s="369" t="e">
        <f t="shared" si="19"/>
        <v>#VALUE!</v>
      </c>
      <c r="N113" s="368">
        <v>80</v>
      </c>
      <c r="O113" s="370">
        <f>IFERROR(VLOOKUP(CONCATENATE($Q$3,"_",N113),Punkte_ENV1.1!$A$2:$P$1030,8,FALSE)*(VLOOKUP(CONCATENATE($Q$3,"_",N113),Punkte_ENV1.1!$A$2:$P$1030,9,FALSE)*$I$13+VLOOKUP(CONCATENATE($Q$3,"_",N113),Punkte_ENV1.1!$A$2:$P$1030,10,FALSE)*$I$18),"")</f>
        <v>0.0029399999999999995</v>
      </c>
      <c r="P113" s="370" t="e">
        <f t="shared" si="20"/>
        <v>#VALUE!</v>
      </c>
      <c r="Q113" s="369" t="e">
        <f t="shared" si="21"/>
        <v>#VALUE!</v>
      </c>
      <c r="R113" s="371">
        <v>80</v>
      </c>
      <c r="S113" s="372">
        <f>IFERROR(VLOOKUP(CONCATENATE($Q$3,"_",R113),Punkte_ENV1.1!$A$2:$P$1030,11,FALSE)*(VLOOKUP(CONCATENATE($Q$3,"_",R113),Punkte_ENV1.1!$A$2:$P$1030,12,FALSE)*$J$13+VLOOKUP(CONCATENATE($Q$3,"_",R113),Punkte_ENV1.1!$A$2:$P$1030,13,FALSE)*$J$18),"")</f>
        <v>0.025899999999999996</v>
      </c>
      <c r="T113" s="372" t="e">
        <f t="shared" si="22"/>
        <v>#VALUE!</v>
      </c>
      <c r="U113" s="369" t="e">
        <f t="shared" si="23"/>
        <v>#VALUE!</v>
      </c>
      <c r="V113" s="371">
        <v>80</v>
      </c>
      <c r="W113" s="372">
        <f>IFERROR(VLOOKUP(CONCATENATE($Q$3,"_",V113),Punkte_ENV1.1!$A$2:$P$1030,14,FALSE)*(VLOOKUP(CONCATENATE($Q$3,"_",V113),Punkte_ENV1.1!$A$2:$P$1030,15,FALSE)*$K$13+VLOOKUP(CONCATENATE($Q$3,"_",V113),Punkte_ENV1.1!$A$2:$P$1030,16,FALSE)*$K$18),"")</f>
        <v>0.00329</v>
      </c>
      <c r="X113" s="372" t="e">
        <f t="shared" si="24"/>
        <v>#VALUE!</v>
      </c>
      <c r="Y113" s="369" t="e">
        <f t="shared" si="25"/>
        <v>#VALUE!</v>
      </c>
      <c r="Z113" s="371">
        <v>80</v>
      </c>
      <c r="AA113" s="217">
        <f>IFERROR(VLOOKUP(CONCATENATE($Q$3,"_",Z113),Punkte_PENE!$A$2:$D$1026,2,FALSE)*(VLOOKUP(CONCATENATE($Q$3,"_",Z113),Punkte_PENE!$A$2:$D$1026,3,FALSE)*$L$13+VLOOKUP(CONCATENATE($Q$3,"_",Z113),Punkte_PENE!$A$2:$D$1026,4,FALSE)*$L$18),"")</f>
        <v>86.099999999999994</v>
      </c>
      <c r="AB113" s="217" t="e">
        <f t="shared" si="26"/>
        <v>#VALUE!</v>
      </c>
      <c r="AC113" s="369" t="e">
        <f t="shared" si="27"/>
        <v>#VALUE!</v>
      </c>
      <c r="AD113" s="371">
        <v>50</v>
      </c>
      <c r="AE113" s="217" t="str">
        <f>IFERROR(VLOOKUP(CONCATENATE($Q$3,"_",AD113),Punkte_PEGES!$A$2:$D$1029,2,FALSE)*(VLOOKUP(CONCATENATE($Q$3,"_",AD113),Punkte_PEGES!$A$2:$D$1029,3,FALSE)*$M$13+VLOOKUP(CONCATENATE($Q$3,"_",AD113),Punkte_PEGES!$A$2:$D$1029,4,FALSE)*$M$18),"")</f>
        <v/>
      </c>
      <c r="AF113" s="217" t="str">
        <f t="shared" si="28"/>
        <v/>
      </c>
      <c r="AG113" s="369" t="str">
        <f t="shared" si="29"/>
        <v/>
      </c>
      <c r="AH113" s="371">
        <v>50</v>
      </c>
      <c r="AI113" s="217" t="str">
        <f>IFERROR(VLOOKUP(CONCATENATE($Q$3,"_",AH113),Punkte_PEE!$A$2:$B$1028,2,FALSE),"")</f>
        <v/>
      </c>
      <c r="AJ113" s="217" t="str">
        <f t="shared" si="30"/>
        <v/>
      </c>
      <c r="AK113" s="369" t="str">
        <f t="shared" si="31"/>
        <v/>
      </c>
      <c r="AL113" s="367"/>
    </row>
    <row r="114" hidden="1" outlineLevel="1">
      <c r="A114" s="359"/>
      <c r="F114" s="368">
        <v>90</v>
      </c>
      <c r="G114" t="str">
        <f>IFERROR(VLOOKUP(CONCATENATE($Q$3,"_",F114),Punkte_ENV1.1!$A$2:$P$1030,2,FALSE)*(VLOOKUP(CONCATENATE($Q$3,"_",F114),Punkte_ENV1.1!$A$2:$P$1030,3,FALSE)*$G$13+VLOOKUP(CONCATENATE($Q$3,"_",F114),Punkte_ENV1.1!$A$2:$P$1030,4,FALSE)*$G$18),"")</f>
        <v/>
      </c>
      <c r="H114" t="str">
        <f t="shared" si="16"/>
        <v/>
      </c>
      <c r="I114" s="369" t="str">
        <f t="shared" si="17"/>
        <v/>
      </c>
      <c r="J114" s="368">
        <v>90</v>
      </c>
      <c r="K114" s="370" t="str">
        <f>IFERROR(VLOOKUP(CONCATENATE($Q$3,"_",J114),Punkte_ENV1.1!$A$2:$P$1030,5,FALSE)*(VLOOKUP(CONCATENATE($Q$3,"_",J114),Punkte_ENV1.1!$A$2:$P$1030,6,FALSE)*$H$13+VLOOKUP(CONCATENATE($Q$3,"_",J114),Punkte_ENV1.1!$A$2:$P$1030,7,FALSE)*$H$18),"")</f>
        <v/>
      </c>
      <c r="L114" s="370" t="str">
        <f t="shared" si="18"/>
        <v/>
      </c>
      <c r="M114" s="369" t="str">
        <f t="shared" si="19"/>
        <v/>
      </c>
      <c r="N114" s="368">
        <v>90</v>
      </c>
      <c r="O114" s="370" t="str">
        <f>IFERROR(VLOOKUP(CONCATENATE($Q$3,"_",N114),Punkte_ENV1.1!$A$2:$P$1030,8,FALSE)*(VLOOKUP(CONCATENATE($Q$3,"_",N114),Punkte_ENV1.1!$A$2:$P$1030,9,FALSE)*$I$13+VLOOKUP(CONCATENATE($Q$3,"_",N114),Punkte_ENV1.1!$A$2:$P$1030,10,FALSE)*$I$18),"")</f>
        <v/>
      </c>
      <c r="P114" s="370" t="str">
        <f t="shared" si="20"/>
        <v/>
      </c>
      <c r="Q114" s="369" t="str">
        <f t="shared" si="21"/>
        <v/>
      </c>
      <c r="R114" s="371">
        <v>90</v>
      </c>
      <c r="S114" s="372" t="str">
        <f>IFERROR(VLOOKUP(CONCATENATE($Q$3,"_",R114),Punkte_ENV1.1!$A$2:$P$1030,11,FALSE)*(VLOOKUP(CONCATENATE($Q$3,"_",R114),Punkte_ENV1.1!$A$2:$P$1030,12,FALSE)*$J$13+VLOOKUP(CONCATENATE($Q$3,"_",R114),Punkte_ENV1.1!$A$2:$P$1030,13,FALSE)*$J$18),"")</f>
        <v/>
      </c>
      <c r="T114" s="372" t="str">
        <f t="shared" si="22"/>
        <v/>
      </c>
      <c r="U114" s="369" t="str">
        <f t="shared" si="23"/>
        <v/>
      </c>
      <c r="V114" s="371">
        <v>90</v>
      </c>
      <c r="W114" s="372" t="str">
        <f>IFERROR(VLOOKUP(CONCATENATE($Q$3,"_",V114),Punkte_ENV1.1!$A$2:$P$1030,14,FALSE)*(VLOOKUP(CONCATENATE($Q$3,"_",V114),Punkte_ENV1.1!$A$2:$P$1030,15,FALSE)*$K$13+VLOOKUP(CONCATENATE($Q$3,"_",V114),Punkte_ENV1.1!$A$2:$P$1030,16,FALSE)*$K$18),"")</f>
        <v/>
      </c>
      <c r="X114" s="372" t="str">
        <f t="shared" si="24"/>
        <v/>
      </c>
      <c r="Y114" s="369" t="str">
        <f t="shared" si="25"/>
        <v/>
      </c>
      <c r="Z114" s="371">
        <v>90</v>
      </c>
      <c r="AA114" s="217" t="str">
        <f>IFERROR(VLOOKUP(CONCATENATE($Q$3,"_",Z114),Punkte_PENE!$A$2:$D$1026,2,FALSE)*(VLOOKUP(CONCATENATE($Q$3,"_",Z114),Punkte_PENE!$A$2:$D$1026,3,FALSE)*$L$13+VLOOKUP(CONCATENATE($Q$3,"_",Z114),Punkte_PENE!$A$2:$D$1026,4,FALSE)*$L$18),"")</f>
        <v/>
      </c>
      <c r="AB114" s="217" t="str">
        <f t="shared" si="26"/>
        <v/>
      </c>
      <c r="AC114" s="369" t="str">
        <f t="shared" si="27"/>
        <v/>
      </c>
      <c r="AD114" s="371">
        <v>55</v>
      </c>
      <c r="AE114" s="217" t="str">
        <f>IFERROR(VLOOKUP(CONCATENATE($Q$3,"_",AD114),Punkte_PEGES!$A$2:$D$1029,2,FALSE)*(VLOOKUP(CONCATENATE($Q$3,"_",AD114),Punkte_PEGES!$A$2:$D$1029,3,FALSE)*$M$13+VLOOKUP(CONCATENATE($Q$3,"_",AD114),Punkte_PEGES!$A$2:$D$1029,4,FALSE)*$M$18),"")</f>
        <v/>
      </c>
      <c r="AF114" s="217" t="str">
        <f t="shared" si="28"/>
        <v/>
      </c>
      <c r="AG114" s="369" t="str">
        <f t="shared" si="29"/>
        <v/>
      </c>
      <c r="AH114" s="371">
        <v>60</v>
      </c>
      <c r="AI114" s="217">
        <f>IFERROR(VLOOKUP(CONCATENATE($Q$3,"_",AH114),Punkte_PEE!$A$2:$B$1028,2,FALSE),"")</f>
        <v>22.5</v>
      </c>
      <c r="AJ114" s="217" t="str">
        <f t="shared" si="30"/>
        <v/>
      </c>
      <c r="AK114" s="369" t="str">
        <f t="shared" si="31"/>
        <v/>
      </c>
      <c r="AL114" s="367"/>
    </row>
    <row r="115" hidden="1" outlineLevel="1">
      <c r="A115" s="359"/>
      <c r="F115" s="368">
        <v>100</v>
      </c>
      <c r="G115">
        <f>IFERROR(VLOOKUP(CONCATENATE($Q$3,"_",F115),Punkte_ENV1.1!$A$2:$P$1030,2,FALSE)*(VLOOKUP(CONCATENATE($Q$3,"_",F115),Punkte_ENV1.1!$A$2:$P$1030,3,FALSE)*$G$13+VLOOKUP(CONCATENATE($Q$3,"_",F115),Punkte_ENV1.1!$A$2:$P$1030,4,FALSE)*$G$18),"")</f>
        <v>5.1700000000000008</v>
      </c>
      <c r="H115" t="e">
        <f t="shared" si="16"/>
        <v>#VALUE!</v>
      </c>
      <c r="I115" s="369" t="e">
        <f t="shared" si="17"/>
        <v>#VALUE!</v>
      </c>
      <c r="J115" s="368">
        <v>100</v>
      </c>
      <c r="K115" s="370">
        <f>IFERROR(VLOOKUP(CONCATENATE($Q$3,"_",J115),Punkte_ENV1.1!$A$2:$P$1030,5,FALSE)*(VLOOKUP(CONCATENATE($Q$3,"_",J115),Punkte_ENV1.1!$A$2:$P$1030,6,FALSE)*$H$13+VLOOKUP(CONCATENATE($Q$3,"_",J115),Punkte_ENV1.1!$A$2:$P$1030,7,FALSE)*$H$18),"")</f>
        <v>0</v>
      </c>
      <c r="L115" s="370" t="e">
        <f t="shared" si="18"/>
        <v>#VALUE!</v>
      </c>
      <c r="M115" s="369" t="e">
        <f t="shared" si="19"/>
        <v>#VALUE!</v>
      </c>
      <c r="N115" s="368">
        <v>100</v>
      </c>
      <c r="O115" s="370">
        <f>IFERROR(VLOOKUP(CONCATENATE($Q$3,"_",N115),Punkte_ENV1.1!$A$2:$P$1030,8,FALSE)*(VLOOKUP(CONCATENATE($Q$3,"_",N115),Punkte_ENV1.1!$A$2:$P$1030,9,FALSE)*$I$13+VLOOKUP(CONCATENATE($Q$3,"_",N115),Punkte_ENV1.1!$A$2:$P$1030,10,FALSE)*$I$18),"")</f>
        <v>0.00231</v>
      </c>
      <c r="P115" s="370" t="e">
        <f t="shared" si="20"/>
        <v>#VALUE!</v>
      </c>
      <c r="Q115" s="369" t="e">
        <f t="shared" si="21"/>
        <v>#VALUE!</v>
      </c>
      <c r="R115" s="371">
        <v>100</v>
      </c>
      <c r="S115" s="372">
        <f>IFERROR(VLOOKUP(CONCATENATE($Q$3,"_",R115),Punkte_ENV1.1!$A$2:$P$1030,11,FALSE)*(VLOOKUP(CONCATENATE($Q$3,"_",R115),Punkte_ENV1.1!$A$2:$P$1030,12,FALSE)*$J$13+VLOOKUP(CONCATENATE($Q$3,"_",R115),Punkte_ENV1.1!$A$2:$P$1030,13,FALSE)*$J$18),"")</f>
        <v>0.02035</v>
      </c>
      <c r="T115" s="372" t="e">
        <f t="shared" si="22"/>
        <v>#VALUE!</v>
      </c>
      <c r="U115" s="369" t="e">
        <f t="shared" si="23"/>
        <v>#VALUE!</v>
      </c>
      <c r="V115" s="371">
        <v>100</v>
      </c>
      <c r="W115" s="372">
        <f>IFERROR(VLOOKUP(CONCATENATE($Q$3,"_",V115),Punkte_ENV1.1!$A$2:$P$1030,14,FALSE)*(VLOOKUP(CONCATENATE($Q$3,"_",V115),Punkte_ENV1.1!$A$2:$P$1030,15,FALSE)*$K$13+VLOOKUP(CONCATENATE($Q$3,"_",V115),Punkte_ENV1.1!$A$2:$P$1030,16,FALSE)*$K$18),"")</f>
        <v>0.0025850000000000005</v>
      </c>
      <c r="X115" s="372" t="e">
        <f t="shared" si="24"/>
        <v>#VALUE!</v>
      </c>
      <c r="Y115" s="369" t="e">
        <f t="shared" si="25"/>
        <v>#VALUE!</v>
      </c>
      <c r="Z115" s="371">
        <v>100</v>
      </c>
      <c r="AA115" s="217">
        <f>IFERROR(VLOOKUP(CONCATENATE($Q$3,"_",Z115),Punkte_PENE!$A$2:$D$1026,2,FALSE)*(VLOOKUP(CONCATENATE($Q$3,"_",Z115),Punkte_PENE!$A$2:$D$1026,3,FALSE)*$L$13+VLOOKUP(CONCATENATE($Q$3,"_",Z115),Punkte_PENE!$A$2:$D$1026,4,FALSE)*$L$18),"")</f>
        <v>67.650000000000006</v>
      </c>
      <c r="AB115" s="217" t="e">
        <f t="shared" si="26"/>
        <v>#VALUE!</v>
      </c>
      <c r="AC115" s="369" t="e">
        <f t="shared" si="27"/>
        <v>#VALUE!</v>
      </c>
      <c r="AD115" s="371">
        <v>60</v>
      </c>
      <c r="AE115" s="217">
        <f>IFERROR(VLOOKUP(CONCATENATE($Q$3,"_",AD115),Punkte_PEGES!$A$2:$D$1029,2,FALSE)*(VLOOKUP(CONCATENATE($Q$3,"_",AD115),Punkte_PEGES!$A$2:$D$1029,3,FALSE)*$M$13+VLOOKUP(CONCATENATE($Q$3,"_",AD115),Punkte_PEGES!$A$2:$D$1029,4,FALSE)*$M$18),"")</f>
        <v>128.34999999999999</v>
      </c>
      <c r="AF115" s="217" t="e">
        <f t="shared" si="28"/>
        <v>#VALUE!</v>
      </c>
      <c r="AG115" s="369" t="e">
        <f t="shared" si="29"/>
        <v>#VALUE!</v>
      </c>
      <c r="AH115" s="371">
        <v>70</v>
      </c>
      <c r="AI115" s="217" t="str">
        <f>IFERROR(VLOOKUP(CONCATENATE($Q$3,"_",AH115),Punkte_PEE!$A$2:$B$1028,2,FALSE),"")</f>
        <v/>
      </c>
      <c r="AJ115" s="217" t="str">
        <f t="shared" si="30"/>
        <v/>
      </c>
      <c r="AK115" s="369" t="str">
        <f t="shared" si="31"/>
        <v/>
      </c>
      <c r="AL115" s="367"/>
    </row>
    <row r="116" hidden="1" outlineLevel="1">
      <c r="A116" s="359"/>
      <c r="F116" s="368">
        <v>110</v>
      </c>
      <c r="G116" t="str">
        <f>IFERROR(VLOOKUP(CONCATENATE($Q$3,"_",F116),Punkte_ENV1.1!$A$2:$P$1030,2,FALSE)*(VLOOKUP(CONCATENATE($Q$3,"_",F116),Punkte_ENV1.1!$A$2:$P$1030,3,FALSE)*$G$13+VLOOKUP(CONCATENATE($Q$3,"_",F116),Punkte_ENV1.1!$A$2:$P$1030,4,FALSE)*$G$18),"")</f>
        <v/>
      </c>
      <c r="H116" t="str">
        <f t="shared" si="16"/>
        <v/>
      </c>
      <c r="I116" s="369" t="str">
        <f t="shared" si="17"/>
        <v/>
      </c>
      <c r="J116" s="368">
        <v>110</v>
      </c>
      <c r="K116" s="370" t="str">
        <f>IFERROR(VLOOKUP(CONCATENATE($Q$3,"_",J116),Punkte_ENV1.1!$A$2:$P$1030,5,FALSE)*(VLOOKUP(CONCATENATE($Q$3,"_",J116),Punkte_ENV1.1!$A$2:$P$1030,6,FALSE)*$H$13+VLOOKUP(CONCATENATE($Q$3,"_",J116),Punkte_ENV1.1!$A$2:$P$1030,7,FALSE)*$H$18),"")</f>
        <v/>
      </c>
      <c r="L116" s="370" t="str">
        <f t="shared" si="18"/>
        <v/>
      </c>
      <c r="M116" s="369" t="str">
        <f t="shared" si="19"/>
        <v/>
      </c>
      <c r="N116" s="368">
        <v>110</v>
      </c>
      <c r="O116" s="370" t="str">
        <f>IFERROR(VLOOKUP(CONCATENATE($Q$3,"_",N116),Punkte_ENV1.1!$A$2:$P$1030,8,FALSE)*(VLOOKUP(CONCATENATE($Q$3,"_",N116),Punkte_ENV1.1!$A$2:$P$1030,9,FALSE)*$I$13+VLOOKUP(CONCATENATE($Q$3,"_",N116),Punkte_ENV1.1!$A$2:$P$1030,10,FALSE)*$I$18),"")</f>
        <v/>
      </c>
      <c r="P116" s="370" t="str">
        <f t="shared" si="20"/>
        <v/>
      </c>
      <c r="Q116" s="369" t="str">
        <f t="shared" si="21"/>
        <v/>
      </c>
      <c r="R116" s="371">
        <v>110</v>
      </c>
      <c r="S116" s="372" t="str">
        <f>IFERROR(VLOOKUP(CONCATENATE($Q$3,"_",R116),Punkte_ENV1.1!$A$2:$P$1030,11,FALSE)*(VLOOKUP(CONCATENATE($Q$3,"_",R116),Punkte_ENV1.1!$A$2:$P$1030,12,FALSE)*$J$13+VLOOKUP(CONCATENATE($Q$3,"_",R116),Punkte_ENV1.1!$A$2:$P$1030,13,FALSE)*$J$18),"")</f>
        <v/>
      </c>
      <c r="T116" s="372" t="str">
        <f t="shared" si="22"/>
        <v/>
      </c>
      <c r="U116" s="369" t="str">
        <f t="shared" si="23"/>
        <v/>
      </c>
      <c r="V116" s="371">
        <v>110</v>
      </c>
      <c r="W116" s="372" t="str">
        <f>IFERROR(VLOOKUP(CONCATENATE($Q$3,"_",V116),Punkte_ENV1.1!$A$2:$P$1030,14,FALSE)*(VLOOKUP(CONCATENATE($Q$3,"_",V116),Punkte_ENV1.1!$A$2:$P$1030,15,FALSE)*$K$13+VLOOKUP(CONCATENATE($Q$3,"_",V116),Punkte_ENV1.1!$A$2:$P$1030,16,FALSE)*$K$18),"")</f>
        <v/>
      </c>
      <c r="X116" s="372" t="str">
        <f t="shared" si="24"/>
        <v/>
      </c>
      <c r="Y116" s="369" t="str">
        <f t="shared" si="25"/>
        <v/>
      </c>
      <c r="Z116" s="371">
        <v>110</v>
      </c>
      <c r="AA116" s="217" t="str">
        <f>IFERROR(VLOOKUP(CONCATENATE($Q$3,"_",Z116),Punkte_PENE!$A$2:$D$1026,2,FALSE)*(VLOOKUP(CONCATENATE($Q$3,"_",Z116),Punkte_PENE!$A$2:$D$1026,3,FALSE)*$L$13+VLOOKUP(CONCATENATE($Q$3,"_",Z116),Punkte_PENE!$A$2:$D$1026,4,FALSE)*$L$18),"")</f>
        <v/>
      </c>
      <c r="AB116" s="217" t="str">
        <f t="shared" si="26"/>
        <v/>
      </c>
      <c r="AC116" s="369" t="str">
        <f t="shared" si="27"/>
        <v/>
      </c>
      <c r="AD116" s="371">
        <v>65</v>
      </c>
      <c r="AE116" s="217" t="str">
        <f>IFERROR(VLOOKUP(CONCATENATE($Q$3,"_",AD116),Punkte_PEGES!$A$2:$D$1029,2,FALSE)*(VLOOKUP(CONCATENATE($Q$3,"_",AD116),Punkte_PEGES!$A$2:$D$1029,3,FALSE)*$M$13+VLOOKUP(CONCATENATE($Q$3,"_",AD116),Punkte_PEGES!$A$2:$D$1029,4,FALSE)*$M$18),"")</f>
        <v/>
      </c>
      <c r="AF116" s="217" t="str">
        <f t="shared" si="28"/>
        <v/>
      </c>
      <c r="AG116" s="369" t="str">
        <f t="shared" si="29"/>
        <v/>
      </c>
      <c r="AH116" s="371">
        <v>80</v>
      </c>
      <c r="AI116" s="217">
        <f>IFERROR(VLOOKUP(CONCATENATE($Q$3,"_",AH116),Punkte_PEE!$A$2:$B$1028,2,FALSE),"")</f>
        <v>30</v>
      </c>
      <c r="AJ116" s="217" t="str">
        <f t="shared" si="30"/>
        <v/>
      </c>
      <c r="AK116" s="369" t="str">
        <f t="shared" si="31"/>
        <v/>
      </c>
      <c r="AL116" s="367"/>
    </row>
    <row r="117" hidden="1" outlineLevel="1">
      <c r="A117" s="359"/>
      <c r="F117" s="368">
        <v>120</v>
      </c>
      <c r="G117" t="str">
        <f>IFERROR(VLOOKUP(CONCATENATE($Q$3,"_",F117),Punkte_ENV1.1!$A$2:$P$1030,2,FALSE)*(VLOOKUP(CONCATENATE($Q$3,"_",F117),Punkte_ENV1.1!$A$2:$P$1030,3,FALSE)*$G$13+VLOOKUP(CONCATENATE($Q$3,"_",F117),Punkte_ENV1.1!$A$2:$P$1030,4,FALSE)*$G$18),"")</f>
        <v/>
      </c>
      <c r="H117" t="str">
        <f t="shared" si="16"/>
        <v/>
      </c>
      <c r="I117" s="369" t="str">
        <f t="shared" si="17"/>
        <v/>
      </c>
      <c r="J117" s="368">
        <v>120</v>
      </c>
      <c r="K117" s="370" t="str">
        <f>IFERROR(VLOOKUP(CONCATENATE($Q$3,"_",J117),Punkte_ENV1.1!$A$2:$P$1030,5,FALSE)*(VLOOKUP(CONCATENATE($Q$3,"_",J117),Punkte_ENV1.1!$A$2:$P$1030,6,FALSE)*$H$13+VLOOKUP(CONCATENATE($Q$3,"_",J117),Punkte_ENV1.1!$A$2:$P$1030,7,FALSE)*$H$18),"")</f>
        <v/>
      </c>
      <c r="L117" s="370" t="str">
        <f t="shared" si="18"/>
        <v/>
      </c>
      <c r="M117" s="369" t="str">
        <f t="shared" si="19"/>
        <v/>
      </c>
      <c r="N117" s="368">
        <v>120</v>
      </c>
      <c r="O117" s="370" t="str">
        <f>IFERROR(VLOOKUP(CONCATENATE($Q$3,"_",N117),Punkte_ENV1.1!$A$2:$P$1030,8,FALSE)*(VLOOKUP(CONCATENATE($Q$3,"_",N117),Punkte_ENV1.1!$A$2:$P$1030,9,FALSE)*$I$13+VLOOKUP(CONCATENATE($Q$3,"_",N117),Punkte_ENV1.1!$A$2:$P$1030,10,FALSE)*$I$18),"")</f>
        <v/>
      </c>
      <c r="P117" s="370" t="str">
        <f t="shared" si="20"/>
        <v/>
      </c>
      <c r="Q117" s="369" t="str">
        <f t="shared" si="21"/>
        <v/>
      </c>
      <c r="R117" s="371">
        <v>120</v>
      </c>
      <c r="S117" s="372" t="str">
        <f>IFERROR(VLOOKUP(CONCATENATE($Q$3,"_",R117),Punkte_ENV1.1!$A$2:$P$1030,11,FALSE)*(VLOOKUP(CONCATENATE($Q$3,"_",R117),Punkte_ENV1.1!$A$2:$P$1030,12,FALSE)*$J$13+VLOOKUP(CONCATENATE($Q$3,"_",R117),Punkte_ENV1.1!$A$2:$P$1030,13,FALSE)*$J$18),"")</f>
        <v/>
      </c>
      <c r="T117" s="372" t="str">
        <f t="shared" si="22"/>
        <v/>
      </c>
      <c r="U117" s="369" t="str">
        <f t="shared" si="23"/>
        <v/>
      </c>
      <c r="V117" s="371">
        <v>120</v>
      </c>
      <c r="W117" s="372" t="str">
        <f>IFERROR(VLOOKUP(CONCATENATE($Q$3,"_",V117),Punkte_ENV1.1!$A$2:$P$1030,14,FALSE)*(VLOOKUP(CONCATENATE($Q$3,"_",V117),Punkte_ENV1.1!$A$2:$P$1030,15,FALSE)*$K$13+VLOOKUP(CONCATENATE($Q$3,"_",V117),Punkte_ENV1.1!$A$2:$P$1030,16,FALSE)*$K$18),"")</f>
        <v/>
      </c>
      <c r="X117" s="372" t="str">
        <f t="shared" si="24"/>
        <v/>
      </c>
      <c r="Y117" s="369" t="str">
        <f t="shared" si="25"/>
        <v/>
      </c>
      <c r="Z117" s="371">
        <v>120</v>
      </c>
      <c r="AA117" s="217" t="str">
        <f>IFERROR(VLOOKUP(CONCATENATE($Q$3,"_",Z117),Punkte_PENE!$A$2:$D$1026,2,FALSE)*(VLOOKUP(CONCATENATE($Q$3,"_",Z117),Punkte_PENE!$A$2:$D$1026,3,FALSE)*$L$13+VLOOKUP(CONCATENATE($Q$3,"_",Z117),Punkte_PENE!$A$2:$D$1026,4,FALSE)*$L$18),"")</f>
        <v/>
      </c>
      <c r="AB117" s="217" t="str">
        <f t="shared" si="26"/>
        <v/>
      </c>
      <c r="AC117" s="369" t="str">
        <f t="shared" si="27"/>
        <v/>
      </c>
      <c r="AD117" s="371">
        <v>70</v>
      </c>
      <c r="AE117" s="217" t="str">
        <f>IFERROR(VLOOKUP(CONCATENATE($Q$3,"_",AD117),Punkte_PEGES!$A$2:$D$1029,2,FALSE)*(VLOOKUP(CONCATENATE($Q$3,"_",AD117),Punkte_PEGES!$A$2:$D$1029,3,FALSE)*$M$13+VLOOKUP(CONCATENATE($Q$3,"_",AD117),Punkte_PEGES!$A$2:$D$1029,4,FALSE)*$M$18),"")</f>
        <v/>
      </c>
      <c r="AF117" s="217" t="str">
        <f t="shared" si="28"/>
        <v/>
      </c>
      <c r="AG117" s="369" t="str">
        <f t="shared" si="29"/>
        <v/>
      </c>
      <c r="AH117" s="371">
        <v>100</v>
      </c>
      <c r="AI117" s="217">
        <f>IFERROR(VLOOKUP(CONCATENATE($Q$3,"_",AH117),Punkte_PEE!$A$2:$B$1028,2,FALSE),"")</f>
        <v>37.5</v>
      </c>
      <c r="AJ117" s="217" t="str">
        <f t="shared" si="30"/>
        <v/>
      </c>
      <c r="AK117" s="369" t="str">
        <f t="shared" si="31"/>
        <v/>
      </c>
      <c r="AL117" s="367"/>
    </row>
    <row r="118" hidden="1" outlineLevel="1">
      <c r="A118" s="359"/>
      <c r="F118" s="374"/>
      <c r="G118" s="375"/>
      <c r="H118" s="375"/>
      <c r="I118" s="376" t="e">
        <f>SUM(I103:I117)</f>
        <v>#VALUE!</v>
      </c>
      <c r="J118" s="374"/>
      <c r="K118" s="377"/>
      <c r="L118" s="377"/>
      <c r="M118" s="376" t="e">
        <f>SUM(M103:M117)</f>
        <v>#VALUE!</v>
      </c>
      <c r="N118" s="374"/>
      <c r="O118" s="377"/>
      <c r="P118" s="377"/>
      <c r="Q118" s="376" t="e">
        <f>SUM(Q103:Q117)</f>
        <v>#VALUE!</v>
      </c>
      <c r="R118" s="378"/>
      <c r="S118" s="379"/>
      <c r="T118" s="379"/>
      <c r="U118" s="376" t="e">
        <f>SUM(U103:U117)</f>
        <v>#VALUE!</v>
      </c>
      <c r="V118" s="378"/>
      <c r="W118" s="379"/>
      <c r="X118" s="379"/>
      <c r="Y118" s="376" t="e">
        <f>SUM(Y103:Y117)</f>
        <v>#VALUE!</v>
      </c>
      <c r="Z118" s="378"/>
      <c r="AA118" s="379"/>
      <c r="AB118" s="379"/>
      <c r="AC118" s="376" t="e">
        <f>SUM(AC103:AC117)</f>
        <v>#VALUE!</v>
      </c>
      <c r="AD118" s="217">
        <v>75</v>
      </c>
      <c r="AE118" s="217" t="str">
        <f>IFERROR(VLOOKUP(CONCATENATE($Q$3,"_",AD118),Punkte_PEGES!$A$2:$D$1029,2,FALSE)*(VLOOKUP(CONCATENATE($Q$3,"_",AD118),Punkte_PEGES!$A$2:$D$1029,3,FALSE)*$M$13+VLOOKUP(CONCATENATE($Q$3,"_",AD118),Punkte_PEGES!$A$2:$D$1029,4,FALSE)*$M$18),"")</f>
        <v/>
      </c>
      <c r="AF118" s="217" t="str">
        <f t="shared" si="28"/>
        <v/>
      </c>
      <c r="AG118" s="369" t="str">
        <f t="shared" si="29"/>
        <v/>
      </c>
      <c r="AH118" s="380"/>
      <c r="AI118" s="377"/>
      <c r="AJ118" s="377"/>
      <c r="AK118" s="376">
        <f>IFERROR(SUM(AK103:AK117),0)</f>
        <v>0</v>
      </c>
      <c r="AL118" s="367"/>
    </row>
    <row r="119" hidden="1" outlineLevel="1">
      <c r="A119" s="359"/>
      <c r="Z119" s="363"/>
      <c r="AA119" s="363"/>
      <c r="AB119" s="363"/>
      <c r="AC119" s="381"/>
      <c r="AD119" s="217">
        <v>80</v>
      </c>
      <c r="AE119" s="217">
        <f>IFERROR(VLOOKUP(CONCATENATE($Q$3,"_",AD119),Punkte_PEGES!$A$2:$D$1029,2,FALSE)*(VLOOKUP(CONCATENATE($Q$3,"_",AD119),Punkte_PEGES!$A$2:$D$1029,3,FALSE)*$M$13+VLOOKUP(CONCATENATE($Q$3,"_",AD119),Punkte_PEGES!$A$2:$D$1029,4,FALSE)*$M$18),"")</f>
        <v>105.69999999999999</v>
      </c>
      <c r="AF119" s="217" t="e">
        <f t="shared" si="28"/>
        <v>#VALUE!</v>
      </c>
      <c r="AG119" s="369" t="e">
        <f>IF(AF119="","",IF(AND(AE120="",AE121="",AE122="",AE123="",AE124="",AE125="",AE126="",AE128="",AF119&lt;=AE119),AD119,IF(AND(AF120="",AF121="",AF122="",AF123="",AF124="",AF125="",AF126="",AF128=""),IF(AND(AD120&lt;&gt;"",AE120&lt;&gt;""),(AD120-AD119)/(AE120-AE119)*AF119+(AD119*AE120-AD120*AE119)/(AE120-AE119),IF(AND(AD121&lt;&gt;"",AE121&lt;&gt;""),(AD121-AD119)/(AE121-AE119)*AF119+(AD119*AE121-AD121*AE119)/(AE121-AE119),IF(AND(AD122&lt;&gt;"",AE122&lt;&gt;""),(AD122-AD119)/(AE122-AE119)*AF119+(AD119*AE122-AD122*AE119)/(AE122-AE119),IF(AND(AD123&lt;&gt;"",AE123&lt;&gt;""),(AD123-AD119)/(AE123-AE119)*AF119+(AD119*AE123-AD123*AE119)/(AE123-AE119),IF(AND(AD124&lt;&gt;"",AE124&lt;&gt;""),(AD124-AD119)/(AE124-AE119)*AF119+(AD119*AE124-AD124*AE119)/(AE124-AE119),IF(AND(AD125&lt;&gt;"",AE125&lt;&gt;""),(AD125-AD119)/(AE125-AE119)*AF119+(AD119*AE125-AD125*AE119)/(AE125-AE119),IF(AND(AD126&lt;&gt;"",AE126&lt;&gt;""),(AD126-AD119)/(AE126-AE119)*AF119+(AD119*AE126-AD126*AE119)/(AE126-AE119),IF(AND(AD128&lt;&gt;"",AE128&lt;&gt;""),(AD128-AD119)/(AE128-AE119)*AF119+(AD119*AE128-AD128*AE119)/(AE128-AE119),"")))))))))))</f>
        <v>#VALUE!</v>
      </c>
      <c r="AH119" s="382"/>
      <c r="AI119" s="370"/>
      <c r="AJ119" s="370"/>
      <c r="AK119" s="370"/>
      <c r="AL119" s="367"/>
    </row>
    <row r="120" hidden="1" outlineLevel="1">
      <c r="A120" s="359"/>
      <c r="Z120" s="370"/>
      <c r="AA120" s="370"/>
      <c r="AB120" s="370"/>
      <c r="AC120" s="383"/>
      <c r="AD120" s="217">
        <v>85</v>
      </c>
      <c r="AE120" s="217" t="str">
        <f>IFERROR(VLOOKUP(CONCATENATE($Q$3,"_",AD120),Punkte_PEGES!$A$2:$D$1029,2,FALSE)*(VLOOKUP(CONCATENATE($Q$3,"_",AD120),Punkte_PEGES!$A$2:$D$1029,3,FALSE)*$M$13+VLOOKUP(CONCATENATE($Q$3,"_",AD120),Punkte_PEGES!$A$2:$D$1029,4,FALSE)*$M$18),"")</f>
        <v/>
      </c>
      <c r="AF120" s="217" t="str">
        <f t="shared" si="28"/>
        <v/>
      </c>
      <c r="AG120" s="369" t="str">
        <f>IF(AF120="","",IF(AND(AE121="",AE122="",AE123="",AE124="",AE125="",AE126="",AE128="",AE129="",AF120&lt;=AE120),AD120,IF(AND(AF121="",AF122="",AF123="",AF124="",AF125="",AF126="",AF128="",AF129=""),IF(AND(AD121&lt;&gt;"",AE121&lt;&gt;""),(AD121-AD120)/(AE121-AE120)*AF120+(AD120*AE121-AD121*AE120)/(AE121-AE120),IF(AND(AD122&lt;&gt;"",AE122&lt;&gt;""),(AD122-AD120)/(AE122-AE120)*AF120+(AD120*AE122-AD122*AE120)/(AE122-AE120),IF(AND(AD123&lt;&gt;"",AE123&lt;&gt;""),(AD123-AD120)/(AE123-AE120)*AF120+(AD120*AE123-AD123*AE120)/(AE123-AE120),IF(AND(AD124&lt;&gt;"",AE124&lt;&gt;""),(AD124-AD120)/(AE124-AE120)*AF120+(AD120*AE124-AD124*AE120)/(AE124-AE120),IF(AND(AD125&lt;&gt;"",AE125&lt;&gt;""),(AD125-AD120)/(AE125-AE120)*AF120+(AD120*AE125-AD125*AE120)/(AE125-AE120),IF(AND(AD126&lt;&gt;"",AE126&lt;&gt;""),(AD126-AD120)/(AE126-AE120)*AF120+(AD120*AE126-AD126*AE120)/(AE126-AE120),IF(AND(AD128&lt;&gt;"",AE128&lt;&gt;""),(AD128-AD120)/(AE128-AE120)*AF120+(AD120*AE128-AD128*AE120)/(AE128-AE120),IF(AND(AD129&lt;&gt;"",AE129&lt;&gt;""),(AD129-AD120)/(AE129-AE120)*AF120+(AD120*AE129-AD129*AE120)/(AE129-AE120),"")))))))))))</f>
        <v/>
      </c>
      <c r="AH120" s="382"/>
      <c r="AI120" s="370"/>
      <c r="AJ120" s="370"/>
      <c r="AK120" s="370"/>
      <c r="AL120" s="367"/>
    </row>
    <row r="121" hidden="1" outlineLevel="1">
      <c r="A121" s="359"/>
      <c r="Z121" s="370"/>
      <c r="AA121" s="370"/>
      <c r="AB121" s="370"/>
      <c r="AC121" s="383"/>
      <c r="AD121" s="217">
        <v>90</v>
      </c>
      <c r="AE121" s="217" t="str">
        <f>IFERROR(VLOOKUP(CONCATENATE($Q$3,"_",AD121),Punkte_PEGES!$A$2:$D$1029,2,FALSE)*(VLOOKUP(CONCATENATE($Q$3,"_",AD121),Punkte_PEGES!$A$2:$D$1029,3,FALSE)*$M$13+VLOOKUP(CONCATENATE($Q$3,"_",AD121),Punkte_PEGES!$A$2:$D$1029,4,FALSE)*$M$18),"")</f>
        <v/>
      </c>
      <c r="AF121" s="217" t="str">
        <f t="shared" si="28"/>
        <v/>
      </c>
      <c r="AG121" s="369" t="str">
        <f>IF(AF121="","",IF(AND(AE122="",AE123="",AE124="",AE125="",AE126="",AE128="",AE129="",AE130="",AF121&lt;=AE121),AD121,IF(AND(AF122="",AF123="",AF124="",AF125="",AF126="",AF128="",AF129="",AF130=""),IF(AND(AD122&lt;&gt;"",AE122&lt;&gt;""),(AD122-AD121)/(AE122-AE121)*AF121+(AD121*AE122-AD122*AE121)/(AE122-AE121),IF(AND(AD123&lt;&gt;"",AE123&lt;&gt;""),(AD123-AD121)/(AE123-AE121)*AF121+(AD121*AE123-AD123*AE121)/(AE123-AE121),IF(AND(AD124&lt;&gt;"",AE124&lt;&gt;""),(AD124-AD121)/(AE124-AE121)*AF121+(AD121*AE124-AD124*AE121)/(AE124-AE121),IF(AND(AD125&lt;&gt;"",AE125&lt;&gt;""),(AD125-AD121)/(AE125-AE121)*AF121+(AD121*AE125-AD125*AE121)/(AE125-AE121),IF(AND(AD126&lt;&gt;"",AE126&lt;&gt;""),(AD126-AD121)/(AE126-AE121)*AF121+(AD121*AE126-AD126*AE121)/(AE126-AE121),IF(AND(AD128&lt;&gt;"",AE128&lt;&gt;""),(AD128-AD121)/(AE128-AE121)*AF121+(AD121*AE128-AD128*AE121)/(AE128-AE121),IF(AND(AD129&lt;&gt;"",AE129&lt;&gt;""),(AD129-AD121)/(AE129-AE121)*AF121+(AD121*AE129-AD129*AE121)/(AE129-AE121),IF(AND(AD130&lt;&gt;"",AE130&lt;&gt;""),(AD130-AD121)/(AE130-AE121)*AF121+(AD121*AE130-AD130*AE121)/(AE130-AE121),"")))))))))))</f>
        <v/>
      </c>
      <c r="AH121" s="382"/>
      <c r="AI121" s="370"/>
      <c r="AJ121" s="370"/>
      <c r="AK121" s="370"/>
      <c r="AL121" s="367"/>
    </row>
    <row r="122" hidden="1" outlineLevel="1">
      <c r="A122" s="359"/>
      <c r="Z122" s="370"/>
      <c r="AA122" s="370"/>
      <c r="AB122" s="370"/>
      <c r="AC122" s="383"/>
      <c r="AD122" s="217">
        <v>95</v>
      </c>
      <c r="AE122" s="217" t="str">
        <f>IFERROR(VLOOKUP(CONCATENATE($Q$3,"_",AD122),Punkte_PEGES!$A$2:$D$1029,2,FALSE)*(VLOOKUP(CONCATENATE($Q$3,"_",AD122),Punkte_PEGES!$A$2:$D$1029,3,FALSE)*$M$13+VLOOKUP(CONCATENATE($Q$3,"_",AD122),Punkte_PEGES!$A$2:$D$1029,4,FALSE)*$M$18),"")</f>
        <v/>
      </c>
      <c r="AF122" s="217" t="str">
        <f t="shared" si="28"/>
        <v/>
      </c>
      <c r="AG122" s="369" t="str">
        <f>IF(AF122="","",IF(AND(AE123="",AE124="",AE125="",AE126="",AE128="",AE129="",AE130="",AE131="",AF122&lt;=AE122),AD122,IF(AND(AF123="",AF124="",AF125="",AF126="",AF128="",AF129="",AF130="",AF131=""),IF(AND(AD123&lt;&gt;"",AE123&lt;&gt;""),(AD123-AD122)/(AE123-AE122)*AF122+(AD122*AE123-AD123*AE122)/(AE123-AE122),IF(AND(AD124&lt;&gt;"",AE124&lt;&gt;""),(AD124-AD122)/(AE124-AE122)*AF122+(AD122*AE124-AD124*AE122)/(AE124-AE122),IF(AND(AD125&lt;&gt;"",AE125&lt;&gt;""),(AD125-AD122)/(AE125-AE122)*AF122+(AD122*AE125-AD125*AE122)/(AE125-AE122),IF(AND(AD126&lt;&gt;"",AE126&lt;&gt;""),(AD126-AD122)/(AE126-AE122)*AF122+(AD122*AE126-AD126*AE122)/(AE126-AE122),IF(AND(AD128&lt;&gt;"",AE128&lt;&gt;""),(AD128-AD122)/(AE128-AE122)*AF122+(AD122*AE128-AD128*AE122)/(AE128-AE122),IF(AND(AD129&lt;&gt;"",AE129&lt;&gt;""),(AD129-AD122)/(AE129-AE122)*AF122+(AD122*AE129-AD129*AE122)/(AE129-AE122),IF(AND(AD130&lt;&gt;"",AE130&lt;&gt;""),(AD130-AD122)/(AE130-AE122)*AF122+(AD122*AE130-AD130*AE122)/(AE130-AE122),IF(AND(AD131&lt;&gt;"",AE131&lt;&gt;""),(AD131-AD122)/(AE131-AE122)*AF122+(AD122*AE131-AD131*AE122)/(AE131-AE122),"")))))))))))</f>
        <v/>
      </c>
      <c r="AH122" s="382"/>
      <c r="AI122" s="370"/>
      <c r="AJ122" s="370"/>
      <c r="AK122" s="370"/>
      <c r="AL122" s="367"/>
    </row>
    <row r="123" hidden="1" outlineLevel="1">
      <c r="A123" s="359"/>
      <c r="Z123" s="370"/>
      <c r="AA123" s="370"/>
      <c r="AB123" s="370"/>
      <c r="AC123" s="383"/>
      <c r="AD123" s="217">
        <v>100</v>
      </c>
      <c r="AE123" s="217">
        <f>IFERROR(VLOOKUP(CONCATENATE($Q$3,"_",AD123),Punkte_PEGES!$A$2:$D$1029,2,FALSE)*(VLOOKUP(CONCATENATE($Q$3,"_",AD123),Punkte_PEGES!$A$2:$D$1029,3,FALSE)*$M$13+VLOOKUP(CONCATENATE($Q$3,"_",AD123),Punkte_PEGES!$A$2:$D$1029,4,FALSE)*$M$18),"")</f>
        <v>83.050000000000011</v>
      </c>
      <c r="AF123" s="217" t="e">
        <f t="shared" si="28"/>
        <v>#VALUE!</v>
      </c>
      <c r="AG123" s="369" t="e">
        <f>IF(AF123="","",IF(AND(AE124="",AE125="",AE126="",AE128="",AE129="",AE130="",AE131="",AE132="",AF123&lt;=AE123),AD123,IF(AND(AF124="",AF125="",AF126="",AF128="",AF129="",AF130="",AF131="",AF132=""),IF(AND(AD124&lt;&gt;"",AE124&lt;&gt;""),(AD124-AD123)/(AE124-AE123)*AF123+(AD123*AE124-AD124*AE123)/(AE124-AE123),IF(AND(AD125&lt;&gt;"",AE125&lt;&gt;""),(AD125-AD123)/(AE125-AE123)*AF123+(AD123*AE125-AD125*AE123)/(AE125-AE123),IF(AND(AD126&lt;&gt;"",AE126&lt;&gt;""),(AD126-AD123)/(AE126-AE123)*AF123+(AD123*AE126-AD126*AE123)/(AE126-AE123),IF(AND(AD128&lt;&gt;"",AE128&lt;&gt;""),(AD128-AD123)/(AE128-AE123)*AF123+(AD123*AE128-AD128*AE123)/(AE128-AE123),IF(AND(AD129&lt;&gt;"",AE129&lt;&gt;""),(AD129-AD123)/(AE129-AE123)*AF123+(AD123*AE129-AD129*AE123)/(AE129-AE123),IF(AND(AD130&lt;&gt;"",AE130&lt;&gt;""),(AD130-AD123)/(AE130-AE123)*AF123+(AD123*AE130-AD130*AE123)/(AE130-AE123),IF(AND(AD131&lt;&gt;"",AE131&lt;&gt;""),(AD131-AD123)/(AE131-AE123)*AF123+(AD123*AE131-AD131*AE123)/(AE131-AE123),IF(AND(AD132&lt;&gt;"",AE132&lt;&gt;""),(AD132-AD123)/(AE132-AE123)*AF123+(AD123*AE132-AD132*AE123)/(AE132-AE123),"")))))))))))</f>
        <v>#VALUE!</v>
      </c>
      <c r="AH123" s="382"/>
      <c r="AI123" s="370"/>
      <c r="AJ123" s="370"/>
      <c r="AK123" s="370"/>
      <c r="AL123" s="367"/>
    </row>
    <row r="124" hidden="1" outlineLevel="1">
      <c r="A124" s="359"/>
      <c r="Z124" s="370"/>
      <c r="AA124" s="370"/>
      <c r="AB124" s="370"/>
      <c r="AC124" s="383"/>
      <c r="AD124" s="217">
        <v>110</v>
      </c>
      <c r="AE124" s="217" t="str">
        <f>IFERROR(VLOOKUP(CONCATENATE($Q$3,"_",AD124),Punkte_PEGES!$A$2:$D$1029,2,FALSE)*(VLOOKUP(CONCATENATE($Q$3,"_",AD124),Punkte_PEGES!$A$2:$D$1029,3,FALSE)*$M$13+VLOOKUP(CONCATENATE($Q$3,"_",AD124),Punkte_PEGES!$A$2:$D$1029,4,FALSE)*$M$18),"")</f>
        <v/>
      </c>
      <c r="AF124" s="217" t="str">
        <f t="shared" si="28"/>
        <v/>
      </c>
      <c r="AG124" s="369" t="str">
        <f>IF(AF124="","",IF(AND(AE125="",AE126="",AE128="",AE129="",AE130="",AE131="",AE132="",AE133="",AF124&lt;=AE124),AD124,IF(AND(AF125="",AF126="",AF128="",AF129="",AF130="",AF131="",AF132="",AF133=""),IF(AND(AD125&lt;&gt;"",AE125&lt;&gt;""),(AD125-AD124)/(AE125-AE124)*AF124+(AD124*AE125-AD125*AE124)/(AE125-AE124),IF(AND(AD126&lt;&gt;"",AE126&lt;&gt;""),(AD126-AD124)/(AE126-AE124)*AF124+(AD124*AE126-AD126*AE124)/(AE126-AE124),IF(AND(AD128&lt;&gt;"",AE128&lt;&gt;""),(AD128-AD124)/(AE128-AE124)*AF124+(AD124*AE128-AD128*AE124)/(AE128-AE124),IF(AND(AD129&lt;&gt;"",AE129&lt;&gt;""),(AD129-AD124)/(AE129-AE124)*AF124+(AD124*AE129-AD129*AE124)/(AE129-AE124),IF(AND(AD130&lt;&gt;"",AE130&lt;&gt;""),(AD130-AD124)/(AE130-AE124)*AF124+(AD124*AE130-AD130*AE124)/(AE130-AE124),IF(AND(AD131&lt;&gt;"",AE131&lt;&gt;""),(AD131-AD124)/(AE131-AE124)*AF124+(AD124*AE131-AD131*AE124)/(AE131-AE124),IF(AND(AD132&lt;&gt;"",AE132&lt;&gt;""),(AD132-AD124)/(AE132-AE124)*AF124+(AD124*AE132-AD132*AE124)/(AE132-AE124),IF(AND(AD133&lt;&gt;"",AE133&lt;&gt;""),(AD133-AD124)/(AE133-AE124)*AF124+(AD124*AE133-AD133*AE124)/(AE133-AE124),"")))))))))))</f>
        <v/>
      </c>
      <c r="AH124" s="382"/>
      <c r="AI124" s="370"/>
      <c r="AJ124" s="370"/>
      <c r="AK124" s="370"/>
      <c r="AL124" s="367"/>
    </row>
    <row r="125" hidden="1" outlineLevel="1">
      <c r="A125" s="359"/>
      <c r="Z125" s="370"/>
      <c r="AA125" s="370"/>
      <c r="AB125" s="370"/>
      <c r="AC125" s="383"/>
      <c r="AD125" s="217">
        <v>120</v>
      </c>
      <c r="AE125" s="217" t="str">
        <f>IFERROR(VLOOKUP(CONCATENATE($Q$3,"_",AD125),Punkte_PEGES!$A$2:$D$1029,2,FALSE)*(VLOOKUP(CONCATENATE($Q$3,"_",AD125),Punkte_PEGES!$A$2:$D$1029,3,FALSE)*$M$13+VLOOKUP(CONCATENATE($Q$3,"_",AD125),Punkte_PEGES!$A$2:$D$1029,4,FALSE)*$M$18),"")</f>
        <v/>
      </c>
      <c r="AF125" s="217" t="str">
        <f t="shared" si="28"/>
        <v/>
      </c>
      <c r="AG125" s="369" t="str">
        <f>IF(AF125="","",IF(AND(AE126="",AE128="",AE129="",AE130="",AE131="",AE132="",AE133="",AE134="",AF125&lt;=AE125),AD125,IF(AND(AF126="",AF128="",AF129="",AF130="",AF131="",AF132="",AF133="",AF134=""),IF(AND(AD126&lt;&gt;"",AE126&lt;&gt;""),(AD126-AD125)/(AE126-AE125)*AF125+(AD125*AE126-AD126*AE125)/(AE126-AE125),IF(AND(AD128&lt;&gt;"",AE128&lt;&gt;""),(AD128-AD125)/(AE128-AE125)*AF125+(AD125*AE128-AD128*AE125)/(AE128-AE125),IF(AND(AD129&lt;&gt;"",AE129&lt;&gt;""),(AD129-AD125)/(AE129-AE125)*AF125+(AD125*AE129-AD129*AE125)/(AE129-AE125),IF(AND(AD130&lt;&gt;"",AE130&lt;&gt;""),(AD130-AD125)/(AE130-AE125)*AF125+(AD125*AE130-AD130*AE125)/(AE130-AE125),IF(AND(AD131&lt;&gt;"",AE131&lt;&gt;""),(AD131-AD125)/(AE131-AE125)*AF125+(AD125*AE131-AD131*AE125)/(AE131-AE125),IF(AND(AD132&lt;&gt;"",AE132&lt;&gt;""),(AD132-AD125)/(AE132-AE125)*AF125+(AD125*AE132-AD132*AE125)/(AE132-AE125),IF(AND(AD133&lt;&gt;"",AE133&lt;&gt;""),(AD133-AD125)/(AE133-AE125)*AF125+(AD125*AE133-AD133*AE125)/(AE133-AE125),IF(AND(AD134&lt;&gt;"",AE134&lt;&gt;""),(AD134-AD125)/(AE134-AE125)*AF125+(AD125*AE134-AD134*AE125)/(AE134-AE125),"")))))))))))</f>
        <v/>
      </c>
      <c r="AH125" s="370"/>
      <c r="AI125" s="370"/>
      <c r="AJ125" s="370"/>
      <c r="AK125" s="370"/>
      <c r="AL125" s="367"/>
    </row>
    <row r="126" hidden="1" outlineLevel="1">
      <c r="A126" s="359"/>
      <c r="Z126" s="370"/>
      <c r="AA126" s="370"/>
      <c r="AB126" s="370"/>
      <c r="AC126" s="383"/>
      <c r="AD126" s="370"/>
      <c r="AE126" s="370"/>
      <c r="AF126" s="370"/>
      <c r="AG126" s="369" t="e">
        <f>SUM(AG103:AG125)</f>
        <v>#VALUE!</v>
      </c>
      <c r="AH126" s="370"/>
      <c r="AI126" s="370"/>
      <c r="AJ126" s="370"/>
      <c r="AK126" s="370"/>
      <c r="AL126" s="367"/>
    </row>
    <row r="127" hidden="1" outlineLevel="1">
      <c r="A127" s="359"/>
      <c r="Z127" s="370"/>
      <c r="AA127" s="370"/>
      <c r="AB127" s="370"/>
      <c r="AC127" s="370"/>
      <c r="AD127" s="361"/>
      <c r="AE127" s="361"/>
      <c r="AF127" s="361"/>
      <c r="AG127" s="361"/>
      <c r="AH127" s="370"/>
      <c r="AI127" s="370"/>
      <c r="AJ127" s="370"/>
      <c r="AK127" s="370"/>
      <c r="AL127" s="367"/>
    </row>
    <row r="128" hidden="1" outlineLevel="1">
      <c r="A128" s="359"/>
      <c r="Z128" s="370"/>
      <c r="AA128" s="370"/>
      <c r="AB128" s="370"/>
      <c r="AC128" s="370"/>
      <c r="AD128" s="370"/>
      <c r="AE128" s="370"/>
      <c r="AF128" s="370"/>
      <c r="AG128" s="370"/>
      <c r="AH128" s="370"/>
      <c r="AI128" s="370"/>
      <c r="AJ128" s="370"/>
      <c r="AK128" s="370"/>
      <c r="AL128" s="367"/>
    </row>
    <row r="129" hidden="1" outlineLevel="1">
      <c r="A129" s="359"/>
      <c r="AL129" s="367"/>
    </row>
    <row r="130" hidden="1" outlineLevel="1">
      <c r="A130" s="359"/>
      <c r="AL130" s="367"/>
    </row>
    <row r="131" hidden="1" outlineLevel="1">
      <c r="A131" s="359"/>
      <c r="AL131" s="367"/>
    </row>
    <row r="132" hidden="1" outlineLevel="1">
      <c r="A132" s="359"/>
      <c r="AL132" s="367"/>
    </row>
    <row r="133" hidden="1" outlineLevel="1">
      <c r="A133" s="359"/>
      <c r="AL133" s="367"/>
    </row>
    <row r="134" hidden="1" outlineLevel="1">
      <c r="A134" s="359"/>
      <c r="AL134" s="367"/>
    </row>
    <row r="135" hidden="1" outlineLevel="1">
      <c r="A135" s="359"/>
      <c r="AL135" s="367"/>
    </row>
    <row r="136" ht="14.65" hidden="1" outlineLevel="1">
      <c r="A136" s="384"/>
      <c r="B136" s="385"/>
      <c r="C136" s="385"/>
      <c r="D136" s="385"/>
      <c r="E136" s="385"/>
      <c r="F136" s="385"/>
      <c r="G136" s="385"/>
      <c r="H136" s="385"/>
      <c r="I136" s="385"/>
      <c r="J136" s="385"/>
      <c r="K136" s="385"/>
      <c r="L136" s="385"/>
      <c r="M136" s="385"/>
      <c r="N136" s="385"/>
      <c r="O136" s="385"/>
      <c r="P136" s="385"/>
      <c r="Q136" s="385"/>
      <c r="R136" s="385"/>
      <c r="S136" s="385"/>
      <c r="T136" s="385"/>
      <c r="U136" s="385"/>
      <c r="V136" s="385"/>
      <c r="W136" s="385"/>
      <c r="X136" s="385"/>
      <c r="Y136" s="385"/>
      <c r="Z136" s="385"/>
      <c r="AA136" s="385"/>
      <c r="AB136" s="385"/>
      <c r="AC136" s="385"/>
      <c r="AD136" s="385"/>
      <c r="AE136" s="385"/>
      <c r="AF136" s="385"/>
      <c r="AG136" s="385"/>
      <c r="AH136" s="385"/>
      <c r="AI136" s="385"/>
      <c r="AJ136" s="385"/>
      <c r="AK136" s="385"/>
      <c r="AL136" s="386"/>
    </row>
    <row r="137" collapsed="1"/>
    <row r="138">
      <c r="B138" s="387" t="s">
        <v>198</v>
      </c>
      <c r="C138" s="387"/>
      <c r="D138" s="387"/>
      <c r="E138" s="387"/>
      <c r="F138" s="387"/>
    </row>
    <row r="139" ht="84" customHeight="1">
      <c r="B139" s="387" t="s">
        <v>199</v>
      </c>
      <c r="C139" s="388" t="s">
        <v>200</v>
      </c>
      <c r="D139" s="388"/>
      <c r="E139" s="388"/>
      <c r="F139" s="388"/>
    </row>
    <row r="140" ht="21" customHeight="1">
      <c r="B140" s="387" t="s">
        <v>201</v>
      </c>
      <c r="C140" s="388" t="s">
        <v>202</v>
      </c>
      <c r="D140" s="387"/>
      <c r="E140" s="387"/>
      <c r="F140" s="387"/>
    </row>
    <row r="141">
      <c r="B141" s="387" t="s">
        <v>203</v>
      </c>
      <c r="C141" s="387" t="s">
        <v>204</v>
      </c>
      <c r="D141" s="387"/>
      <c r="E141" s="387"/>
      <c r="F141" s="387"/>
    </row>
    <row r="142">
      <c r="B142" s="387" t="s">
        <v>205</v>
      </c>
      <c r="C142" s="387" t="s">
        <v>206</v>
      </c>
      <c r="D142" s="387"/>
      <c r="E142" s="387"/>
      <c r="F142" s="387"/>
    </row>
    <row r="143">
      <c r="B143" s="387" t="s">
        <v>207</v>
      </c>
      <c r="C143" s="387" t="s">
        <v>208</v>
      </c>
      <c r="D143" s="387"/>
      <c r="E143" s="387"/>
      <c r="F143" s="387"/>
    </row>
    <row r="144">
      <c r="B144" s="387" t="s">
        <v>209</v>
      </c>
      <c r="C144" s="387" t="s">
        <v>210</v>
      </c>
      <c r="D144" s="387"/>
      <c r="E144" s="387"/>
      <c r="F144" s="387"/>
    </row>
    <row r="145" ht="71.25">
      <c r="B145" s="387" t="s">
        <v>211</v>
      </c>
      <c r="C145" s="389" t="s">
        <v>212</v>
      </c>
      <c r="D145" s="387"/>
      <c r="E145" s="387"/>
      <c r="F145" s="387"/>
    </row>
    <row r="146">
      <c r="B146" s="387" t="s">
        <v>213</v>
      </c>
      <c r="C146" s="387" t="s">
        <v>214</v>
      </c>
    </row>
    <row r="147" ht="110.25" customHeight="1">
      <c r="B147" s="387" t="s">
        <v>215</v>
      </c>
      <c r="C147" s="388" t="s">
        <v>216</v>
      </c>
    </row>
    <row r="148">
      <c r="B148" s="387" t="s">
        <v>217</v>
      </c>
      <c r="C148" s="387" t="s">
        <v>218</v>
      </c>
    </row>
    <row r="149">
      <c r="B149" s="387" t="s">
        <v>219</v>
      </c>
      <c r="C149" s="387" t="s">
        <v>220</v>
      </c>
    </row>
    <row r="150" ht="106.5" customHeight="1">
      <c r="B150" s="387" t="s">
        <v>221</v>
      </c>
      <c r="C150" s="388" t="s">
        <v>222</v>
      </c>
      <c r="D150" s="388"/>
      <c r="E150" s="388"/>
      <c r="F150" s="388"/>
    </row>
    <row r="151">
      <c r="B151" s="387" t="s">
        <v>223</v>
      </c>
      <c r="C151" s="387" t="s">
        <v>224</v>
      </c>
    </row>
    <row r="152">
      <c r="C152" s="387" t="s">
        <v>225</v>
      </c>
    </row>
    <row r="153">
      <c r="B153" s="387" t="s">
        <v>226</v>
      </c>
      <c r="C153" s="387" t="s">
        <v>227</v>
      </c>
    </row>
    <row r="154" ht="60" customHeight="1">
      <c r="B154" s="387" t="s">
        <v>228</v>
      </c>
      <c r="C154" s="388" t="s">
        <v>229</v>
      </c>
      <c r="D154" s="388"/>
      <c r="E154" s="388"/>
      <c r="F154" s="388"/>
    </row>
    <row r="155" ht="138.75" customHeight="1">
      <c r="B155" s="387" t="s">
        <v>230</v>
      </c>
      <c r="C155" s="388" t="s">
        <v>231</v>
      </c>
      <c r="D155" s="388"/>
      <c r="E155" s="388"/>
      <c r="F155" s="388"/>
    </row>
    <row r="156">
      <c r="B156" s="387" t="s">
        <v>232</v>
      </c>
      <c r="C156" s="387" t="s">
        <v>233</v>
      </c>
    </row>
    <row r="157">
      <c r="B157" s="387" t="s">
        <v>234</v>
      </c>
      <c r="C157" s="387" t="s">
        <v>235</v>
      </c>
    </row>
    <row r="158">
      <c r="B158" s="387" t="s">
        <v>236</v>
      </c>
      <c r="C158" s="387" t="s">
        <v>237</v>
      </c>
    </row>
    <row r="159">
      <c r="B159" s="387" t="s">
        <v>238</v>
      </c>
      <c r="C159" s="387" t="s">
        <v>239</v>
      </c>
    </row>
    <row r="160">
      <c r="B160" s="387" t="s">
        <v>240</v>
      </c>
      <c r="C160" s="387" t="s">
        <v>241</v>
      </c>
    </row>
    <row r="161" ht="30" customHeight="1">
      <c r="B161" s="387"/>
      <c r="C161" s="388"/>
      <c r="D161" s="388"/>
      <c r="E161" s="388"/>
      <c r="F161" s="388"/>
    </row>
  </sheetData>
  <sheetProtection autoFilter="1" deleteColumns="1" deleteRows="1" formatCells="1" formatColumns="0" formatRows="0" insertColumns="1" insertHyperlinks="1" insertRows="1" pivotTables="1" selectLockedCells="0" selectUnlockedCells="0" sheet="0" sort="1"/>
  <mergeCells count="130">
    <mergeCell ref="B2:D2"/>
    <mergeCell ref="E2:F2"/>
    <mergeCell ref="B3:D3"/>
    <mergeCell ref="E3:F3"/>
    <mergeCell ref="B4:D4"/>
    <mergeCell ref="E4:F4"/>
    <mergeCell ref="B5:D5"/>
    <mergeCell ref="O5:P5"/>
    <mergeCell ref="B6:F6"/>
    <mergeCell ref="G6:H6"/>
    <mergeCell ref="M6:N6"/>
    <mergeCell ref="B9:F10"/>
    <mergeCell ref="B11:F11"/>
    <mergeCell ref="B12:B21"/>
    <mergeCell ref="E13:E17"/>
    <mergeCell ref="F13:F17"/>
    <mergeCell ref="G13:G17"/>
    <mergeCell ref="H13:H17"/>
    <mergeCell ref="I13:I17"/>
    <mergeCell ref="J13:J17"/>
    <mergeCell ref="K13:K17"/>
    <mergeCell ref="L13:L17"/>
    <mergeCell ref="M13:M17"/>
    <mergeCell ref="N13:N17"/>
    <mergeCell ref="O13:O17"/>
    <mergeCell ref="P13:P17"/>
    <mergeCell ref="Q13:Q17"/>
    <mergeCell ref="C18:C21"/>
    <mergeCell ref="D18:D21"/>
    <mergeCell ref="B22:B51"/>
    <mergeCell ref="C24:C33"/>
    <mergeCell ref="E24:F24"/>
    <mergeCell ref="C34:C35"/>
    <mergeCell ref="E34:F34"/>
    <mergeCell ref="E35:F35"/>
    <mergeCell ref="C36:C44"/>
    <mergeCell ref="E36:F36"/>
    <mergeCell ref="E37:F37"/>
    <mergeCell ref="E38:F38"/>
    <mergeCell ref="E39:F39"/>
    <mergeCell ref="E40:F40"/>
    <mergeCell ref="E41:F41"/>
    <mergeCell ref="E42:F42"/>
    <mergeCell ref="E43:F43"/>
    <mergeCell ref="E44:F44"/>
    <mergeCell ref="C45:C48"/>
    <mergeCell ref="E45:F45"/>
    <mergeCell ref="E46:F46"/>
    <mergeCell ref="E47:F47"/>
    <mergeCell ref="G47:G48"/>
    <mergeCell ref="H47:H48"/>
    <mergeCell ref="I47:I48"/>
    <mergeCell ref="J47:J48"/>
    <mergeCell ref="K47:K48"/>
    <mergeCell ref="L47:L48"/>
    <mergeCell ref="M47:M48"/>
    <mergeCell ref="N47:N48"/>
    <mergeCell ref="O47:O48"/>
    <mergeCell ref="P47:P48"/>
    <mergeCell ref="Q47:Q48"/>
    <mergeCell ref="E48:F48"/>
    <mergeCell ref="C49:C50"/>
    <mergeCell ref="D49:D50"/>
    <mergeCell ref="E49:F49"/>
    <mergeCell ref="E50:F50"/>
    <mergeCell ref="C51:F51"/>
    <mergeCell ref="B53:P53"/>
    <mergeCell ref="B54:E54"/>
    <mergeCell ref="G54:I54"/>
    <mergeCell ref="J54:P54"/>
    <mergeCell ref="B55:E55"/>
    <mergeCell ref="G55:I55"/>
    <mergeCell ref="J55:P55"/>
    <mergeCell ref="B56:E56"/>
    <mergeCell ref="G56:P56"/>
    <mergeCell ref="B57:E57"/>
    <mergeCell ref="G57:I57"/>
    <mergeCell ref="J57:P57"/>
    <mergeCell ref="B58:E58"/>
    <mergeCell ref="G58:I58"/>
    <mergeCell ref="J58:P58"/>
    <mergeCell ref="B59:E59"/>
    <mergeCell ref="G59:P59"/>
    <mergeCell ref="B60:E60"/>
    <mergeCell ref="G60:I60"/>
    <mergeCell ref="J60:P60"/>
    <mergeCell ref="B61:E61"/>
    <mergeCell ref="G61:I61"/>
    <mergeCell ref="J61:P61"/>
    <mergeCell ref="B62:E62"/>
    <mergeCell ref="G62:I62"/>
    <mergeCell ref="J62:P62"/>
    <mergeCell ref="B63:E63"/>
    <mergeCell ref="G63:I63"/>
    <mergeCell ref="J63:P63"/>
    <mergeCell ref="B65:E65"/>
    <mergeCell ref="G65:P65"/>
    <mergeCell ref="B66:E66"/>
    <mergeCell ref="G66:P67"/>
    <mergeCell ref="B67:E67"/>
    <mergeCell ref="B68:E68"/>
    <mergeCell ref="B69:E69"/>
    <mergeCell ref="G69:G70"/>
    <mergeCell ref="B70:E70"/>
    <mergeCell ref="B71:E71"/>
    <mergeCell ref="G71:G72"/>
    <mergeCell ref="B72:E72"/>
    <mergeCell ref="B73:E73"/>
    <mergeCell ref="G73:G74"/>
    <mergeCell ref="B74:E74"/>
    <mergeCell ref="B76:E76"/>
    <mergeCell ref="G76:P76"/>
    <mergeCell ref="B77:E77"/>
    <mergeCell ref="G77:P78"/>
    <mergeCell ref="B78:E78"/>
    <mergeCell ref="B79:E79"/>
    <mergeCell ref="G79:P80"/>
    <mergeCell ref="B80:E80"/>
    <mergeCell ref="B82:E82"/>
    <mergeCell ref="G82:P82"/>
    <mergeCell ref="B83:E83"/>
    <mergeCell ref="B84:E84"/>
    <mergeCell ref="G84:P84"/>
    <mergeCell ref="B85:E85"/>
    <mergeCell ref="G85:P85"/>
    <mergeCell ref="C139:F139"/>
    <mergeCell ref="C150:F150"/>
    <mergeCell ref="C154:F154"/>
    <mergeCell ref="C155:F155"/>
    <mergeCell ref="C161:F161"/>
  </mergeCells>
  <dataValidations count="2" disablePrompts="0">
    <dataValidation sqref="G5 M5 K5 I5" type="list" allowBlank="1" errorStyle="stop" imeMode="noControl" operator="between" showDropDown="0" showErrorMessage="1" showInputMessage="1">
      <formula1>IF($O$5="MIX12",Construction!$U$2:$U$10,IF($O$5="MIX15",Construction!$V$2:$V$10,IF($O$5="MIX18",Construction!$W$2:$W$12,IF($O$5="MIX_Sanierung21",Construction!$X$2:$X$12))))</formula1>
    </dataValidation>
    <dataValidation sqref="O5:P5" type="list" allowBlank="1" errorStyle="stop" imeMode="noControl" operator="between" showDropDown="0" showErrorMessage="1" showInputMessage="1">
      <formula1>Construction!$B$3:$B$54</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3" id="{00B60066-003D-4565-A053-0072002A00F7}">
            <xm:f>O6="CORE14"</xm:f>
            <x14:dxf>
              <font>
                <u/>
                <color theme="0"/>
              </font>
              <fill>
                <patternFill patternType="none"/>
              </fill>
            </x14:dxf>
          </x14:cfRule>
          <xm:sqref>B59:E59</xm:sqref>
        </x14:conditionalFormatting>
        <x14:conditionalFormatting xmlns:xm="http://schemas.microsoft.com/office/excel/2006/main">
          <x14:cfRule type="expression" priority="19" id="{007E000D-0089-42BB-8BC7-006500CC003A}">
            <xm:f>O9="CORE14"</xm:f>
            <x14:dxf>
              <font>
                <u/>
                <color theme="0"/>
              </font>
              <fill>
                <patternFill patternType="none"/>
              </fill>
            </x14:dxf>
          </x14:cfRule>
          <xm:sqref>B60:E63</xm:sqref>
        </x14:conditionalFormatting>
        <x14:conditionalFormatting xmlns:xm="http://schemas.microsoft.com/office/excel/2006/main">
          <x14:cfRule type="expression" priority="9" id="{0054007A-0007-41A5-83FE-009F004F00A1}">
            <xm:f>RIGHT($O$5,2)="18"</xm:f>
            <x14:dxf>
              <font>
                <color theme="0"/>
              </font>
              <fill>
                <patternFill patternType="none"/>
              </fill>
              <border>
                <left style="thin">
                  <color theme="0"/>
                </left>
                <right style="thin">
                  <color theme="0"/>
                </right>
                <top style="none"/>
                <bottom style="thin">
                  <color theme="0"/>
                </bottom>
                <diagonal style="none"/>
              </border>
            </x14:dxf>
          </x14:cfRule>
          <xm:sqref>B3:F4</xm:sqref>
        </x14:conditionalFormatting>
        <x14:conditionalFormatting xmlns:xm="http://schemas.microsoft.com/office/excel/2006/main">
          <x14:cfRule type="cellIs" priority="22" operator="notEqual" stopIfTrue="1" id="{0030000F-0048-4E39-BB65-006500FB0059}">
            <xm:f>"PROJEKTNAME"</xm:f>
            <x14:dxf>
              <fill>
                <patternFill patternType="solid">
                  <fgColor indexed="26"/>
                  <bgColor indexed="65"/>
                </patternFill>
              </fill>
            </x14:dxf>
          </x14:cfRule>
          <xm:sqref>B9:F10</xm:sqref>
        </x14:conditionalFormatting>
        <x14:conditionalFormatting xmlns:xm="http://schemas.microsoft.com/office/excel/2006/main">
          <x14:cfRule type="expression" priority="8" id="{00F8008E-0020-4EBE-87AD-00B900810072}">
            <xm:f>$O$5&lt;&gt;"NPH18"</xm:f>
            <x14:dxf>
              <fill>
                <patternFill patternType="solid">
                  <fgColor theme="1"/>
                  <bgColor theme="1"/>
                </patternFill>
              </fill>
              <border>
                <left style="thin">
                  <color theme="0"/>
                </left>
                <right style="thin">
                  <color theme="0"/>
                </right>
                <top style="thin">
                  <color theme="0"/>
                </top>
                <bottom style="thin">
                  <color theme="0"/>
                </bottom>
                <diagonal style="none"/>
              </border>
            </x14:dxf>
          </x14:cfRule>
          <xm:sqref>B7:Q7</xm:sqref>
        </x14:conditionalFormatting>
        <x14:conditionalFormatting xmlns:xm="http://schemas.microsoft.com/office/excel/2006/main">
          <x14:cfRule type="expression" priority="17" id="{001E0025-00B8-4D7C-9E01-00AA00F300EC}">
            <xm:f>$B$83=""</xm:f>
            <x14:dxf>
              <fill>
                <patternFill patternType="solid">
                  <fgColor theme="0" tint="-0.499984740745262"/>
                  <bgColor theme="0" tint="-0.499984740745262"/>
                </patternFill>
              </fill>
            </x14:dxf>
          </x14:cfRule>
          <xm:sqref>F83</xm:sqref>
        </x14:conditionalFormatting>
        <x14:conditionalFormatting xmlns:xm="http://schemas.microsoft.com/office/excel/2006/main">
          <x14:cfRule type="expression" priority="11" id="{00250001-00CC-43CC-BDF5-005200C40007}">
            <xm:f>FIND("MIX",$O$5)</xm:f>
            <x14:dxf>
              <font>
                <color theme="1"/>
              </font>
              <fill>
                <patternFill patternType="solid">
                  <fgColor indexed="5"/>
                  <bgColor indexed="5"/>
                </patternFill>
              </fill>
              <border>
                <left style="thin">
                  <color auto="1"/>
                </left>
                <right style="thin">
                  <color auto="1"/>
                </right>
                <top style="thin">
                  <color auto="1"/>
                </top>
                <bottom style="thin">
                  <color theme="1"/>
                </bottom>
                <diagonal style="none"/>
                <vertical style="none"/>
                <horizontal style="none"/>
              </border>
            </x14:dxf>
          </x14:cfRule>
          <xm:sqref>G5 I5 K5 M5</xm:sqref>
        </x14:conditionalFormatting>
        <x14:conditionalFormatting xmlns:xm="http://schemas.microsoft.com/office/excel/2006/main">
          <x14:cfRule type="expression" priority="12" id="{00200030-0073-4DAE-A1E6-0064006600C7}">
            <xm:f>FIND("MIX",$O$5)</xm:f>
            <x14:dxf>
              <font>
                <color theme="1"/>
              </font>
              <fill>
                <patternFill patternType="solid">
                  <fgColor indexed="5"/>
                  <bgColor indexed="5"/>
                </patternFill>
              </fill>
            </x14:dxf>
          </x14:cfRule>
          <xm:sqref>G5 I5 K5 M5</xm:sqref>
        </x14:conditionalFormatting>
        <x14:conditionalFormatting xmlns:xm="http://schemas.microsoft.com/office/excel/2006/main">
          <x14:cfRule type="expression" priority="14" id="{00F600AC-0086-4C0A-B7D0-00F800EA00F5}">
            <xm:f>FIND("MIX",$O$5)</xm:f>
            <x14:dxf>
              <fill>
                <patternFill patternType="solid">
                  <fgColor theme="1"/>
                  <bgColor indexed="5"/>
                </patternFill>
              </fill>
            </x14:dxf>
          </x14:cfRule>
          <xm:sqref>G5 I5 K5 M5</xm:sqref>
        </x14:conditionalFormatting>
        <x14:conditionalFormatting xmlns:xm="http://schemas.microsoft.com/office/excel/2006/main">
          <x14:cfRule type="expression" priority="1" id="{00150014-00C3-440E-A308-009D00560079}">
            <xm:f>IF(AND(FIND("MIX",Q3)=1,G5&lt;&gt;""),TRUE,FALSE)</xm:f>
            <x14:dxf>
              <fill>
                <patternFill patternType="solid">
                  <fgColor rgb="FF92D050"/>
                  <bgColor rgb="FF92D050"/>
                </patternFill>
              </fill>
            </x14:dxf>
          </x14:cfRule>
          <xm:sqref>H5</xm:sqref>
        </x14:conditionalFormatting>
        <x14:conditionalFormatting xmlns:xm="http://schemas.microsoft.com/office/excel/2006/main">
          <x14:cfRule type="expression" priority="2" id="{00F90078-00C3-4732-ADA7-00C200660087}">
            <xm:f>IF(AND(FIND("MIX",Q3)=1,I5&lt;&gt;""),TRUE,FALSE)</xm:f>
            <x14:dxf>
              <fill>
                <patternFill patternType="solid">
                  <fgColor rgb="FF92D050"/>
                  <bgColor rgb="FF92D050"/>
                </patternFill>
              </fill>
            </x14:dxf>
          </x14:cfRule>
          <xm:sqref>J5</xm:sqref>
        </x14:conditionalFormatting>
        <x14:conditionalFormatting xmlns:xm="http://schemas.microsoft.com/office/excel/2006/main">
          <x14:cfRule type="expression" priority="3" id="{004500F7-002A-4350-A34E-00FA00DC0029}">
            <xm:f>IF(AND(FIND("MIX",Q3)=1,K5&lt;&gt;""),TRUE,FALSE)</xm:f>
            <x14:dxf>
              <fill>
                <patternFill patternType="solid">
                  <fgColor rgb="FF92D050"/>
                  <bgColor rgb="FF92D050"/>
                </patternFill>
              </fill>
            </x14:dxf>
          </x14:cfRule>
          <xm:sqref>L5</xm:sqref>
        </x14:conditionalFormatting>
        <x14:conditionalFormatting xmlns:xm="http://schemas.microsoft.com/office/excel/2006/main">
          <x14:cfRule type="expression" priority="4" id="{00F00014-00A4-4F76-8F5C-00F800F00014}">
            <xm:f>IF(AND(FIND("MIX",Q3)=1,M5&lt;&gt;""),TRUE,FALSE)</xm:f>
            <x14:dxf>
              <fill>
                <patternFill patternType="solid">
                  <fgColor rgb="FF92D050"/>
                  <bgColor rgb="FF92D050"/>
                </patternFill>
              </fill>
            </x14:dxf>
          </x14:cfRule>
          <xm:sqref>N5</xm:sqref>
        </x14:conditionalFormatting>
      </x14:conditionalFormattings>
    </ext>
    <ext xmlns:x14="http://schemas.microsoft.com/office/spreadsheetml/2009/9/main" uri="{CCE6A557-97BC-4b89-ADB6-D9C93CAAB3DF}">
      <x14:dataValidations xmlns:xm="http://schemas.microsoft.com/office/excel/2006/main" count="4" disablePrompts="0">
        <x14:dataValidation xr:uid="{00FC001F-00FA-4A75-BAF3-00E600B200FB}" type="list" allowBlank="1" errorStyle="stop" imeMode="noControl" operator="between" showDropDown="0" showErrorMessage="1" showInputMessage="1">
          <x14:formula1>
            <xm:f>"Absolute Werte / Absolut Values, kWh/m²a"</xm:f>
          </x14:formula1>
          <xm:sqref>F76 F65</xm:sqref>
        </x14:dataValidation>
        <x14:dataValidation xr:uid="{00CD008B-00C8-47A4-88D3-005000E10060}" type="list" allowBlank="1" errorStyle="stop" imeMode="noControl" operator="between" showDropDown="0" showErrorMessage="1" showInputMessage="1">
          <x14:formula1>
            <xm:f>"NRF(R) nach DIN 277 [m²],BRI [m³]"</xm:f>
          </x14:formula1>
          <xm:sqref>F56</xm:sqref>
        </x14:dataValidation>
        <x14:dataValidation xr:uid="{00C4003A-009B-49B0-9462-00A4008500A5}" type="list" allowBlank="1" errorStyle="stop" imeMode="noControl" operator="between" showDropDown="0" showErrorMessage="1" showInputMessage="1">
          <x14:formula1>
            <xm:f>"Ja,Nein"</xm:f>
          </x14:formula1>
          <xm:sqref>F85 F83</xm:sqref>
        </x14:dataValidation>
        <x14:dataValidation xr:uid="{00D200F2-00F7-4AD7-91E3-00E30032008B}" type="list" allowBlank="1" errorStyle="stop" imeMode="noControl" operator="between" showDropDown="0" showErrorMessage="1" showInputMessage="1">
          <x14:formula1>
            <xm:f>"Vereinfachtes Verfahren,Detailliertes Verfahren"</xm:f>
          </x14:formula1>
          <xm:sqref>F82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G55" activeCellId="0" sqref="G55"/>
    </sheetView>
  </sheetViews>
  <sheetFormatPr defaultColWidth="11.42578125" defaultRowHeight="14.449999999999999"/>
  <cols>
    <col customWidth="1" min="1" max="1" width="17.7109375"/>
    <col customWidth="1" min="2" max="2" width="22.140625"/>
    <col customWidth="1" min="3" max="3" width="69"/>
  </cols>
  <sheetData>
    <row r="1">
      <c r="A1" s="395" t="s">
        <v>243</v>
      </c>
      <c r="B1" s="375" t="s">
        <v>349</v>
      </c>
      <c r="C1" s="430" t="s">
        <v>350</v>
      </c>
    </row>
    <row r="2">
      <c r="A2" s="399" t="s">
        <v>253</v>
      </c>
      <c r="B2">
        <v>0.10000000000000001</v>
      </c>
    </row>
    <row r="3">
      <c r="A3" s="399" t="s">
        <v>252</v>
      </c>
      <c r="B3">
        <v>0.10000000000000001</v>
      </c>
    </row>
    <row r="4">
      <c r="A4" s="399" t="s">
        <v>258</v>
      </c>
      <c r="B4">
        <v>0.10000000000000001</v>
      </c>
    </row>
    <row r="5">
      <c r="A5" s="399" t="s">
        <v>257</v>
      </c>
      <c r="B5">
        <v>0.10000000000000001</v>
      </c>
    </row>
    <row r="6">
      <c r="A6" s="399" t="s">
        <v>262</v>
      </c>
      <c r="B6">
        <v>0.10000000000000001</v>
      </c>
    </row>
    <row r="7">
      <c r="A7" s="399" t="s">
        <v>263</v>
      </c>
      <c r="B7">
        <v>0.10000000000000001</v>
      </c>
    </row>
    <row r="8">
      <c r="A8" s="399" t="s">
        <v>266</v>
      </c>
      <c r="B8">
        <v>0.10000000000000001</v>
      </c>
    </row>
    <row r="9">
      <c r="A9" s="399" t="s">
        <v>286</v>
      </c>
      <c r="B9">
        <v>0.10000000000000001</v>
      </c>
    </row>
    <row r="10">
      <c r="A10" s="399" t="s">
        <v>281</v>
      </c>
      <c r="B10">
        <v>0.10000000000000001</v>
      </c>
    </row>
    <row r="11">
      <c r="A11" s="399" t="s">
        <v>277</v>
      </c>
      <c r="B11">
        <v>0.10000000000000001</v>
      </c>
    </row>
    <row r="12">
      <c r="A12" s="399" t="s">
        <v>272</v>
      </c>
      <c r="B12">
        <v>0.10000000000000001</v>
      </c>
    </row>
    <row r="13">
      <c r="A13" s="399" t="s">
        <v>295</v>
      </c>
      <c r="B13">
        <v>0.10000000000000001</v>
      </c>
    </row>
    <row r="14">
      <c r="A14" s="399" t="s">
        <v>276</v>
      </c>
      <c r="B14">
        <v>0.10000000000000001</v>
      </c>
    </row>
    <row r="15">
      <c r="A15" s="399" t="s">
        <v>271</v>
      </c>
      <c r="B15">
        <v>0.10000000000000001</v>
      </c>
    </row>
    <row r="16">
      <c r="A16" s="399" t="s">
        <v>251</v>
      </c>
      <c r="B16">
        <v>0.10000000000000001</v>
      </c>
    </row>
    <row r="17">
      <c r="A17" s="399" t="s">
        <v>256</v>
      </c>
      <c r="B17">
        <v>0.10000000000000001</v>
      </c>
    </row>
    <row r="18">
      <c r="A18" s="399" t="s">
        <v>261</v>
      </c>
      <c r="B18">
        <v>0.10000000000000001</v>
      </c>
    </row>
    <row r="19">
      <c r="A19" s="399" t="s">
        <v>265</v>
      </c>
      <c r="B19">
        <v>0.10000000000000001</v>
      </c>
    </row>
    <row r="20">
      <c r="A20" s="399" t="s">
        <v>288</v>
      </c>
      <c r="B20">
        <v>0.10000000000000001</v>
      </c>
    </row>
    <row r="21">
      <c r="A21" s="399" t="s">
        <v>267</v>
      </c>
      <c r="B21">
        <v>0.10000000000000001</v>
      </c>
    </row>
    <row r="22">
      <c r="A22" s="399" t="s">
        <v>298</v>
      </c>
      <c r="B22">
        <v>0.10000000000000001</v>
      </c>
    </row>
    <row r="23">
      <c r="A23" s="399" t="s">
        <v>254</v>
      </c>
      <c r="B23">
        <v>0.20000000000000001</v>
      </c>
      <c r="C23">
        <v>0.10000000000000001</v>
      </c>
    </row>
    <row r="24">
      <c r="A24" s="399" t="s">
        <v>259</v>
      </c>
      <c r="B24">
        <v>0.20000000000000001</v>
      </c>
      <c r="C24">
        <v>0.10000000000000001</v>
      </c>
    </row>
    <row r="25">
      <c r="A25" s="399" t="s">
        <v>3</v>
      </c>
      <c r="B25">
        <v>0.20000000000000001</v>
      </c>
      <c r="C25">
        <v>0.10000000000000001</v>
      </c>
    </row>
    <row r="26">
      <c r="A26" s="399" t="s">
        <v>268</v>
      </c>
      <c r="B26">
        <v>0.20000000000000001</v>
      </c>
      <c r="C26">
        <v>0.10000000000000001</v>
      </c>
    </row>
    <row r="27">
      <c r="A27" s="399" t="s">
        <v>273</v>
      </c>
      <c r="B27">
        <v>0.20000000000000001</v>
      </c>
      <c r="C27">
        <v>0.10000000000000001</v>
      </c>
    </row>
    <row r="28">
      <c r="A28" s="399" t="s">
        <v>278</v>
      </c>
      <c r="B28">
        <v>0.20000000000000001</v>
      </c>
      <c r="C28">
        <v>0.10000000000000001</v>
      </c>
    </row>
    <row r="29">
      <c r="A29" s="399" t="s">
        <v>282</v>
      </c>
      <c r="B29">
        <v>0.20000000000000001</v>
      </c>
      <c r="C29">
        <v>0.10000000000000001</v>
      </c>
    </row>
    <row r="30">
      <c r="A30" s="399" t="s">
        <v>270</v>
      </c>
      <c r="B30">
        <v>0.20000000000000001</v>
      </c>
      <c r="C30">
        <v>0.10000000000000001</v>
      </c>
    </row>
    <row r="31">
      <c r="A31" s="399" t="s">
        <v>275</v>
      </c>
      <c r="B31">
        <v>0.20000000000000001</v>
      </c>
      <c r="C31">
        <v>0.10000000000000001</v>
      </c>
    </row>
    <row r="32">
      <c r="A32" s="399" t="s">
        <v>299</v>
      </c>
      <c r="B32">
        <v>0.10000000000000001</v>
      </c>
    </row>
    <row r="33">
      <c r="A33" s="399" t="s">
        <v>300</v>
      </c>
      <c r="B33">
        <v>0.20000000000000001</v>
      </c>
    </row>
    <row r="34">
      <c r="A34" s="415" t="s">
        <v>291</v>
      </c>
      <c r="B34">
        <v>0.20000000000000001</v>
      </c>
      <c r="C34">
        <v>0.10000000000000001</v>
      </c>
    </row>
    <row r="35">
      <c r="A35" s="415" t="s">
        <v>280</v>
      </c>
      <c r="B35">
        <v>0.20000000000000001</v>
      </c>
      <c r="C35">
        <v>0.10000000000000001</v>
      </c>
    </row>
    <row r="36">
      <c r="A36" s="399" t="s">
        <v>284</v>
      </c>
      <c r="B36">
        <v>0.10000000000000001</v>
      </c>
    </row>
    <row r="37">
      <c r="A37" s="399" t="s">
        <v>287</v>
      </c>
      <c r="B37">
        <v>0.10000000000000001</v>
      </c>
    </row>
    <row r="38">
      <c r="A38" s="399" t="s">
        <v>290</v>
      </c>
      <c r="B38">
        <v>0.20000000000000001</v>
      </c>
      <c r="C38">
        <v>0.10000000000000001</v>
      </c>
    </row>
    <row r="39">
      <c r="A39" s="415" t="s">
        <v>293</v>
      </c>
      <c r="B39">
        <v>0.20000000000000001</v>
      </c>
      <c r="C39">
        <v>0.10000000000000001</v>
      </c>
    </row>
    <row r="40">
      <c r="A40" s="415" t="s">
        <v>302</v>
      </c>
      <c r="B40">
        <v>0.10000000000000001</v>
      </c>
    </row>
    <row r="41">
      <c r="A41" t="s">
        <v>255</v>
      </c>
      <c r="B41" s="368">
        <v>0.20000000000000001</v>
      </c>
      <c r="C41">
        <v>0.10000000000000001</v>
      </c>
    </row>
    <row r="42">
      <c r="A42" t="s">
        <v>260</v>
      </c>
      <c r="B42" s="368">
        <v>0.20000000000000001</v>
      </c>
      <c r="C42">
        <v>0.10000000000000001</v>
      </c>
    </row>
    <row r="43">
      <c r="A43" t="s">
        <v>264</v>
      </c>
      <c r="B43" s="368">
        <v>0.20000000000000001</v>
      </c>
      <c r="C43">
        <v>0.10000000000000001</v>
      </c>
    </row>
    <row r="44">
      <c r="A44" t="s">
        <v>269</v>
      </c>
      <c r="B44" s="368">
        <v>0.20000000000000001</v>
      </c>
      <c r="C44">
        <v>0.10000000000000001</v>
      </c>
    </row>
    <row r="45">
      <c r="A45" t="s">
        <v>274</v>
      </c>
      <c r="B45" s="368">
        <v>0.20000000000000001</v>
      </c>
      <c r="C45">
        <v>0.10000000000000001</v>
      </c>
    </row>
    <row r="46">
      <c r="A46" t="s">
        <v>279</v>
      </c>
      <c r="B46" s="368">
        <v>0.20000000000000001</v>
      </c>
      <c r="C46">
        <v>0.10000000000000001</v>
      </c>
    </row>
    <row r="47">
      <c r="A47" t="s">
        <v>283</v>
      </c>
      <c r="B47" s="368">
        <v>0.20000000000000001</v>
      </c>
      <c r="C47">
        <v>0.10000000000000001</v>
      </c>
    </row>
    <row r="48">
      <c r="A48" t="s">
        <v>285</v>
      </c>
      <c r="B48" s="368">
        <v>0.20000000000000001</v>
      </c>
      <c r="C48">
        <v>0.10000000000000001</v>
      </c>
    </row>
    <row r="49">
      <c r="A49" t="s">
        <v>289</v>
      </c>
      <c r="B49" s="368">
        <v>0.20000000000000001</v>
      </c>
      <c r="C49">
        <v>0.10000000000000001</v>
      </c>
    </row>
    <row r="50">
      <c r="A50" t="s">
        <v>292</v>
      </c>
      <c r="B50" s="368">
        <v>0.20000000000000001</v>
      </c>
      <c r="C50">
        <v>0.10000000000000001</v>
      </c>
    </row>
    <row r="51">
      <c r="A51" t="s">
        <v>294</v>
      </c>
      <c r="B51" s="368">
        <v>0.20000000000000001</v>
      </c>
      <c r="C51">
        <v>0.10000000000000001</v>
      </c>
    </row>
    <row r="52">
      <c r="A52" t="s">
        <v>297</v>
      </c>
      <c r="B52" s="368">
        <v>0.20000000000000001</v>
      </c>
      <c r="C52">
        <v>0.10000000000000001</v>
      </c>
    </row>
    <row r="53">
      <c r="A53" s="415" t="s">
        <v>303</v>
      </c>
      <c r="B53">
        <v>0.20000000000000001</v>
      </c>
      <c r="C53">
        <v>0.10000000000000001</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2">
    <outlinePr applyStyles="0" summaryBelow="1" summaryRight="1" showOutlineSymbols="1"/>
    <pageSetUpPr autoPageBreaks="1" fitToPage="0"/>
  </sheetPr>
  <sheetViews>
    <sheetView zoomScale="100" workbookViewId="0">
      <pane xSplit="1" ySplit="1" topLeftCell="B2" activePane="bottomRight" state="frozen"/>
      <selection activeCell="B1" activeCellId="0" sqref="B1"/>
    </sheetView>
  </sheetViews>
  <sheetFormatPr defaultColWidth="9.140625" defaultRowHeight="14.449999999999999"/>
  <cols>
    <col customWidth="1" min="1" max="1" width="16.140625"/>
    <col customWidth="1" min="2" max="2" width="16.85546875"/>
    <col customWidth="1" min="3" max="3" width="10.28515625"/>
    <col customWidth="1" min="4" max="4" width="13.5703125"/>
    <col customWidth="1" min="5" max="5" width="11.85546875"/>
    <col customWidth="1" min="7" max="7" width="9.85546875"/>
    <col customWidth="1" min="10" max="10" width="5.7109375"/>
    <col customWidth="1" min="12" max="12" width="17.5703125"/>
    <col customWidth="1" min="13" max="13" width="13.140625"/>
    <col customWidth="1" min="14" max="14" width="12.28515625"/>
    <col customWidth="1" min="15" max="15" width="14.140625"/>
    <col customWidth="1" min="16" max="16" width="12.140625"/>
    <col customWidth="1" min="17" max="17" width="13.7109375"/>
    <col customWidth="1" min="20" max="20" width="4.42578125"/>
    <col customWidth="1" min="21" max="21" width="16.85546875"/>
    <col bestFit="1" customWidth="1" min="22" max="23" width="17"/>
    <col customWidth="1" min="24" max="24" width="18.140625"/>
  </cols>
  <sheetData>
    <row r="1" ht="30.75" customHeight="1">
      <c r="A1" s="390" t="s">
        <v>242</v>
      </c>
      <c r="B1" s="391" t="s">
        <v>243</v>
      </c>
      <c r="C1" s="392" t="s">
        <v>7</v>
      </c>
      <c r="D1" s="392" t="s">
        <v>8</v>
      </c>
      <c r="E1" s="393" t="s">
        <v>9</v>
      </c>
      <c r="F1" s="392" t="s">
        <v>10</v>
      </c>
      <c r="G1" s="393" t="s">
        <v>11</v>
      </c>
      <c r="H1" s="392" t="s">
        <v>12</v>
      </c>
      <c r="I1" s="394" t="s">
        <v>13</v>
      </c>
      <c r="K1" s="390" t="s">
        <v>242</v>
      </c>
      <c r="L1" s="395" t="s">
        <v>243</v>
      </c>
      <c r="M1" s="392" t="s">
        <v>7</v>
      </c>
      <c r="N1" s="392" t="s">
        <v>8</v>
      </c>
      <c r="O1" s="393" t="s">
        <v>9</v>
      </c>
      <c r="P1" s="392" t="s">
        <v>10</v>
      </c>
      <c r="Q1" s="393" t="s">
        <v>11</v>
      </c>
      <c r="R1" s="392" t="s">
        <v>12</v>
      </c>
      <c r="S1" s="394" t="s">
        <v>13</v>
      </c>
      <c r="U1" s="396" t="s">
        <v>244</v>
      </c>
      <c r="V1" s="397" t="s">
        <v>245</v>
      </c>
      <c r="W1" s="396" t="s">
        <v>246</v>
      </c>
      <c r="X1" s="397" t="s">
        <v>247</v>
      </c>
    </row>
    <row r="2" ht="15" customHeight="1">
      <c r="A2" s="388" t="s">
        <v>248</v>
      </c>
      <c r="B2" s="398" t="s">
        <v>249</v>
      </c>
      <c r="C2" s="399">
        <v>9.4000000000000004</v>
      </c>
      <c r="D2" s="400">
        <v>5.3000000000000001e-07</v>
      </c>
      <c r="E2" s="399">
        <v>0.0041999999999999997</v>
      </c>
      <c r="F2" s="399">
        <v>0.036999999999999998</v>
      </c>
      <c r="G2" s="399">
        <v>0.0047000000000000002</v>
      </c>
      <c r="H2" s="399">
        <v>123</v>
      </c>
      <c r="I2" s="399">
        <v>151</v>
      </c>
      <c r="K2" s="401" t="s">
        <v>250</v>
      </c>
      <c r="L2" s="402" t="s">
        <v>251</v>
      </c>
      <c r="M2" s="403">
        <v>2.3999999999999999</v>
      </c>
      <c r="N2" s="404">
        <v>9.5000000000000007e-09</v>
      </c>
      <c r="O2" s="403">
        <v>0.00062</v>
      </c>
      <c r="P2" s="403">
        <v>0.0057000000000000002</v>
      </c>
      <c r="Q2" s="403">
        <v>0.00073999999999999999</v>
      </c>
      <c r="R2" s="403">
        <v>24</v>
      </c>
      <c r="S2" s="403">
        <v>25.699999999999999</v>
      </c>
      <c r="U2" s="399" t="s">
        <v>252</v>
      </c>
      <c r="V2" s="399" t="s">
        <v>253</v>
      </c>
      <c r="W2" s="399" t="s">
        <v>254</v>
      </c>
      <c r="X2" s="398" t="s">
        <v>255</v>
      </c>
    </row>
    <row r="3" ht="15" customHeight="1">
      <c r="A3" s="388" t="s">
        <v>248</v>
      </c>
      <c r="B3" s="398" t="s">
        <v>253</v>
      </c>
      <c r="C3" s="399">
        <v>9.4000000000000004</v>
      </c>
      <c r="D3" s="400">
        <v>5.3000000000000001e-07</v>
      </c>
      <c r="E3" s="399">
        <v>0.0041999999999999997</v>
      </c>
      <c r="F3" s="399">
        <v>0.036999999999999998</v>
      </c>
      <c r="G3" s="399">
        <v>0.0047000000000000002</v>
      </c>
      <c r="H3" s="399">
        <v>123</v>
      </c>
      <c r="I3" s="399">
        <v>151</v>
      </c>
      <c r="K3" s="405" t="s">
        <v>250</v>
      </c>
      <c r="L3" s="406" t="s">
        <v>256</v>
      </c>
      <c r="M3" s="399">
        <v>2.3999999999999999</v>
      </c>
      <c r="N3" s="400">
        <v>9.5000000000000007e-09</v>
      </c>
      <c r="O3" s="399">
        <v>0.00062</v>
      </c>
      <c r="P3" s="399">
        <v>0.0057000000000000002</v>
      </c>
      <c r="Q3" s="399">
        <v>0.00073999999999999999</v>
      </c>
      <c r="R3" s="399">
        <v>24</v>
      </c>
      <c r="S3" s="399">
        <v>25.699999999999999</v>
      </c>
      <c r="U3" s="399" t="s">
        <v>257</v>
      </c>
      <c r="V3" s="399" t="s">
        <v>258</v>
      </c>
      <c r="W3" s="399" t="s">
        <v>259</v>
      </c>
      <c r="X3" s="398" t="s">
        <v>260</v>
      </c>
    </row>
    <row r="4">
      <c r="A4" s="388" t="s">
        <v>248</v>
      </c>
      <c r="B4" s="398" t="s">
        <v>252</v>
      </c>
      <c r="C4" s="399">
        <v>9.4000000000000004</v>
      </c>
      <c r="D4" s="400">
        <v>5.3000000000000001e-07</v>
      </c>
      <c r="E4" s="399">
        <v>0.0041999999999999997</v>
      </c>
      <c r="F4" s="399">
        <v>0.036999999999999998</v>
      </c>
      <c r="G4" s="399">
        <v>0.0047000000000000002</v>
      </c>
      <c r="H4" s="399">
        <v>123</v>
      </c>
      <c r="I4" s="399">
        <v>151</v>
      </c>
      <c r="K4" s="405" t="s">
        <v>250</v>
      </c>
      <c r="L4" s="406" t="s">
        <v>261</v>
      </c>
      <c r="M4" s="399">
        <v>2.3999999999999999</v>
      </c>
      <c r="N4" s="400">
        <v>9.5000000000000007e-09</v>
      </c>
      <c r="O4" s="399">
        <v>0.00062</v>
      </c>
      <c r="P4" s="399">
        <v>0.0057000000000000002</v>
      </c>
      <c r="Q4" s="399">
        <v>0.00073999999999999999</v>
      </c>
      <c r="R4" s="399">
        <v>24</v>
      </c>
      <c r="S4" s="399">
        <v>25.699999999999999</v>
      </c>
      <c r="U4" s="399" t="s">
        <v>262</v>
      </c>
      <c r="V4" s="399" t="s">
        <v>263</v>
      </c>
      <c r="W4" s="399" t="s">
        <v>3</v>
      </c>
      <c r="X4" s="398" t="s">
        <v>264</v>
      </c>
    </row>
    <row r="5">
      <c r="A5" s="388" t="s">
        <v>248</v>
      </c>
      <c r="B5" s="398" t="s">
        <v>258</v>
      </c>
      <c r="C5" s="399">
        <v>9.4000000000000004</v>
      </c>
      <c r="D5" s="400">
        <v>5.3000000000000001e-07</v>
      </c>
      <c r="E5" s="399">
        <v>0.0041999999999999997</v>
      </c>
      <c r="F5" s="399">
        <v>0.036999999999999998</v>
      </c>
      <c r="G5" s="399">
        <v>0.0047000000000000002</v>
      </c>
      <c r="H5" s="399">
        <v>123</v>
      </c>
      <c r="I5" s="399">
        <v>151</v>
      </c>
      <c r="K5" s="405" t="s">
        <v>250</v>
      </c>
      <c r="L5" s="406" t="s">
        <v>265</v>
      </c>
      <c r="M5" s="399">
        <v>2.3999999999999999</v>
      </c>
      <c r="N5" s="400">
        <v>9.5000000000000007e-09</v>
      </c>
      <c r="O5" s="399">
        <v>0.00062</v>
      </c>
      <c r="P5" s="399">
        <v>0.0057000000000000002</v>
      </c>
      <c r="Q5" s="399">
        <v>0.00073999999999999999</v>
      </c>
      <c r="R5" s="399">
        <v>24</v>
      </c>
      <c r="S5" s="399">
        <v>25.699999999999999</v>
      </c>
      <c r="U5" s="399" t="s">
        <v>266</v>
      </c>
      <c r="V5" s="399" t="s">
        <v>267</v>
      </c>
      <c r="W5" s="399" t="s">
        <v>268</v>
      </c>
      <c r="X5" s="398" t="s">
        <v>269</v>
      </c>
    </row>
    <row r="6">
      <c r="A6" s="388" t="s">
        <v>248</v>
      </c>
      <c r="B6" s="398" t="s">
        <v>257</v>
      </c>
      <c r="C6" s="399">
        <v>9.4000000000000004</v>
      </c>
      <c r="D6" s="400">
        <v>5.3000000000000001e-07</v>
      </c>
      <c r="E6" s="399">
        <v>0.0041999999999999997</v>
      </c>
      <c r="F6" s="399">
        <v>0.036999999999999998</v>
      </c>
      <c r="G6" s="399">
        <v>0.0047000000000000002</v>
      </c>
      <c r="H6" s="399">
        <v>123</v>
      </c>
      <c r="I6" s="399">
        <v>151</v>
      </c>
      <c r="K6" s="405" t="s">
        <v>250</v>
      </c>
      <c r="L6" s="406" t="s">
        <v>270</v>
      </c>
      <c r="M6" s="399">
        <v>1.2</v>
      </c>
      <c r="N6" s="400">
        <v>1.9000000000000001e-08</v>
      </c>
      <c r="O6" s="399">
        <v>0.00050000000000000001</v>
      </c>
      <c r="P6" s="399">
        <v>0.0030000000000000001</v>
      </c>
      <c r="Q6" s="399">
        <v>0.00040000000000000002</v>
      </c>
      <c r="R6" s="399">
        <v>12.300000000000001</v>
      </c>
      <c r="S6" s="399">
        <v>13.699999999999999</v>
      </c>
      <c r="U6" s="399" t="s">
        <v>271</v>
      </c>
      <c r="V6" s="399" t="s">
        <v>272</v>
      </c>
      <c r="W6" s="399" t="s">
        <v>273</v>
      </c>
      <c r="X6" s="398" t="s">
        <v>274</v>
      </c>
    </row>
    <row r="7">
      <c r="A7" s="388" t="s">
        <v>248</v>
      </c>
      <c r="B7" s="398" t="s">
        <v>262</v>
      </c>
      <c r="C7" s="399">
        <v>9.4000000000000004</v>
      </c>
      <c r="D7" s="400">
        <v>5.3000000000000001e-07</v>
      </c>
      <c r="E7" s="399">
        <v>0.0041999999999999997</v>
      </c>
      <c r="F7" s="399">
        <v>0.036999999999999998</v>
      </c>
      <c r="G7" s="399">
        <v>0.0047000000000000002</v>
      </c>
      <c r="H7" s="399">
        <v>123</v>
      </c>
      <c r="I7" s="399">
        <v>151</v>
      </c>
      <c r="K7" s="405" t="s">
        <v>250</v>
      </c>
      <c r="L7" s="406" t="s">
        <v>275</v>
      </c>
      <c r="M7" s="399">
        <v>1.2</v>
      </c>
      <c r="N7" s="400">
        <v>1.9000000000000001e-08</v>
      </c>
      <c r="O7" s="399">
        <v>0.00050000000000000001</v>
      </c>
      <c r="P7" s="399">
        <v>0.0030000000000000001</v>
      </c>
      <c r="Q7" s="399">
        <v>0.00040000000000000002</v>
      </c>
      <c r="R7" s="399">
        <v>12.300000000000001</v>
      </c>
      <c r="S7" s="399">
        <v>13.699999999999999</v>
      </c>
      <c r="U7" s="399" t="s">
        <v>276</v>
      </c>
      <c r="V7" s="399" t="s">
        <v>277</v>
      </c>
      <c r="W7" s="399" t="s">
        <v>278</v>
      </c>
      <c r="X7" s="398" t="s">
        <v>279</v>
      </c>
    </row>
    <row r="8">
      <c r="A8" s="388" t="s">
        <v>248</v>
      </c>
      <c r="B8" s="398" t="s">
        <v>263</v>
      </c>
      <c r="C8" s="399">
        <v>9.4000000000000004</v>
      </c>
      <c r="D8" s="400">
        <v>5.3000000000000001e-07</v>
      </c>
      <c r="E8" s="399">
        <v>0.0041999999999999997</v>
      </c>
      <c r="F8" s="399">
        <v>0.036999999999999998</v>
      </c>
      <c r="G8" s="399">
        <v>0.0047000000000000002</v>
      </c>
      <c r="H8" s="399">
        <v>123</v>
      </c>
      <c r="I8" s="399">
        <v>151</v>
      </c>
      <c r="K8" s="405" t="s">
        <v>250</v>
      </c>
      <c r="L8" s="406" t="s">
        <v>280</v>
      </c>
      <c r="M8" s="399">
        <v>1.2</v>
      </c>
      <c r="N8" s="400">
        <v>1.9000000000000001e-08</v>
      </c>
      <c r="O8" s="399">
        <v>0.00050000000000000001</v>
      </c>
      <c r="P8" s="399">
        <v>0.0030000000000000001</v>
      </c>
      <c r="Q8" s="399">
        <v>0.00040000000000000002</v>
      </c>
      <c r="R8" s="399">
        <v>12.300000000000001</v>
      </c>
      <c r="S8" s="399">
        <v>13.699999999999999</v>
      </c>
      <c r="U8" s="399" t="s">
        <v>261</v>
      </c>
      <c r="V8" s="399" t="s">
        <v>281</v>
      </c>
      <c r="W8" s="399" t="s">
        <v>282</v>
      </c>
      <c r="X8" s="398" t="s">
        <v>283</v>
      </c>
    </row>
    <row r="9">
      <c r="A9" s="388" t="s">
        <v>248</v>
      </c>
      <c r="B9" s="398" t="s">
        <v>266</v>
      </c>
      <c r="C9" s="399">
        <v>9.4000000000000004</v>
      </c>
      <c r="D9" s="400">
        <v>5.3000000000000001e-07</v>
      </c>
      <c r="E9" s="399">
        <v>0.0041999999999999997</v>
      </c>
      <c r="F9" s="399">
        <v>0.036999999999999998</v>
      </c>
      <c r="G9" s="399">
        <v>0.0047000000000000002</v>
      </c>
      <c r="H9" s="399">
        <v>123</v>
      </c>
      <c r="I9" s="399">
        <v>151</v>
      </c>
      <c r="K9" s="405" t="s">
        <v>250</v>
      </c>
      <c r="L9" s="406" t="s">
        <v>284</v>
      </c>
      <c r="M9"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9"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9"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9"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9"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9"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9"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9" s="399" t="s">
        <v>265</v>
      </c>
      <c r="V9" s="399" t="s">
        <v>251</v>
      </c>
      <c r="W9" s="399" t="s">
        <v>270</v>
      </c>
      <c r="X9" s="398" t="s">
        <v>285</v>
      </c>
    </row>
    <row r="10">
      <c r="A10" s="388" t="s">
        <v>248</v>
      </c>
      <c r="B10" s="398" t="s">
        <v>286</v>
      </c>
      <c r="C10" s="399">
        <v>5.4000000000000004</v>
      </c>
      <c r="D10" s="400">
        <v>3.3999999999999997e-07</v>
      </c>
      <c r="E10" s="399">
        <v>0.0027000000000000001</v>
      </c>
      <c r="F10" s="399">
        <v>0.021000000000000001</v>
      </c>
      <c r="G10" s="399">
        <v>0.0025999999999999999</v>
      </c>
      <c r="H10" s="399">
        <v>65</v>
      </c>
      <c r="I10" s="399">
        <v>130</v>
      </c>
      <c r="K10" s="405" t="s">
        <v>250</v>
      </c>
      <c r="L10" s="406" t="s">
        <v>287</v>
      </c>
      <c r="M10"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0"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0"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0"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0"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0"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0"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0" s="399" t="s">
        <v>288</v>
      </c>
      <c r="V10" s="399" t="s">
        <v>256</v>
      </c>
      <c r="W10" s="399" t="s">
        <v>275</v>
      </c>
      <c r="X10" s="398" t="s">
        <v>289</v>
      </c>
    </row>
    <row r="11">
      <c r="A11" s="388" t="s">
        <v>248</v>
      </c>
      <c r="B11" s="398" t="s">
        <v>281</v>
      </c>
      <c r="C11" s="399">
        <v>9.4000000000000004</v>
      </c>
      <c r="D11" s="400">
        <v>5.3000000000000001e-07</v>
      </c>
      <c r="E11" s="399">
        <v>0.0030999999999999999</v>
      </c>
      <c r="F11" s="399">
        <v>0.024</v>
      </c>
      <c r="G11" s="399">
        <v>0.0040000000000000001</v>
      </c>
      <c r="H11" s="399">
        <v>173.90000000000001</v>
      </c>
      <c r="I11" s="399">
        <v>223.19999999999999</v>
      </c>
      <c r="K11" s="405" t="s">
        <v>250</v>
      </c>
      <c r="L11" s="406" t="s">
        <v>290</v>
      </c>
      <c r="M11"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1"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1"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1"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1"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1"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1"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1" s="399"/>
      <c r="V11" s="399"/>
      <c r="W11" s="399" t="s">
        <v>291</v>
      </c>
      <c r="X11" s="398" t="s">
        <v>292</v>
      </c>
    </row>
    <row r="12">
      <c r="A12" s="388" t="s">
        <v>248</v>
      </c>
      <c r="B12" s="398" t="s">
        <v>277</v>
      </c>
      <c r="C12" s="399">
        <v>9.4000000000000004</v>
      </c>
      <c r="D12" s="400">
        <v>5.3000000000000001e-07</v>
      </c>
      <c r="E12" s="399">
        <v>0.0030999999999999999</v>
      </c>
      <c r="F12" s="399">
        <v>0.024</v>
      </c>
      <c r="G12" s="399">
        <v>0.0040000000000000001</v>
      </c>
      <c r="H12" s="399">
        <v>173.90000000000001</v>
      </c>
      <c r="I12" s="399">
        <v>223.19999999999999</v>
      </c>
      <c r="K12" s="405" t="s">
        <v>250</v>
      </c>
      <c r="L12" s="406" t="s">
        <v>293</v>
      </c>
      <c r="M12"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2"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2"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2"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2"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2"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2"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W12" s="399" t="s">
        <v>280</v>
      </c>
      <c r="X12" s="398" t="s">
        <v>294</v>
      </c>
    </row>
    <row r="13">
      <c r="A13" s="388" t="s">
        <v>248</v>
      </c>
      <c r="B13" s="398" t="s">
        <v>272</v>
      </c>
      <c r="C13" s="399">
        <v>9.4000000000000004</v>
      </c>
      <c r="D13" s="400">
        <v>5.3000000000000001e-07</v>
      </c>
      <c r="E13" s="399">
        <v>0.0030999999999999999</v>
      </c>
      <c r="F13" s="399">
        <v>0.024</v>
      </c>
      <c r="G13" s="399">
        <v>0.0040000000000000001</v>
      </c>
      <c r="H13" s="399">
        <v>173.90000000000001</v>
      </c>
      <c r="I13" s="399">
        <v>223.19999999999999</v>
      </c>
      <c r="K13" s="405" t="s">
        <v>250</v>
      </c>
      <c r="L13" s="406" t="s">
        <v>289</v>
      </c>
      <c r="M13" s="399">
        <v>1.2</v>
      </c>
      <c r="N13" s="400">
        <v>1.9000000000000001e-08</v>
      </c>
      <c r="O13" s="399">
        <v>0.00050000000000000001</v>
      </c>
      <c r="P13" s="399">
        <v>0.0030000000000000001</v>
      </c>
      <c r="Q13" s="399">
        <v>0.00040000000000000002</v>
      </c>
      <c r="R13" s="399">
        <v>12.300000000000001</v>
      </c>
      <c r="S13" s="399">
        <v>13.699999999999999</v>
      </c>
    </row>
    <row r="14">
      <c r="A14" s="388" t="s">
        <v>248</v>
      </c>
      <c r="B14" s="398" t="s">
        <v>295</v>
      </c>
      <c r="C14" s="399">
        <v>9.4000000000000004</v>
      </c>
      <c r="D14" s="400">
        <v>5.3000000000000001e-07</v>
      </c>
      <c r="E14" s="399">
        <v>0.0030999999999999999</v>
      </c>
      <c r="F14" s="399">
        <v>0.024</v>
      </c>
      <c r="G14" s="399">
        <v>0.0040000000000000001</v>
      </c>
      <c r="H14" s="399">
        <v>173.90000000000001</v>
      </c>
      <c r="I14" s="399">
        <v>223.19999999999999</v>
      </c>
      <c r="K14" s="405" t="s">
        <v>250</v>
      </c>
      <c r="L14" s="406" t="s">
        <v>292</v>
      </c>
      <c r="M14" s="399">
        <v>1.2</v>
      </c>
      <c r="N14" s="400">
        <v>1.9000000000000001e-08</v>
      </c>
      <c r="O14" s="399">
        <v>0.00050000000000000001</v>
      </c>
      <c r="P14" s="399">
        <v>0.0030000000000000001</v>
      </c>
      <c r="Q14" s="399">
        <v>0.00040000000000000002</v>
      </c>
      <c r="R14" s="399">
        <v>12.300000000000001</v>
      </c>
      <c r="S14" s="399">
        <v>13.699999999999999</v>
      </c>
    </row>
    <row r="15">
      <c r="A15" s="388" t="s">
        <v>248</v>
      </c>
      <c r="B15" s="398" t="s">
        <v>276</v>
      </c>
      <c r="C15" s="399">
        <v>9.4000000000000004</v>
      </c>
      <c r="D15" s="400">
        <v>5.3000000000000001e-07</v>
      </c>
      <c r="E15" s="399">
        <v>0.0030999999999999999</v>
      </c>
      <c r="F15" s="399">
        <v>0.024</v>
      </c>
      <c r="G15" s="399">
        <v>0.0040000000000000001</v>
      </c>
      <c r="H15" s="399">
        <v>173.90000000000001</v>
      </c>
      <c r="I15" s="399">
        <v>223.19999999999999</v>
      </c>
      <c r="K15" s="405" t="s">
        <v>250</v>
      </c>
      <c r="L15" s="406" t="s">
        <v>294</v>
      </c>
      <c r="M15" s="399">
        <v>1.2</v>
      </c>
      <c r="N15" s="400">
        <v>1.9000000000000001e-08</v>
      </c>
      <c r="O15" s="399">
        <v>0.00050000000000000001</v>
      </c>
      <c r="P15" s="399">
        <v>0.0030000000000000001</v>
      </c>
      <c r="Q15" s="399">
        <v>0.00040000000000000002</v>
      </c>
      <c r="R15" s="399">
        <v>12.300000000000001</v>
      </c>
      <c r="S15" s="399">
        <v>13.699999999999999</v>
      </c>
    </row>
    <row r="16">
      <c r="A16" s="388" t="s">
        <v>248</v>
      </c>
      <c r="B16" s="398" t="s">
        <v>271</v>
      </c>
      <c r="C16" s="399">
        <v>9.4000000000000004</v>
      </c>
      <c r="D16" s="400">
        <v>5.3000000000000001e-07</v>
      </c>
      <c r="E16" s="399">
        <v>0.0030999999999999999</v>
      </c>
      <c r="F16" s="399">
        <v>0.024</v>
      </c>
      <c r="G16" s="399">
        <v>0.0040000000000000001</v>
      </c>
      <c r="H16" s="399">
        <v>173.90000000000001</v>
      </c>
      <c r="I16" s="399">
        <v>223.19999999999999</v>
      </c>
      <c r="K16" s="406" t="s">
        <v>250</v>
      </c>
      <c r="L16" s="407" t="s">
        <v>296</v>
      </c>
      <c r="M16"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6"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6"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6"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6"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6"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6"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row>
    <row r="17">
      <c r="A17" s="388" t="s">
        <v>248</v>
      </c>
      <c r="B17" s="398" t="s">
        <v>251</v>
      </c>
      <c r="C17" s="399">
        <v>25</v>
      </c>
      <c r="D17" s="400">
        <v>9.9999999999999995e-08</v>
      </c>
      <c r="E17" s="399">
        <v>0.0064999999999999997</v>
      </c>
      <c r="F17" s="399">
        <v>0.059999999999999998</v>
      </c>
      <c r="G17" s="399">
        <v>0.0077999999999999996</v>
      </c>
      <c r="H17" s="399">
        <v>252</v>
      </c>
      <c r="I17" s="399">
        <v>270</v>
      </c>
      <c r="K17" s="406" t="s">
        <v>250</v>
      </c>
      <c r="L17" s="406" t="s">
        <v>297</v>
      </c>
      <c r="M17" s="399">
        <v>1.2</v>
      </c>
      <c r="N17" s="400">
        <v>1.9000000000000001e-08</v>
      </c>
      <c r="O17" s="399">
        <v>0.00050000000000000001</v>
      </c>
      <c r="P17" s="399">
        <v>0.0030000000000000001</v>
      </c>
      <c r="Q17" s="399">
        <v>0.00040000000000000002</v>
      </c>
      <c r="R17" s="399">
        <v>12.300000000000001</v>
      </c>
      <c r="S17" s="399">
        <v>13.699999999999999</v>
      </c>
    </row>
    <row r="18">
      <c r="A18" s="388" t="s">
        <v>248</v>
      </c>
      <c r="B18" s="398" t="s">
        <v>256</v>
      </c>
      <c r="C18" s="399">
        <v>25</v>
      </c>
      <c r="D18" s="400">
        <v>9.9999999999999995e-08</v>
      </c>
      <c r="E18" s="399">
        <v>0.0064999999999999997</v>
      </c>
      <c r="F18" s="399">
        <v>0.059999999999999998</v>
      </c>
      <c r="G18" s="399">
        <v>0.0077999999999999996</v>
      </c>
      <c r="H18" s="399">
        <v>252</v>
      </c>
      <c r="I18" s="399">
        <v>270</v>
      </c>
    </row>
    <row r="19">
      <c r="A19" s="388" t="s">
        <v>248</v>
      </c>
      <c r="B19" s="398" t="s">
        <v>261</v>
      </c>
      <c r="C19" s="399">
        <v>25</v>
      </c>
      <c r="D19" s="400">
        <v>9.9999999999999995e-08</v>
      </c>
      <c r="E19" s="399">
        <v>0.0064999999999999997</v>
      </c>
      <c r="F19" s="399">
        <v>0.059999999999999998</v>
      </c>
      <c r="G19" s="399">
        <v>0.0077999999999999996</v>
      </c>
      <c r="H19" s="399">
        <v>252</v>
      </c>
      <c r="I19" s="399">
        <v>270</v>
      </c>
      <c r="L19" s="408"/>
    </row>
    <row r="20">
      <c r="A20" s="388" t="s">
        <v>248</v>
      </c>
      <c r="B20" s="398" t="s">
        <v>265</v>
      </c>
      <c r="C20" s="399">
        <v>25</v>
      </c>
      <c r="D20" s="400">
        <v>9.9999999999999995e-08</v>
      </c>
      <c r="E20" s="399">
        <v>0.0064999999999999997</v>
      </c>
      <c r="F20" s="399">
        <v>0.059999999999999998</v>
      </c>
      <c r="G20" s="399">
        <v>0.0077999999999999996</v>
      </c>
      <c r="H20" s="399">
        <v>252</v>
      </c>
      <c r="I20" s="399">
        <v>270</v>
      </c>
    </row>
    <row r="21">
      <c r="A21" s="388" t="s">
        <v>248</v>
      </c>
      <c r="B21" s="398" t="s">
        <v>288</v>
      </c>
      <c r="C21" s="399">
        <v>9.4000000000000004</v>
      </c>
      <c r="D21" s="400">
        <v>5.3000000000000001e-07</v>
      </c>
      <c r="E21" s="399">
        <v>0.0041999999999999997</v>
      </c>
      <c r="F21" s="399">
        <v>0.036999999999999998</v>
      </c>
      <c r="G21" s="399">
        <v>0.0047000000000000002</v>
      </c>
      <c r="H21" s="399">
        <v>123</v>
      </c>
      <c r="I21" s="399">
        <v>151</v>
      </c>
    </row>
    <row r="22">
      <c r="A22" s="388" t="s">
        <v>248</v>
      </c>
      <c r="B22" s="398" t="s">
        <v>267</v>
      </c>
      <c r="C22" s="399">
        <v>9.4000000000000004</v>
      </c>
      <c r="D22" s="400">
        <v>5.3000000000000001e-07</v>
      </c>
      <c r="E22" s="399">
        <v>0.0041999999999999997</v>
      </c>
      <c r="F22" s="399">
        <v>0.036999999999999998</v>
      </c>
      <c r="G22" s="399">
        <v>0.0047000000000000002</v>
      </c>
      <c r="H22" s="399">
        <v>123</v>
      </c>
      <c r="I22" s="399">
        <v>151</v>
      </c>
    </row>
    <row r="23">
      <c r="A23" s="388" t="s">
        <v>248</v>
      </c>
      <c r="B23" s="398" t="s">
        <v>298</v>
      </c>
      <c r="C23" s="399">
        <v>9.4000000000000004</v>
      </c>
      <c r="D23" s="400">
        <v>5.3000000000000001e-07</v>
      </c>
      <c r="E23" s="399">
        <v>0.0041999999999999997</v>
      </c>
      <c r="F23" s="399">
        <v>0.036999999999999998</v>
      </c>
      <c r="G23" s="399">
        <v>0.0047000000000000002</v>
      </c>
      <c r="H23" s="399">
        <v>123</v>
      </c>
      <c r="I23" s="399">
        <v>151</v>
      </c>
    </row>
    <row r="24">
      <c r="A24" s="388" t="s">
        <v>248</v>
      </c>
      <c r="B24" s="398" t="s">
        <v>254</v>
      </c>
      <c r="C24" s="399">
        <v>9.4000000000000004</v>
      </c>
      <c r="D24" s="400">
        <v>5.3000000000000001e-07</v>
      </c>
      <c r="E24" s="399">
        <v>0.0041999999999999997</v>
      </c>
      <c r="F24" s="399">
        <v>0.036999999999999998</v>
      </c>
      <c r="G24" s="399">
        <v>0.0047000000000000002</v>
      </c>
      <c r="H24" s="399">
        <v>123</v>
      </c>
      <c r="I24" s="399">
        <v>151</v>
      </c>
    </row>
    <row r="25">
      <c r="A25" s="388" t="s">
        <v>248</v>
      </c>
      <c r="B25" s="398" t="s">
        <v>259</v>
      </c>
      <c r="C25" s="399">
        <v>9.4000000000000004</v>
      </c>
      <c r="D25" s="400">
        <v>5.3000000000000001e-07</v>
      </c>
      <c r="E25" s="399">
        <v>0.0041999999999999997</v>
      </c>
      <c r="F25" s="399">
        <v>0.036999999999999998</v>
      </c>
      <c r="G25" s="399">
        <v>0.0047000000000000002</v>
      </c>
      <c r="H25" s="399">
        <v>123</v>
      </c>
      <c r="I25" s="399">
        <v>151</v>
      </c>
    </row>
    <row r="26">
      <c r="A26" s="388" t="s">
        <v>248</v>
      </c>
      <c r="B26" s="398" t="s">
        <v>3</v>
      </c>
      <c r="C26" s="399">
        <v>9.4000000000000004</v>
      </c>
      <c r="D26" s="400">
        <v>5.3000000000000001e-07</v>
      </c>
      <c r="E26" s="399">
        <v>0.0041999999999999997</v>
      </c>
      <c r="F26" s="399">
        <v>0.036999999999999998</v>
      </c>
      <c r="G26" s="399">
        <v>0.0047000000000000002</v>
      </c>
      <c r="H26" s="399">
        <v>123</v>
      </c>
      <c r="I26" s="399">
        <v>151</v>
      </c>
    </row>
    <row r="27">
      <c r="A27" s="388" t="s">
        <v>248</v>
      </c>
      <c r="B27" s="398" t="s">
        <v>268</v>
      </c>
      <c r="C27" s="399">
        <v>9.4000000000000004</v>
      </c>
      <c r="D27" s="400">
        <v>5.3000000000000001e-07</v>
      </c>
      <c r="E27" s="399">
        <v>0.0041999999999999997</v>
      </c>
      <c r="F27" s="399">
        <v>0.036999999999999998</v>
      </c>
      <c r="G27" s="399">
        <v>0.0047000000000000002</v>
      </c>
      <c r="H27" s="399">
        <v>123</v>
      </c>
      <c r="I27" s="399">
        <v>151</v>
      </c>
    </row>
    <row r="28">
      <c r="A28" s="388" t="s">
        <v>248</v>
      </c>
      <c r="B28" s="398" t="s">
        <v>273</v>
      </c>
      <c r="C28" s="399">
        <v>9.4000000000000004</v>
      </c>
      <c r="D28" s="400">
        <v>5.3000000000000001e-07</v>
      </c>
      <c r="E28" s="399">
        <v>0.0041999999999999997</v>
      </c>
      <c r="F28" s="399">
        <v>0.036999999999999998</v>
      </c>
      <c r="G28" s="399">
        <v>0.0047000000000000002</v>
      </c>
      <c r="H28" s="399">
        <v>123</v>
      </c>
      <c r="I28" s="399">
        <v>151</v>
      </c>
    </row>
    <row r="29">
      <c r="A29" s="388" t="s">
        <v>248</v>
      </c>
      <c r="B29" s="398" t="s">
        <v>278</v>
      </c>
      <c r="C29" s="399">
        <v>9.4000000000000004</v>
      </c>
      <c r="D29" s="400">
        <v>5.3000000000000001e-07</v>
      </c>
      <c r="E29" s="399">
        <v>0.0041999999999999997</v>
      </c>
      <c r="F29" s="399">
        <v>0.036999999999999998</v>
      </c>
      <c r="G29" s="399">
        <v>0.0047000000000000002</v>
      </c>
      <c r="H29" s="399">
        <v>123</v>
      </c>
      <c r="I29" s="399">
        <v>151</v>
      </c>
    </row>
    <row r="30">
      <c r="A30" s="388" t="s">
        <v>248</v>
      </c>
      <c r="B30" s="398" t="s">
        <v>282</v>
      </c>
      <c r="C30" s="399">
        <v>9.4000000000000004</v>
      </c>
      <c r="D30" s="400">
        <v>5.3000000000000001e-07</v>
      </c>
      <c r="E30" s="399">
        <v>0.0041999999999999997</v>
      </c>
      <c r="F30" s="399">
        <v>0.036999999999999998</v>
      </c>
      <c r="G30" s="399">
        <v>0.0047000000000000002</v>
      </c>
      <c r="H30" s="399">
        <v>123</v>
      </c>
      <c r="I30" s="399">
        <v>151</v>
      </c>
    </row>
    <row r="31">
      <c r="A31" s="388" t="s">
        <v>248</v>
      </c>
      <c r="B31" s="398" t="s">
        <v>270</v>
      </c>
      <c r="C31" s="399">
        <v>12</v>
      </c>
      <c r="D31" s="400">
        <v>1.9000000000000001e-07</v>
      </c>
      <c r="E31" s="399">
        <v>0.0050000000000000001</v>
      </c>
      <c r="F31" s="399">
        <v>0.029999999999999999</v>
      </c>
      <c r="G31" s="399">
        <v>0.0040000000000000001</v>
      </c>
      <c r="H31" s="399">
        <v>123</v>
      </c>
      <c r="I31" s="399">
        <v>137</v>
      </c>
    </row>
    <row r="32">
      <c r="A32" s="388" t="s">
        <v>248</v>
      </c>
      <c r="B32" s="398" t="s">
        <v>275</v>
      </c>
      <c r="C32" s="399">
        <v>12</v>
      </c>
      <c r="D32" s="400">
        <v>1.9000000000000001e-07</v>
      </c>
      <c r="E32" s="399">
        <v>0.0050000000000000001</v>
      </c>
      <c r="F32" s="399">
        <v>0.029999999999999999</v>
      </c>
      <c r="G32" s="399">
        <v>0.0040000000000000001</v>
      </c>
      <c r="H32" s="399">
        <v>123</v>
      </c>
      <c r="I32" s="399">
        <v>137</v>
      </c>
    </row>
    <row r="33">
      <c r="A33" s="388" t="s">
        <v>248</v>
      </c>
      <c r="B33" s="398" t="s">
        <v>299</v>
      </c>
      <c r="C33" s="399">
        <v>9.4000000000000004</v>
      </c>
      <c r="D33" s="400">
        <v>5.3000000000000001e-07</v>
      </c>
      <c r="E33" s="399">
        <v>0.0041999999999999997</v>
      </c>
      <c r="F33" s="399">
        <v>0.036999999999999998</v>
      </c>
      <c r="G33" s="399">
        <v>0.0047000000000000002</v>
      </c>
      <c r="H33" s="399">
        <v>123</v>
      </c>
      <c r="I33" s="399">
        <v>151</v>
      </c>
    </row>
    <row r="34">
      <c r="A34" s="388" t="s">
        <v>248</v>
      </c>
      <c r="B34" s="398" t="s">
        <v>300</v>
      </c>
      <c r="C34" s="399">
        <v>7.3200000000000003</v>
      </c>
      <c r="D34" s="400">
        <v>3.8899999999999998e-08</v>
      </c>
      <c r="E34" s="399">
        <v>0.0030999999999999999</v>
      </c>
      <c r="F34" s="399">
        <v>0.0276</v>
      </c>
      <c r="G34" s="399">
        <v>0.0033600000000000001</v>
      </c>
      <c r="H34" s="399">
        <v>82.709999999999994</v>
      </c>
      <c r="I34" s="399">
        <v>98.920000000000002</v>
      </c>
    </row>
    <row r="35">
      <c r="A35" s="388" t="s">
        <v>301</v>
      </c>
      <c r="B35" s="398" t="s">
        <v>291</v>
      </c>
      <c r="C35" s="399">
        <v>9.4000000000000004</v>
      </c>
      <c r="D35" s="400">
        <v>5.3000000000000001e-07</v>
      </c>
      <c r="E35" s="399">
        <v>0.0041999999999999997</v>
      </c>
      <c r="F35" s="399">
        <v>0.036999999999999998</v>
      </c>
      <c r="G35" s="399">
        <v>0.0047000000000000002</v>
      </c>
      <c r="H35" s="399">
        <v>123</v>
      </c>
      <c r="I35" s="399">
        <v>151</v>
      </c>
    </row>
    <row r="36">
      <c r="A36" s="388" t="s">
        <v>301</v>
      </c>
      <c r="B36" s="398" t="s">
        <v>280</v>
      </c>
      <c r="C36" s="399">
        <v>12</v>
      </c>
      <c r="D36" s="400">
        <v>1.9000000000000001e-07</v>
      </c>
      <c r="E36" s="399">
        <v>0.0050000000000000001</v>
      </c>
      <c r="F36" s="399">
        <v>0.029999999999999999</v>
      </c>
      <c r="G36" s="399">
        <v>0.0040000000000000001</v>
      </c>
      <c r="H36" s="399">
        <v>123</v>
      </c>
      <c r="I36" s="399">
        <v>137</v>
      </c>
    </row>
    <row r="37">
      <c r="A37" s="388" t="s">
        <v>248</v>
      </c>
      <c r="B37" s="398" t="s">
        <v>284</v>
      </c>
      <c r="C37"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7"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7"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7"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7"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7"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7"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8">
      <c r="A38" s="388" t="s">
        <v>248</v>
      </c>
      <c r="B38" s="398" t="s">
        <v>287</v>
      </c>
      <c r="C38"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8"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8"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8"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8"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8"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8"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9">
      <c r="A39" s="388" t="s">
        <v>248</v>
      </c>
      <c r="B39" s="398" t="s">
        <v>290</v>
      </c>
      <c r="C39"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9"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9"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9"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9"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9"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9"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0">
      <c r="A40" s="388" t="s">
        <v>248</v>
      </c>
      <c r="B40" s="398" t="s">
        <v>293</v>
      </c>
      <c r="C40"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40"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40"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40"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40"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40"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40"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1">
      <c r="A41" s="388" t="s">
        <v>248</v>
      </c>
      <c r="B41" s="398" t="s">
        <v>302</v>
      </c>
      <c r="C41" s="399">
        <v>9.4000000000000004</v>
      </c>
      <c r="D41" s="400">
        <v>5.3000000000000001e-07</v>
      </c>
      <c r="E41" s="399">
        <v>0.0041999999999999997</v>
      </c>
      <c r="F41" s="399">
        <v>0.036999999999999998</v>
      </c>
      <c r="G41" s="399">
        <v>0.0047000000000000002</v>
      </c>
      <c r="H41" s="399">
        <v>123</v>
      </c>
      <c r="I41" s="399">
        <v>151</v>
      </c>
    </row>
    <row r="42">
      <c r="A42" s="388" t="s">
        <v>248</v>
      </c>
      <c r="B42" s="398" t="s">
        <v>255</v>
      </c>
      <c r="C42" s="399">
        <v>9.4000000000000004</v>
      </c>
      <c r="D42" s="400">
        <v>5.3000000000000001e-07</v>
      </c>
      <c r="E42" s="399">
        <v>0.0041999999999999997</v>
      </c>
      <c r="F42" s="399">
        <v>0.036999999999999998</v>
      </c>
      <c r="G42" s="399">
        <v>0.0047000000000000002</v>
      </c>
      <c r="H42" s="399">
        <v>123</v>
      </c>
      <c r="I42" s="399">
        <v>151</v>
      </c>
    </row>
    <row r="43">
      <c r="A43" s="388" t="s">
        <v>248</v>
      </c>
      <c r="B43" s="398" t="s">
        <v>260</v>
      </c>
      <c r="C43" s="399">
        <v>9.4000000000000004</v>
      </c>
      <c r="D43" s="400">
        <v>5.3000000000000001e-07</v>
      </c>
      <c r="E43" s="399">
        <v>0.0041999999999999997</v>
      </c>
      <c r="F43" s="399">
        <v>0.036999999999999998</v>
      </c>
      <c r="G43" s="399">
        <v>0.0047000000000000002</v>
      </c>
      <c r="H43" s="399">
        <v>123</v>
      </c>
      <c r="I43" s="399">
        <v>151</v>
      </c>
    </row>
    <row r="44">
      <c r="A44" s="388" t="s">
        <v>248</v>
      </c>
      <c r="B44" s="398" t="s">
        <v>264</v>
      </c>
      <c r="C44" s="399">
        <v>9.4000000000000004</v>
      </c>
      <c r="D44" s="400">
        <v>5.3000000000000001e-07</v>
      </c>
      <c r="E44" s="399">
        <v>0.0041999999999999997</v>
      </c>
      <c r="F44" s="399">
        <v>0.036999999999999998</v>
      </c>
      <c r="G44" s="399">
        <v>0.0047000000000000002</v>
      </c>
      <c r="H44" s="399">
        <v>123</v>
      </c>
      <c r="I44" s="399">
        <v>151</v>
      </c>
    </row>
    <row r="45">
      <c r="A45" s="388" t="s">
        <v>248</v>
      </c>
      <c r="B45" s="398" t="s">
        <v>269</v>
      </c>
      <c r="C45" s="399">
        <v>9.4000000000000004</v>
      </c>
      <c r="D45" s="400">
        <v>5.3000000000000001e-07</v>
      </c>
      <c r="E45" s="399">
        <v>0.0041999999999999997</v>
      </c>
      <c r="F45" s="399">
        <v>0.036999999999999998</v>
      </c>
      <c r="G45" s="399">
        <v>0.0047000000000000002</v>
      </c>
      <c r="H45" s="399">
        <v>123</v>
      </c>
      <c r="I45" s="399">
        <v>151</v>
      </c>
    </row>
    <row r="46">
      <c r="A46" s="388" t="s">
        <v>248</v>
      </c>
      <c r="B46" s="398" t="s">
        <v>274</v>
      </c>
      <c r="C46" s="399">
        <v>9.4000000000000004</v>
      </c>
      <c r="D46" s="400">
        <v>5.3000000000000001e-07</v>
      </c>
      <c r="E46" s="399">
        <v>0.0041999999999999997</v>
      </c>
      <c r="F46" s="399">
        <v>0.036999999999999998</v>
      </c>
      <c r="G46" s="399">
        <v>0.0047000000000000002</v>
      </c>
      <c r="H46" s="399">
        <v>123</v>
      </c>
      <c r="I46" s="399">
        <v>151</v>
      </c>
    </row>
    <row r="47">
      <c r="A47" s="388" t="s">
        <v>248</v>
      </c>
      <c r="B47" s="398" t="s">
        <v>279</v>
      </c>
      <c r="C47" s="399">
        <v>9.4000000000000004</v>
      </c>
      <c r="D47" s="400">
        <v>5.3000000000000001e-07</v>
      </c>
      <c r="E47" s="399">
        <v>0.0041999999999999997</v>
      </c>
      <c r="F47" s="399">
        <v>0.036999999999999998</v>
      </c>
      <c r="G47" s="399">
        <v>0.0047000000000000002</v>
      </c>
      <c r="H47" s="399">
        <v>123</v>
      </c>
      <c r="I47" s="399">
        <v>151</v>
      </c>
    </row>
    <row r="48">
      <c r="A48" s="388" t="s">
        <v>248</v>
      </c>
      <c r="B48" s="398" t="s">
        <v>283</v>
      </c>
      <c r="C48" s="399">
        <v>9.4000000000000004</v>
      </c>
      <c r="D48" s="400">
        <v>5.3000000000000001e-07</v>
      </c>
      <c r="E48" s="399">
        <v>0.0041999999999999997</v>
      </c>
      <c r="F48" s="399">
        <v>0.036999999999999998</v>
      </c>
      <c r="G48" s="399">
        <v>0.0047000000000000002</v>
      </c>
      <c r="H48" s="399">
        <v>123</v>
      </c>
      <c r="I48" s="399">
        <v>151</v>
      </c>
    </row>
    <row r="49">
      <c r="A49" s="388" t="s">
        <v>248</v>
      </c>
      <c r="B49" s="398" t="s">
        <v>285</v>
      </c>
      <c r="C49" s="399">
        <v>9.4000000000000004</v>
      </c>
      <c r="D49" s="400">
        <v>5.3000000000000001e-07</v>
      </c>
      <c r="E49" s="399">
        <v>0.0041999999999999997</v>
      </c>
      <c r="F49" s="399">
        <v>0.036999999999999998</v>
      </c>
      <c r="G49" s="399">
        <v>0.0047000000000000002</v>
      </c>
      <c r="H49" s="399">
        <v>123</v>
      </c>
      <c r="I49" s="399">
        <v>151</v>
      </c>
    </row>
    <row r="50">
      <c r="A50" s="388" t="s">
        <v>248</v>
      </c>
      <c r="B50" s="398" t="s">
        <v>289</v>
      </c>
      <c r="C50" s="399">
        <v>12</v>
      </c>
      <c r="D50" s="400">
        <v>1.9000000000000001e-07</v>
      </c>
      <c r="E50" s="399">
        <v>0.0050000000000000001</v>
      </c>
      <c r="F50" s="399">
        <v>0.029999999999999999</v>
      </c>
      <c r="G50" s="399">
        <v>0.0040000000000000001</v>
      </c>
      <c r="H50" s="399">
        <v>123</v>
      </c>
      <c r="I50" s="399">
        <v>137</v>
      </c>
    </row>
    <row r="51">
      <c r="A51" s="388" t="s">
        <v>248</v>
      </c>
      <c r="B51" s="398" t="s">
        <v>292</v>
      </c>
      <c r="C51" s="399">
        <v>12</v>
      </c>
      <c r="D51" s="400">
        <v>1.9000000000000001e-07</v>
      </c>
      <c r="E51" s="399">
        <v>0.0050000000000000001</v>
      </c>
      <c r="F51" s="399">
        <v>0.029999999999999999</v>
      </c>
      <c r="G51" s="399">
        <v>0.0040000000000000001</v>
      </c>
      <c r="H51" s="399">
        <v>123</v>
      </c>
      <c r="I51" s="399">
        <v>137</v>
      </c>
    </row>
    <row r="52">
      <c r="A52" s="388" t="s">
        <v>248</v>
      </c>
      <c r="B52" s="398" t="s">
        <v>294</v>
      </c>
      <c r="C52" s="399">
        <v>12</v>
      </c>
      <c r="D52" s="400">
        <v>1.9000000000000001e-07</v>
      </c>
      <c r="E52" s="399">
        <v>0.0050000000000000001</v>
      </c>
      <c r="F52" s="399">
        <v>0.029999999999999999</v>
      </c>
      <c r="G52" s="399">
        <v>0.0040000000000000001</v>
      </c>
      <c r="H52" s="399">
        <v>123</v>
      </c>
      <c r="I52" s="399">
        <v>137</v>
      </c>
    </row>
    <row r="53">
      <c r="A53" s="388" t="s">
        <v>248</v>
      </c>
      <c r="B53" s="398" t="s">
        <v>297</v>
      </c>
      <c r="C53" s="399">
        <f>IF('DGNB LCA Results'!$P$4=4,VLOOKUP('DGNB LCA Results'!$M$3,Construction!$B$2:$I$103,2,FALSE)*'DGNB LCA Results'!$N$3+
                                VLOOKUP('DGNB LCA Results'!$K$3,Construction!$B$2:$I$103,2,FALSE)*'DGNB LCA Results'!$L$3+
                                VLOOKUP('DGNB LCA Results'!$I$3,Construction!$B$2:$I$103,2,FALSE)*'DGNB LCA Results'!$J$3+
                                VLOOKUP('DGNB LCA Results'!$G$3,Construction!$B$2:$I$103,2,FALSE)*'DGNB LCA Results'!$H$3,
IF('DGNB LCA Results'!$P$4=3,VLOOKUP('DGNB LCA Results'!$M$3,Construction!$B$2:$I$103,2,FALSE)*'DGNB LCA Results'!$N$3+
                                VLOOKUP('DGNB LCA Results'!$K$3,Construction!$B$2:$I$103,2,FALSE)*'DGNB LCA Results'!$L$3+
                                VLOOKUP('DGNB LCA Results'!$I$3,Construction!$B$2:$I$103,2,FALSE)*'DGNB LCA Results'!$J$3,
IF('DGNB LCA Results'!$P$4=2,VLOOKUP('DGNB LCA Results'!$M$3,Construction!$B$2:$I$103,2,FALSE)*'DGNB LCA Results'!$N$3+
                                VLOOKUP('DGNB LCA Results'!$K$3,Construction!$B$2:$I$103,2,FALSE)*'DGNB LCA Results'!$L$3,
IF('DGNB LCA Results'!$P$4=1,VLOOKUP('DGNB LCA Results'!$M$3,Construction!$B$2:$I$103,2,FALSE)*'DGNB LCA Results'!$N$3,0))))</f>
        <v>0</v>
      </c>
      <c r="D53" s="400">
        <f>IF('DGNB LCA Results'!$P$4=4,VLOOKUP('DGNB LCA Results'!$M$3,Construction!$B$2:$I$103,3,FALSE)*'DGNB LCA Results'!$N$3+
                                VLOOKUP('DGNB LCA Results'!$K$3,Construction!$B$2:$I$103,3,FALSE)*'DGNB LCA Results'!$L$3+
                                VLOOKUP('DGNB LCA Results'!$I$3,Construction!$B$2:$I$103,3,FALSE)*'DGNB LCA Results'!$J$3+
                                VLOOKUP('DGNB LCA Results'!$G$3,Construction!$B$2:$I$103,3,FALSE)*'DGNB LCA Results'!$H$3,
IF('DGNB LCA Results'!$P$4=3,VLOOKUP('DGNB LCA Results'!$M$3,Construction!$B$2:$I$103,3,FALSE)*'DGNB LCA Results'!$N$3+
                                VLOOKUP('DGNB LCA Results'!$K$3,Construction!$B$2:$I$103,3,FALSE)*'DGNB LCA Results'!$L$3+
                                VLOOKUP('DGNB LCA Results'!$I$3,Construction!$B$2:$I$103,3,FALSE)*'DGNB LCA Results'!$J$3,
IF('DGNB LCA Results'!$P$4=2,VLOOKUP('DGNB LCA Results'!$M$3,Construction!$B$2:$I$103,3,FALSE)*'DGNB LCA Results'!$N$3+
                                VLOOKUP('DGNB LCA Results'!$K$3,Construction!$B$2:$I$103,3,FALSE)*'DGNB LCA Results'!$L$3,
IF('DGNB LCA Results'!$P$4=1,VLOOKUP('DGNB LCA Results'!$M$3,Construction!$B$2:$I$103,3,FALSE)*'DGNB LCA Results'!$N$3,0))))</f>
        <v>0</v>
      </c>
      <c r="E53" s="399">
        <f>IF('DGNB LCA Results'!$P$4=4,VLOOKUP('DGNB LCA Results'!$M$3,Construction!$B$2:$I$103,4,FALSE)*'DGNB LCA Results'!$N$3+
                                VLOOKUP('DGNB LCA Results'!$K$3,Construction!$B$2:$I$103,4,FALSE)*'DGNB LCA Results'!$L$3+
                                VLOOKUP('DGNB LCA Results'!$I$3,Construction!$B$2:$I$103,4,FALSE)*'DGNB LCA Results'!$J$3+
                                VLOOKUP('DGNB LCA Results'!$G$3,Construction!$B$2:$I$103,4,FALSE)*'DGNB LCA Results'!$H$3,
IF('DGNB LCA Results'!$P$4=3,VLOOKUP('DGNB LCA Results'!$M$3,Construction!$B$2:$I$103,4,FALSE)*'DGNB LCA Results'!$N$3+
                                VLOOKUP('DGNB LCA Results'!$K$3,Construction!$B$2:$I$103,4,FALSE)*'DGNB LCA Results'!$L$3+
                                VLOOKUP('DGNB LCA Results'!$I$3,Construction!$B$2:$I$103,4,FALSE)*'DGNB LCA Results'!$J$3,
IF('DGNB LCA Results'!$P$4=2,VLOOKUP('DGNB LCA Results'!$M$3,Construction!$B$2:$I$103,4,FALSE)*'DGNB LCA Results'!$N$3+
                                VLOOKUP('DGNB LCA Results'!$K$3,Construction!$B$2:$I$103,4,FALSE)*'DGNB LCA Results'!$L$3,
IF('DGNB LCA Results'!$P$4=1,VLOOKUP('DGNB LCA Results'!$M$3,Construction!$B$2:$I$103,4,FALSE)*'DGNB LCA Results'!$N$3,0))))</f>
        <v>0</v>
      </c>
      <c r="F53" s="399">
        <f>IF('DGNB LCA Results'!$P$4=4,VLOOKUP('DGNB LCA Results'!$M$3,Construction!$B$2:$I$103,5,FALSE)*'DGNB LCA Results'!$N$3+
                                VLOOKUP('DGNB LCA Results'!$K$3,Construction!$B$2:$I$103,5,FALSE)*'DGNB LCA Results'!$L$3+
                                VLOOKUP('DGNB LCA Results'!$I$3,Construction!$B$2:$I$103,5,FALSE)*'DGNB LCA Results'!$J$3+
                                VLOOKUP('DGNB LCA Results'!$G$3,Construction!$B$2:$I$103,5,FALSE)*'DGNB LCA Results'!$H$3,
IF('DGNB LCA Results'!$P$4=3,VLOOKUP('DGNB LCA Results'!$M$3,Construction!$B$2:$I$103,5,FALSE)*'DGNB LCA Results'!$N$3+
                                VLOOKUP('DGNB LCA Results'!$K$3,Construction!$B$2:$I$103,5,FALSE)*'DGNB LCA Results'!$L$3+
                                VLOOKUP('DGNB LCA Results'!$I$3,Construction!$B$2:$I$103,5,FALSE)*'DGNB LCA Results'!$J$3,
IF('DGNB LCA Results'!$P$4=2,VLOOKUP('DGNB LCA Results'!$M$3,Construction!$B$2:$I$103,5,FALSE)*'DGNB LCA Results'!$N$3+
                                VLOOKUP('DGNB LCA Results'!$K$3,Construction!$B$2:$I$103,5,FALSE)*'DGNB LCA Results'!$L$3,
IF('DGNB LCA Results'!$P$4=1,VLOOKUP('DGNB LCA Results'!$M$3,Construction!$B$2:$I$103,5,FALSE)*'DGNB LCA Results'!$N$3,0))))</f>
        <v>0</v>
      </c>
      <c r="G53" s="399">
        <f>IF('DGNB LCA Results'!$P$4=4,VLOOKUP('DGNB LCA Results'!$M$3,Construction!$B$2:$I$103,6,FALSE)*'DGNB LCA Results'!$N$3+
                                VLOOKUP('DGNB LCA Results'!$K$3,Construction!$B$2:$I$103,6,FALSE)*'DGNB LCA Results'!$L$3+
                                VLOOKUP('DGNB LCA Results'!$I$3,Construction!$B$2:$I$103,6,FALSE)*'DGNB LCA Results'!$J$3+
                                VLOOKUP('DGNB LCA Results'!$G$3,Construction!$B$2:$I$103,6,FALSE)*'DGNB LCA Results'!$H$3,
IF('DGNB LCA Results'!$P$4=3,VLOOKUP('DGNB LCA Results'!$M$3,Construction!$B$2:$I$103,6,FALSE)*'DGNB LCA Results'!$N$3+
                                VLOOKUP('DGNB LCA Results'!$K$3,Construction!$B$2:$I$103,6,FALSE)*'DGNB LCA Results'!$L$3+
                                VLOOKUP('DGNB LCA Results'!$I$3,Construction!$B$2:$I$103,6,FALSE)*'DGNB LCA Results'!$J$3,
IF('DGNB LCA Results'!$P$4=2,VLOOKUP('DGNB LCA Results'!$M$3,Construction!$B$2:$I$103,6,FALSE)*'DGNB LCA Results'!$N$3+
                                VLOOKUP('DGNB LCA Results'!$K$3,Construction!$B$2:$I$103,6,FALSE)*'DGNB LCA Results'!$L$3,
IF('DGNB LCA Results'!$P$4=1,VLOOKUP('DGNB LCA Results'!$M$3,Construction!$B$2:$I$103,6,FALSE)*'DGNB LCA Results'!$N$3,0))))</f>
        <v>0</v>
      </c>
      <c r="H53" s="399">
        <f>IF('DGNB LCA Results'!$P$4=4,VLOOKUP('DGNB LCA Results'!$M$3,Construction!$B$2:$I$103,7,FALSE)*'DGNB LCA Results'!$N$3+
                                VLOOKUP('DGNB LCA Results'!$K$3,Construction!$B$2:$I$103,7,FALSE)*'DGNB LCA Results'!$L$3+
                                VLOOKUP('DGNB LCA Results'!$I$3,Construction!$B$2:$I$103,7,FALSE)*'DGNB LCA Results'!$J$3+
                                VLOOKUP('DGNB LCA Results'!$G$3,Construction!$B$2:$I$103,7,FALSE)*'DGNB LCA Results'!$H$3,
IF('DGNB LCA Results'!$P$4=3,VLOOKUP('DGNB LCA Results'!$M$3,Construction!$B$2:$I$103,7,FALSE)*'DGNB LCA Results'!$N$3+
                                VLOOKUP('DGNB LCA Results'!$K$3,Construction!$B$2:$I$103,7,FALSE)*'DGNB LCA Results'!$L$3+
                                VLOOKUP('DGNB LCA Results'!$I$3,Construction!$B$2:$I$103,7,FALSE)*'DGNB LCA Results'!$J$3,
IF('DGNB LCA Results'!$P$4=2,VLOOKUP('DGNB LCA Results'!$M$3,Construction!$B$2:$I$103,7,FALSE)*'DGNB LCA Results'!$N$3+
                                VLOOKUP('DGNB LCA Results'!$K$3,Construction!$B$2:$I$103,7,FALSE)*'DGNB LCA Results'!$L$3,
IF('DGNB LCA Results'!$P$4=1,VLOOKUP('DGNB LCA Results'!$M$3,Construction!$B$2:$I$103,7,FALSE)*'DGNB LCA Results'!$N$3,0))))</f>
        <v>0</v>
      </c>
      <c r="I53" s="399">
        <f>IF('DGNB LCA Results'!$P$4=4,VLOOKUP('DGNB LCA Results'!$M$3,Construction!$B$2:$I$103,8,FALSE)*'DGNB LCA Results'!$N$3+
                                VLOOKUP('DGNB LCA Results'!$K$3,Construction!$B$2:$I$103,8,FALSE)*'DGNB LCA Results'!$L$3+
                                VLOOKUP('DGNB LCA Results'!$I$3,Construction!$B$2:$I$103,8,FALSE)*'DGNB LCA Results'!$J$3+
                                VLOOKUP('DGNB LCA Results'!$G$3,Construction!$B$2:$I$103,8,FALSE)*'DGNB LCA Results'!$H$3,
IF('DGNB LCA Results'!$P$4=3,VLOOKUP('DGNB LCA Results'!$M$3,Construction!$B$2:$I$103,8,FALSE)*'DGNB LCA Results'!$N$3+
                                VLOOKUP('DGNB LCA Results'!$K$3,Construction!$B$2:$I$103,8,FALSE)*'DGNB LCA Results'!$L$3+
                                VLOOKUP('DGNB LCA Results'!$I$3,Construction!$B$2:$I$103,8,FALSE)*'DGNB LCA Results'!$J$3,
IF('DGNB LCA Results'!$P$4=2,VLOOKUP('DGNB LCA Results'!$M$3,Construction!$B$2:$I$103,8,FALSE)*'DGNB LCA Results'!$N$3+
                                VLOOKUP('DGNB LCA Results'!$K$3,Construction!$B$2:$I$103,8,FALSE)*'DGNB LCA Results'!$L$3,
IF('DGNB LCA Results'!$P$4=1,VLOOKUP('DGNB LCA Results'!$M$3,Construction!$B$2:$I$103,8,FALSE)*'DGNB LCA Results'!$N$3,0))))</f>
        <v>0</v>
      </c>
    </row>
    <row r="54">
      <c r="A54" s="388" t="s">
        <v>248</v>
      </c>
      <c r="B54" s="398" t="s">
        <v>303</v>
      </c>
      <c r="C54" s="399">
        <v>9.4000000000000004</v>
      </c>
      <c r="D54" s="400">
        <v>5.3000000000000001e-07</v>
      </c>
      <c r="E54" s="399">
        <v>0.0041999999999999997</v>
      </c>
      <c r="F54" s="399">
        <v>0.036999999999999998</v>
      </c>
      <c r="G54" s="399">
        <v>0.0047000000000000002</v>
      </c>
      <c r="H54" s="399">
        <v>123</v>
      </c>
      <c r="I54" s="399">
        <v>151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extLst>
    <ext xmlns:x14="http://schemas.microsoft.com/office/spreadsheetml/2009/9/main" uri="{78C0D931-6437-407d-A8EE-F0AAD7539E65}">
      <x14:conditionalFormattings>
        <x14:conditionalFormatting xmlns:xm="http://schemas.microsoft.com/office/excel/2006/main">
          <x14:cfRule type="expression" priority="106" id="{0032001B-00FA-40D2-A845-00DB00D800A9}">
            <xm:f>"'NPS15"</xm:f>
            <x14:dxf>
              <fill>
                <patternFill patternType="solid">
                  <fgColor indexed="5"/>
                  <bgColor indexed="5"/>
                </patternFill>
              </fill>
            </x14:dxf>
          </x14:cfRule>
          <xm:sqref>W2:W12</xm:sqref>
        </x14:conditionalFormatting>
        <x14:conditionalFormatting xmlns:xm="http://schemas.microsoft.com/office/excel/2006/main">
          <x14:cfRule type="expression" priority="171" id="{00D8004C-004F-4B33-8185-00C4006B00DB}">
            <xm:f>'DGNB LCA Results'!$F$56="BRI [m³]"</xm:f>
            <x14:dxf>
              <fill>
                <patternFill patternType="solid">
                  <fgColor theme="0"/>
                  <bgColor theme="0"/>
                </patternFill>
              </fill>
            </x14:dxf>
          </x14:cfRule>
          <xm:sqref>A40 C40:I40</xm:sqref>
        </x14:conditionalFormatting>
        <x14:conditionalFormatting xmlns:xm="http://schemas.microsoft.com/office/excel/2006/main">
          <x14:cfRule type="expression" priority="70" id="{00170049-0007-468C-A896-00CD00F000D5}">
            <xm:f>FIND($B40,'DGNB LCA Results'!$M$3)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7" id="{00CD00E3-000B-4524-9A9F-0019002C003A}">
            <xm:f>FIND($B40,'DGNB LCA Results'!$G$3)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8" id="{009400E7-0007-46B9-8D65-00EC00BE00E3}">
            <xm:f>FIND($B40,'DGNB LCA Results'!$I$3)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9" id="{00D0007E-0060-42FB-96FC-001400AB0072}">
            <xm:f>FIND($B40,'DGNB LCA Results'!$K$3)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165" id="{008D00F4-009E-4B53-912C-0055004B0051}">
            <xm:f>FIND($B2,'DGNB LCA Results'!$M$3)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46" id="{00FD00BC-0081-4519-A304-009E000E00CB}">
            <xm:f>'DGNB LCA Results'!$F$56="BRI [m³]"</xm:f>
            <x14:dxf>
              <fill>
                <patternFill patternType="solid">
                  <fgColor theme="0"/>
                  <bgColor theme="0"/>
                </patternFill>
              </fill>
            </x14:dxf>
          </x14:cfRule>
          <xm:sqref>A2:I39</xm:sqref>
        </x14:conditionalFormatting>
        <x14:conditionalFormatting xmlns:xm="http://schemas.microsoft.com/office/excel/2006/main">
          <x14:cfRule type="expression" priority="162" id="{0021008D-009A-40AF-BB73-00B200A8003F}">
            <xm:f>FIND($B2,'DGNB LCA Results'!$G$3)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3" id="{00520010-0045-4D01-8959-00C700A10045}">
            <xm:f>FIND($B2,'DGNB LCA Results'!$I$3)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4" id="{00CF0070-0024-4104-9E67-002F00650090}">
            <xm:f>FIND($B2,'DGNB LCA Results'!$K$3)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 id="{00CF0048-007A-4E8F-A968-00BE000E0032}">
            <xm:f>'DGNB LCA Results'!$F$56="BRI [m³]"</xm:f>
            <x14:dxf>
              <fill>
                <patternFill patternType="solid">
                  <fgColor theme="0"/>
                  <bgColor theme="0"/>
                </patternFill>
              </fill>
            </x14:dxf>
          </x14:cfRule>
          <xm:sqref>A41:I54</xm:sqref>
        </x14:conditionalFormatting>
        <x14:conditionalFormatting xmlns:xm="http://schemas.microsoft.com/office/excel/2006/main">
          <x14:cfRule type="expression" priority="121" id="{00DA00F4-0054-4D95-A8DD-00C700FB0023}">
            <xm:f>NOT('DGNB LCA Results'!$F$56="BRI [m³]")</xm:f>
            <x14:dxf>
              <fill>
                <patternFill patternType="solid">
                  <fgColor theme="0"/>
                  <bgColor theme="0"/>
                </patternFill>
              </fill>
            </x14:dxf>
          </x14:cfRule>
          <xm:sqref>B40</xm:sqref>
        </x14:conditionalFormatting>
        <x14:conditionalFormatting xmlns:xm="http://schemas.microsoft.com/office/excel/2006/main">
          <x14:cfRule type="expression" priority="125" id="{00900049-002B-4400-A982-001B00BB00F5}">
            <xm:f>FIND($B39,'DGNB LCA Results'!$M$3)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4" id="{00CF0064-00E4-4C9D-90B7-007400790091}">
            <xm:f>FIND($B39,'DGNB LCA Results'!$K$3)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3" id="{00BF0051-0063-4F9C-BB7C-001A002200F3}">
            <xm:f>FIND($B39,'DGNB LCA Results'!$I$3)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2" id="{006300CD-0086-436D-BE57-00920019005E}">
            <xm:f>FIND($B39,'DGNB LCA Results'!$G$3)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79" id="{00A500D1-00A3-4314-B9BE-005A00E80041}">
            <xm:f>FIND($B41,'DGNB LCA Results'!$K$3)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8" id="{001D0088-009E-4C2A-A68E-003A0045001C}">
            <xm:f>FIND($B41,'DGNB LCA Results'!$I$3)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80" id="{0064001C-00F1-4406-8AAE-009F00A300C0}">
            <xm:f>FIND($B41,'DGNB LCA Results'!$M$3)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7" id="{007500DA-0024-4A34-A94E-005700AE000A}">
            <xm:f>FIND($B41,'DGNB LCA Results'!$G$3)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2" id="{00F400C6-0087-4CD8-8D3C-00B60034000D}">
            <xm:f>FIND($B40,'DGNB LCA Results'!$G$3)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3" id="{005E0014-0036-459E-989A-00AE000000CD}">
            <xm:f>FIND($B40,'DGNB LCA Results'!$I$3)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4" id="{00AE0043-00D6-4CA4-8523-00BA00B300D9}">
            <xm:f>FIND($B40,'DGNB LCA Results'!$K$3)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5" id="{00CC002D-0000-49BF-8528-0026009A0084}">
            <xm:f>FIND($B40,'DGNB LCA Results'!$M$3)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19" id="{00380001-00B3-436B-82C6-00ED00E30035}">
            <xm:f>FIND($B12,'DGNB LCA Results'!$K$3)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20" id="{00BF00AF-0043-4DE6-A02B-002F00AF00B3}">
            <xm:f>FIND($B12,'DGNB LCA Results'!$M$3)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7" id="{00C40049-00E2-4340-856A-009F006900F6}">
            <xm:f>FIND($B12,'DGNB LCA Results'!$G$3)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6" id="{00A50008-00AA-4770-9001-007D006F007D}">
            <xm:f>NOT('DGNB LCA Results'!$F$56="BRI [m³]")</xm:f>
            <x14:dxf>
              <fill>
                <patternFill patternType="solid">
                  <fgColor theme="0"/>
                  <bgColor theme="0"/>
                </patternFill>
              </fill>
            </x14:dxf>
          </x14:cfRule>
          <xm:sqref>K13:K17</xm:sqref>
        </x14:conditionalFormatting>
        <x14:conditionalFormatting xmlns:xm="http://schemas.microsoft.com/office/excel/2006/main">
          <x14:cfRule type="expression" priority="18" id="{005B0031-00B3-43A8-9A10-00B200F5008E}">
            <xm:f>FIND($B12,'DGNB LCA Results'!$I$3)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20" id="{00990008-005B-4CA3-B0F0-00AC00600063}">
            <xm:f>FIND($B2,'DGNB LCA Results'!$M$3)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9" id="{000700C9-007E-4B8A-B248-003400A700C4}">
            <xm:f>FIND($B2,'DGNB LCA Results'!$K$3)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8" id="{007E0002-004B-4EF0-A5FC-0043004600ED}">
            <xm:f>FIND($B2,'DGNB LCA Results'!$I$3)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7" id="{00CB0043-00A8-4368-BF35-007700B40040}">
            <xm:f>FIND($B2,'DGNB LCA Results'!$G$3)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6" id="{000E0045-001C-424A-AE4D-001400EF0008}">
            <xm:f>NOT('DGNB LCA Results'!$F$56="BRI [m³]")</xm:f>
            <x14:dxf>
              <fill>
                <patternFill patternType="solid">
                  <fgColor theme="0"/>
                  <bgColor theme="0"/>
                </patternFill>
              </fill>
            </x14:dxf>
          </x14:cfRule>
          <xm:sqref>K2:S12</xm:sqref>
        </x14:conditionalFormatting>
        <x14:conditionalFormatting xmlns:xm="http://schemas.microsoft.com/office/excel/2006/main">
          <x14:cfRule type="expression" priority="160" id="{00E50055-00DC-40F7-9A53-0013007900C4}">
            <xm:f>FIND($B8,'DGNB LCA Results'!$M$3)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8" id="{00230091-0045-4AE3-AD7A-004200980022}">
            <xm:f>FIND($B8,'DGNB LCA Results'!$I$3)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9" id="{00B9002C-004E-40B1-8173-000B000800F9}">
            <xm:f>FIND($B8,'DGNB LCA Results'!$K$3)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7" id="{00210095-00AA-4D5D-847B-00650040003D}">
            <xm:f>FIND($B8,'DGNB LCA Results'!$G$3)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41" id="{00A60000-00C4-4C84-83C1-006F00A80023}">
            <xm:f>'DGNB LCA Results'!$F$56="BRI [m³]"</xm:f>
            <x14:dxf>
              <fill>
                <patternFill patternType="solid">
                  <fgColor theme="0"/>
                  <bgColor theme="0"/>
                </patternFill>
              </fill>
            </x14:dxf>
          </x14:cfRule>
          <xm:sqref>L16</xm:sqref>
        </x14:conditionalFormatting>
        <x14:conditionalFormatting xmlns:xm="http://schemas.microsoft.com/office/excel/2006/main">
          <x14:cfRule type="expression" priority="43" id="{00810062-004A-4C87-BEAC-00B90042005C}">
            <xm:f>FIND($B16,'DGNB LCA Results'!$I$3)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2" id="{00F800BD-000F-42BB-8D9A-00E2006D0052}">
            <xm:f>FIND($B16,'DGNB LCA Results'!$G$3)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4" id="{00EF00CD-0014-4DCC-9E77-007F0022004F}">
            <xm:f>FIND($B16,'DGNB LCA Results'!$K$3)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5" id="{005C00E8-000A-4700-B71F-000A003C00BD}">
            <xm:f>FIND($B16,'DGNB LCA Results'!$M$3)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7" id="{003D0055-00FD-43EB-872D-009B00A1004D}">
            <xm:f>FIND($B16,'DGNB LCA Results'!$G$3)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9" id="{0096001D-00FE-4F47-9FDF-00410038006A}">
            <xm:f>FIND($B16,'DGNB LCA Results'!$K$3)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10" id="{006E00DB-0010-42B1-95D1-0043009C0020}">
            <xm:f>FIND($B16,'DGNB LCA Results'!$M$3)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8" id="{003D00AA-0097-43F0-96F0-00AF00E6004D}">
            <xm:f>FIND($B16,'DGNB LCA Results'!$I$3)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6" id="{00AD0061-0067-4A43-855C-001200450038}">
            <xm:f>NOT('DGNB LCA Results'!$F$56="BRI [m³]")</xm:f>
            <x14:dxf>
              <fill>
                <patternFill patternType="solid">
                  <fgColor theme="0"/>
                  <bgColor theme="0"/>
                </patternFill>
              </fill>
            </x14:dxf>
          </x14:cfRule>
          <xm:sqref>L17</xm:sqref>
        </x14:conditionalFormatting>
        <x14:conditionalFormatting xmlns:xm="http://schemas.microsoft.com/office/excel/2006/main">
          <x14:cfRule type="expression" priority="81" id="{00C0007D-00F0-4DA0-8B23-00D300A2009F}">
            <xm:f>NOT('DGNB LCA Results'!$F$56="BRI [m³]")</xm:f>
            <x14:dxf>
              <fill>
                <patternFill patternType="solid">
                  <fgColor theme="0"/>
                  <bgColor theme="0"/>
                </patternFill>
              </fill>
            </x14:dxf>
          </x14:cfRule>
          <xm:sqref>L13:S15</xm:sqref>
        </x14:conditionalFormatting>
        <x14:conditionalFormatting xmlns:xm="http://schemas.microsoft.com/office/excel/2006/main">
          <x14:cfRule type="expression" priority="85" id="{001D00AC-0087-47D0-840A-00AC00C0008D}">
            <xm:f>FIND($B13,'DGNB LCA Results'!$M$3)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4" id="{002B009B-0015-43F3-84A1-006B005B006D}">
            <xm:f>FIND($B13,'DGNB LCA Results'!$K$3)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3" id="{00B4004B-00B0-4F15-A8FD-004F00AD005A}">
            <xm:f>FIND($B13,'DGNB LCA Results'!$I$3)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2" id="{009B00B2-0018-4C0E-807F-009B001E0052}">
            <xm:f>FIND($B13,'DGNB LCA Results'!$G$3)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29" id="{005300C6-0085-4DE5-BEB4-00D9005E00D8}">
            <xm:f>FIND($B15,'DGNB LCA Results'!$K$3)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8" id="{00A000FF-004C-4446-996F-00B1003100E1}">
            <xm:f>FIND($B15,'DGNB LCA Results'!$I$3)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30" id="{005000C3-0089-42FE-88BF-003E004E00FA}">
            <xm:f>FIND($B15,'DGNB LCA Results'!$M$3)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7" id="{004E0051-00F4-4C76-853C-0042005E00A7}">
            <xm:f>FIND($B15,'DGNB LCA Results'!$G$3)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11" id="{0091008B-00BD-4BB0-9421-00F7002A0052}">
            <xm:f>NOT('DGNB LCA Results'!$F$56="BRI [m³]")</xm:f>
            <x14:dxf>
              <fill>
                <patternFill patternType="solid">
                  <fgColor theme="0"/>
                  <bgColor theme="0"/>
                </patternFill>
              </fill>
            </x14:dxf>
          </x14:cfRule>
          <xm:sqref>M16:S17</xm:sqref>
        </x14:conditionalFormatting>
        <x14:conditionalFormatting xmlns:xm="http://schemas.microsoft.com/office/excel/2006/main">
          <x14:cfRule type="expression" priority="15" id="{008200D4-0064-4188-A6BE-0065003C00EE}">
            <xm:f>FIND($B17,'DGNB LCA Results'!$M$3)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4" id="{00420002-0055-439B-9A29-0091001200B3}">
            <xm:f>FIND($B17,'DGNB LCA Results'!$K$3)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3" id="{008B0078-0049-4239-B6CF-00F8004400B3}">
            <xm:f>FIND($B17,'DGNB LCA Results'!$I$3)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2" id="{001A00B4-004E-492C-AC4F-00C3006F0073}">
            <xm:f>FIND($B17,'DGNB LCA Results'!$G$3)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cellIs" priority="270" operator="equal" id="{00310095-0023-4D7E-B7E9-004E0019008A}">
            <xm:f>'DGNB LCA Results'!$M$5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expression" priority="271" id="{002F0013-00E4-487C-879F-00E200270035}">
            <xm:f>'DGNB LCA Results'!$M$3</xm:f>
            <x14:dxf>
              <fill>
                <patternFill patternType="solid">
                  <fgColor indexed="5"/>
                  <bgColor indexed="5"/>
                </patternFill>
              </fill>
            </x14:dxf>
          </x14:cfRule>
          <xm:sqref>W2:W10</xm:sqref>
        </x14:conditionalFormatting>
        <x14:conditionalFormatting xmlns:xm="http://schemas.microsoft.com/office/excel/2006/main">
          <x14:cfRule type="cellIs" priority="264" operator="equal" id="{00C800ED-00D2-4A54-B390-0059000B0029}">
            <xm:f>'DGNB LCA Results'!$O$5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5" operator="equal" id="{008A0088-00A0-4DFF-A3F1-00EB00B10041}">
            <xm:f>'DGNB LCA Results'!$G$5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6" operator="equal" id="{002F0068-0032-4FFA-8997-009D00D700B9}">
            <xm:f>'DGNB LCA Results'!$G$5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7" operator="equal" id="{00580005-0014-482F-A8AE-0000004B0059}">
            <xm:f>'DGNB LCA Results'!$I$5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8" operator="equal" id="{0072003C-00A8-4A30-AA9C-00BA005E001F}">
            <xm:f>'DGNB LCA Results'!$K$5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9" operator="equal" id="{008100E2-0068-4BC7-8D8E-00E000270059}">
            <xm:f>'DGNB LCA Results'!$K$5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expression" priority="115" id="{000B0069-0021-4BB2-BDDA-00B8007F003F}">
            <xm:f>'DGNB LCA Results'!$M$3</xm:f>
            <x14:dxf>
              <fill>
                <patternFill patternType="solid">
                  <fgColor indexed="5"/>
                  <bgColor indexed="5"/>
                </patternFill>
              </fill>
            </x14:dxf>
          </x14:cfRule>
          <xm:sqref>W2:W12</xm:sqref>
        </x14:conditionalFormatting>
        <x14:conditionalFormatting xmlns:xm="http://schemas.microsoft.com/office/excel/2006/main">
          <x14:cfRule type="cellIs" priority="108" operator="equal" id="{009D00F4-00E6-457D-A7DC-00E10069006C}">
            <xm:f>'DGNB LCA Results'!$O$5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09" operator="equal" id="{00AF00E7-004D-4256-9023-001100AE0044}">
            <xm:f>'DGNB LCA Results'!$G$5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0" operator="equal" id="{006F00BD-00EA-472F-9CB9-000800C70074}">
            <xm:f>'DGNB LCA Results'!$G$5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11" operator="equal" id="{00020027-0011-4096-B287-00A80075006A}">
            <xm:f>'DGNB LCA Results'!$I$5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2" operator="equal" id="{00330095-0092-47EE-9030-009E0008007B}">
            <xm:f>'DGNB LCA Results'!$K$5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4" operator="equal" id="{00680046-008F-4DF3-8293-00A800A60040}">
            <xm:f>'DGNB LCA Results'!$M$5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expression" priority="107" id="{00A300F4-0061-4C39-9523-00A4004E0056}">
            <xm:f>'DGNB LCA Results'!$M$3</xm:f>
            <x14:dxf>
              <fill>
                <patternFill patternType="solid">
                  <fgColor indexed="5"/>
                  <bgColor indexed="5"/>
                </patternFill>
              </fill>
            </x14:dxf>
          </x14:cfRule>
          <xm:sqref>W11:W12</xm:sqref>
        </x14:conditionalFormatting>
        <x14:conditionalFormatting xmlns:xm="http://schemas.microsoft.com/office/excel/2006/main">
          <x14:cfRule type="cellIs" priority="113" operator="equal" id="{0029006F-00E6-48AE-816F-00BF009D00D6}">
            <xm:f>'DGNB LCA Results'!$K$5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36" operator="equal" id="{00E00010-00B7-479F-9D81-0022000D00EF}">
            <xm:f>'DGNB LCA Results'!$O$5</xm:f>
            <x14:dxf>
              <font>
                <color rgb="FF9C0006"/>
              </font>
              <fill>
                <patternFill patternType="solid">
                  <fgColor rgb="FFFFC7CE"/>
                  <bgColor rgb="FFFFC7CE"/>
                </patternFill>
              </fill>
            </x14:dxf>
          </x14:cfRule>
          <xm:sqref>W1:X1</xm:sqref>
        </x14:conditionalFormatting>
        <x14:conditionalFormatting xmlns:xm="http://schemas.microsoft.com/office/excel/2006/main">
          <x14:cfRule type="cellIs" priority="37" operator="equal" id="{009D00B9-00BD-4747-9083-007700B8005E}">
            <xm:f>'DGNB LCA Results'!$G$5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8" operator="equal" id="{009500E8-0017-43BE-8C59-0023005D000C}">
            <xm:f>'DGNB LCA Results'!$I$5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40" operator="equal" id="{007C008C-0071-4A8D-9A4C-000200A700B4}">
            <xm:f>'DGNB LCA Results'!$M$5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9" operator="equal" id="{00C400FE-006A-4966-B92B-005A00AE007F}">
            <xm:f>'DGNB LCA Results'!$K$5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expression" priority="60" id="{003F0008-00CF-4733-86D4-001500750023}">
            <xm:f>FIND($B13,'DGNB LCA Results'!$M$3)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9" id="{00F70080-006C-4B42-AB1D-0084002B002C}">
            <xm:f>FIND($B13,'DGNB LCA Results'!$K$3)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8" id="{0072001D-00E6-47F3-A03F-005A00820013}">
            <xm:f>FIND($B13,'DGNB LCA Results'!$I$3)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7" id="{000400BF-008F-4AE1-9FB3-009100770095}">
            <xm:f>FIND($B13,'DGNB LCA Results'!$G$3)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6" id="{00D00077-0077-46A3-B811-006F00D40005}">
            <xm:f>'DGNB LCA Results'!$F$56="BRI [m³]"</xm:f>
            <x14:dxf>
              <fill>
                <patternFill patternType="solid">
                  <fgColor theme="0"/>
                  <bgColor theme="0"/>
                </patternFill>
              </fill>
            </x14:dxf>
          </x14:cfRule>
          <xm:sqref>X2:X12</xm:sqref>
        </x14:conditionalFormatting>
      </x14:conditionalFormattings>
    </ext>
    <ext xmlns:x14="http://schemas.microsoft.com/office/spreadsheetml/2009/9/main" uri="{CCE6A557-97BC-4b89-ADB6-D9C93CAAB3DF}">
      <x14:dataValidations xmlns:xm="http://schemas.microsoft.com/office/excel/2006/main" count="3" disablePrompts="1">
        <x14:dataValidation xr:uid="{007A00DB-003B-4C67-8177-00BB00FB00A2}" type="list" allowBlank="1" errorStyle="stop" imeMode="noControl" operator="between" showDropDown="0" showErrorMessage="1" showInputMessage="1">
          <x14:formula1>
            <xm:f>$U$2:$U$10</xm:f>
          </x14:formula1>
          <xm:sqref>U1</xm:sqref>
        </x14:dataValidation>
        <x14:dataValidation xr:uid="{00B10023-0037-4C1C-A1DD-001A003500BD}" type="list" allowBlank="1" errorStyle="stop" imeMode="noControl" operator="between" showDropDown="0" showErrorMessage="1" showInputMessage="1">
          <x14:formula1>
            <xm:f>$V$2:$V$10</xm:f>
          </x14:formula1>
          <xm:sqref>V1</xm:sqref>
        </x14:dataValidation>
        <x14:dataValidation xr:uid="{00480094-006B-4943-B7BE-00AC00B400AE}" type="list" allowBlank="1" errorStyle="stop" imeMode="noControl" operator="between" showDropDown="0" showErrorMessage="1" showInputMessage="1">
          <x14:formula1>
            <xm:f>$W$2:$W$10</xm:f>
          </x14:formula1>
          <xm:sqref>W1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ummaryBelow="1" summaryRight="1" showOutlineSymbols="1"/>
    <pageSetUpPr autoPageBreaks="1" fitToPage="0"/>
  </sheetPr>
  <sheetViews>
    <sheetView topLeftCell="A23" zoomScale="100" workbookViewId="0">
      <selection activeCell="R56" activeCellId="0" sqref="R56"/>
    </sheetView>
  </sheetViews>
  <sheetFormatPr defaultColWidth="9.140625" defaultRowHeight="14.449999999999999"/>
  <cols>
    <col customWidth="1" min="1" max="1" width="29.28515625"/>
    <col customWidth="1" min="3" max="3" width="13.28515625"/>
    <col bestFit="1" customWidth="1" min="4" max="4" width="11"/>
    <col customWidth="1" min="10" max="10" width="29.7109375"/>
    <col bestFit="1" customWidth="1" min="12" max="12" width="12"/>
    <col bestFit="1" customWidth="1" min="13" max="13" width="11"/>
    <col bestFit="1" customWidth="1" min="15" max="15" width="10"/>
    <col customWidth="1" min="19" max="19" width="31"/>
    <col customWidth="1" min="28" max="28" width="29.140625"/>
  </cols>
  <sheetData>
    <row r="1" ht="28.899999999999999">
      <c r="A1" s="409" t="s">
        <v>304</v>
      </c>
      <c r="B1" s="410" t="s">
        <v>7</v>
      </c>
      <c r="C1" s="392" t="s">
        <v>8</v>
      </c>
      <c r="D1" s="393" t="s">
        <v>9</v>
      </c>
      <c r="E1" s="392" t="s">
        <v>10</v>
      </c>
      <c r="F1" s="393" t="s">
        <v>11</v>
      </c>
      <c r="G1" s="392" t="s">
        <v>12</v>
      </c>
      <c r="H1" s="394" t="s">
        <v>13</v>
      </c>
      <c r="J1" s="411" t="s">
        <v>305</v>
      </c>
      <c r="K1" s="392" t="s">
        <v>7</v>
      </c>
      <c r="L1" s="392" t="s">
        <v>8</v>
      </c>
      <c r="M1" s="393" t="s">
        <v>9</v>
      </c>
      <c r="N1" s="392" t="s">
        <v>10</v>
      </c>
      <c r="O1" s="393" t="s">
        <v>11</v>
      </c>
      <c r="P1" s="392" t="s">
        <v>12</v>
      </c>
      <c r="Q1" s="394" t="s">
        <v>13</v>
      </c>
      <c r="S1" s="412" t="s">
        <v>306</v>
      </c>
      <c r="T1" s="392" t="s">
        <v>7</v>
      </c>
      <c r="U1" s="392" t="s">
        <v>8</v>
      </c>
      <c r="V1" s="392" t="s">
        <v>9</v>
      </c>
      <c r="W1" s="392" t="s">
        <v>10</v>
      </c>
      <c r="X1" s="392" t="s">
        <v>11</v>
      </c>
      <c r="Y1" s="392" t="s">
        <v>12</v>
      </c>
      <c r="Z1" s="392" t="s">
        <v>13</v>
      </c>
      <c r="AB1" s="413" t="s">
        <v>307</v>
      </c>
      <c r="AC1" s="392" t="s">
        <v>7</v>
      </c>
      <c r="AD1" s="392" t="s">
        <v>8</v>
      </c>
      <c r="AE1" s="392" t="s">
        <v>9</v>
      </c>
      <c r="AF1" s="392" t="s">
        <v>10</v>
      </c>
      <c r="AG1" s="392" t="s">
        <v>11</v>
      </c>
      <c r="AH1" s="392" t="s">
        <v>12</v>
      </c>
      <c r="AI1" s="392" t="s">
        <v>13</v>
      </c>
    </row>
    <row r="2" ht="15" customHeight="1">
      <c r="A2" s="388" t="s">
        <v>249</v>
      </c>
      <c r="B2" s="414">
        <v>0.62</v>
      </c>
      <c r="C2" s="415">
        <v>3.0699999999999999e-09</v>
      </c>
      <c r="D2" s="400">
        <v>7.6199999999999995e-05</v>
      </c>
      <c r="E2" s="399">
        <v>0.0010300000000000001</v>
      </c>
      <c r="F2" s="399">
        <v>9.9199999999999999e-05</v>
      </c>
      <c r="G2" s="399">
        <v>8.7799999999999994</v>
      </c>
      <c r="H2" s="399">
        <v>10.26</v>
      </c>
      <c r="J2" s="402" t="s">
        <v>249</v>
      </c>
      <c r="K2" s="414">
        <v>0.28999999999999998</v>
      </c>
      <c r="L2" s="415">
        <v>3.7999999999999998e-11</v>
      </c>
      <c r="M2" s="400">
        <v>3.9499999999999998e-05</v>
      </c>
      <c r="N2" s="399">
        <v>0.00039199999999999999</v>
      </c>
      <c r="O2" s="399">
        <v>2.4300000000000001e-05</v>
      </c>
      <c r="P2" s="399">
        <v>4.3600000000000003</v>
      </c>
      <c r="Q2" s="399">
        <v>4.3899999999999997</v>
      </c>
      <c r="S2" s="402" t="s">
        <v>249</v>
      </c>
      <c r="T2" s="414">
        <v>0</v>
      </c>
      <c r="U2" s="415">
        <v>0</v>
      </c>
      <c r="V2" s="400">
        <v>0</v>
      </c>
      <c r="W2" s="399">
        <v>0</v>
      </c>
      <c r="X2" s="399">
        <v>0</v>
      </c>
      <c r="Y2" s="399">
        <v>0</v>
      </c>
      <c r="Z2" s="399">
        <v>0</v>
      </c>
      <c r="AB2" s="402" t="s">
        <v>249</v>
      </c>
      <c r="AC2" s="414">
        <v>0</v>
      </c>
      <c r="AD2" s="415">
        <v>0</v>
      </c>
      <c r="AE2" s="400">
        <v>0</v>
      </c>
      <c r="AF2" s="399">
        <v>0</v>
      </c>
      <c r="AG2" s="399">
        <v>0</v>
      </c>
      <c r="AH2" s="399">
        <v>0</v>
      </c>
      <c r="AI2" s="399">
        <v>0</v>
      </c>
    </row>
    <row r="3" ht="15" customHeight="1">
      <c r="A3" s="388" t="s">
        <v>253</v>
      </c>
      <c r="B3" s="416">
        <v>0.62</v>
      </c>
      <c r="C3" s="415">
        <v>3.0699999999999999e-09</v>
      </c>
      <c r="D3" s="400">
        <v>7.6000000000000004e-05</v>
      </c>
      <c r="E3" s="399">
        <v>0.0010300000000000001</v>
      </c>
      <c r="F3" s="399">
        <v>9.8999999999999994e-05</v>
      </c>
      <c r="G3" s="399">
        <v>8.8000000000000007</v>
      </c>
      <c r="H3" s="399">
        <v>10.300000000000001</v>
      </c>
      <c r="J3" s="406" t="s">
        <v>253</v>
      </c>
      <c r="K3" s="416">
        <v>0.25</v>
      </c>
      <c r="L3" s="415">
        <v>1.7999999999999999e-11</v>
      </c>
      <c r="M3" s="400">
        <v>3.1000000000000001e-05</v>
      </c>
      <c r="N3" s="399">
        <v>0.00027</v>
      </c>
      <c r="O3" s="399">
        <v>1.9000000000000001e-05</v>
      </c>
      <c r="P3" s="399">
        <v>3.7999999999999998</v>
      </c>
      <c r="Q3" s="399">
        <v>3.8999999999999999</v>
      </c>
      <c r="S3" s="406" t="s">
        <v>253</v>
      </c>
      <c r="T3" s="416">
        <v>0</v>
      </c>
      <c r="U3" s="415">
        <v>0</v>
      </c>
      <c r="V3" s="400">
        <v>0</v>
      </c>
      <c r="W3" s="399">
        <v>0</v>
      </c>
      <c r="X3" s="399">
        <v>0</v>
      </c>
      <c r="Y3" s="399">
        <v>0</v>
      </c>
      <c r="Z3" s="399">
        <v>0</v>
      </c>
      <c r="AB3" s="406" t="s">
        <v>253</v>
      </c>
      <c r="AC3" s="416">
        <v>0</v>
      </c>
      <c r="AD3" s="415">
        <v>0</v>
      </c>
      <c r="AE3" s="400">
        <v>0</v>
      </c>
      <c r="AF3" s="399">
        <v>0</v>
      </c>
      <c r="AG3" s="399">
        <v>0</v>
      </c>
      <c r="AH3" s="399">
        <v>0</v>
      </c>
      <c r="AI3" s="399">
        <v>0</v>
      </c>
    </row>
    <row r="4">
      <c r="A4" s="388" t="s">
        <v>252</v>
      </c>
      <c r="B4" s="416">
        <v>0.62</v>
      </c>
      <c r="C4" s="415">
        <v>3.0699999999999999e-09</v>
      </c>
      <c r="D4" s="400">
        <v>7.6199999999999995e-05</v>
      </c>
      <c r="E4" s="399">
        <v>0.0010300000000000001</v>
      </c>
      <c r="F4" s="399">
        <v>9.9199999999999999e-05</v>
      </c>
      <c r="G4" s="399">
        <v>8.7799999999999994</v>
      </c>
      <c r="H4" s="399">
        <v>10.26</v>
      </c>
      <c r="J4" s="406" t="s">
        <v>252</v>
      </c>
      <c r="K4" s="416">
        <v>0.28999999999999998</v>
      </c>
      <c r="L4" s="415">
        <v>3.7999999999999998e-11</v>
      </c>
      <c r="M4" s="400">
        <v>3.9499999999999998e-05</v>
      </c>
      <c r="N4" s="399">
        <v>0.00039199999999999999</v>
      </c>
      <c r="O4" s="399">
        <v>2.4300000000000001e-05</v>
      </c>
      <c r="P4" s="399">
        <v>4.3600000000000003</v>
      </c>
      <c r="Q4" s="399">
        <v>4.3899999999999997</v>
      </c>
      <c r="S4" s="406" t="s">
        <v>252</v>
      </c>
      <c r="T4" s="416">
        <v>0</v>
      </c>
      <c r="U4" s="415">
        <v>0</v>
      </c>
      <c r="V4" s="400">
        <v>0</v>
      </c>
      <c r="W4" s="399">
        <v>0</v>
      </c>
      <c r="X4" s="399">
        <v>0</v>
      </c>
      <c r="Y4" s="399">
        <v>0</v>
      </c>
      <c r="Z4" s="399">
        <v>0</v>
      </c>
      <c r="AB4" s="406" t="s">
        <v>252</v>
      </c>
      <c r="AC4" s="416">
        <v>0</v>
      </c>
      <c r="AD4" s="415">
        <v>0</v>
      </c>
      <c r="AE4" s="400">
        <v>0</v>
      </c>
      <c r="AF4" s="399">
        <v>0</v>
      </c>
      <c r="AG4" s="399">
        <v>0</v>
      </c>
      <c r="AH4" s="399">
        <v>0</v>
      </c>
      <c r="AI4" s="399">
        <v>0</v>
      </c>
    </row>
    <row r="5">
      <c r="A5" s="388" t="s">
        <v>258</v>
      </c>
      <c r="B5" s="416">
        <v>0.62</v>
      </c>
      <c r="C5" s="415">
        <v>3.0699999999999999e-09</v>
      </c>
      <c r="D5" s="400">
        <v>7.6000000000000004e-05</v>
      </c>
      <c r="E5" s="399">
        <v>0.0010300000000000001</v>
      </c>
      <c r="F5" s="399">
        <v>9.8999999999999994e-05</v>
      </c>
      <c r="G5" s="399">
        <v>8.8000000000000007</v>
      </c>
      <c r="H5" s="399">
        <v>10.300000000000001</v>
      </c>
      <c r="J5" s="406" t="s">
        <v>258</v>
      </c>
      <c r="K5" s="416">
        <v>0.25</v>
      </c>
      <c r="L5" s="415">
        <v>1.7999999999999999e-11</v>
      </c>
      <c r="M5" s="400">
        <v>3.1000000000000001e-05</v>
      </c>
      <c r="N5" s="399">
        <v>0.00027</v>
      </c>
      <c r="O5" s="399">
        <v>1.9000000000000001e-05</v>
      </c>
      <c r="P5" s="399">
        <v>3.7999999999999998</v>
      </c>
      <c r="Q5" s="399">
        <v>3.8999999999999999</v>
      </c>
      <c r="S5" s="406" t="s">
        <v>258</v>
      </c>
      <c r="T5" s="416">
        <v>0</v>
      </c>
      <c r="U5" s="415">
        <v>0</v>
      </c>
      <c r="V5" s="400">
        <v>0</v>
      </c>
      <c r="W5" s="399">
        <v>0</v>
      </c>
      <c r="X5" s="399">
        <v>0</v>
      </c>
      <c r="Y5" s="399">
        <v>0</v>
      </c>
      <c r="Z5" s="399">
        <v>0</v>
      </c>
      <c r="AB5" s="406" t="s">
        <v>258</v>
      </c>
      <c r="AC5" s="416">
        <v>0</v>
      </c>
      <c r="AD5" s="415">
        <v>0</v>
      </c>
      <c r="AE5" s="400">
        <v>0</v>
      </c>
      <c r="AF5" s="399">
        <v>0</v>
      </c>
      <c r="AG5" s="399">
        <v>0</v>
      </c>
      <c r="AH5" s="399">
        <v>0</v>
      </c>
      <c r="AI5" s="399">
        <v>0</v>
      </c>
    </row>
    <row r="6">
      <c r="A6" s="388" t="s">
        <v>257</v>
      </c>
      <c r="B6" s="416">
        <v>0.62</v>
      </c>
      <c r="C6" s="415">
        <v>3.0699999999999999e-09</v>
      </c>
      <c r="D6" s="400">
        <v>7.6199999999999995e-05</v>
      </c>
      <c r="E6" s="399">
        <v>0.0010300000000000001</v>
      </c>
      <c r="F6" s="399">
        <v>9.9199999999999999e-05</v>
      </c>
      <c r="G6" s="399">
        <v>8.7799999999999994</v>
      </c>
      <c r="H6" s="399">
        <v>10.26</v>
      </c>
      <c r="J6" s="406" t="s">
        <v>257</v>
      </c>
      <c r="K6" s="416">
        <v>0.28999999999999998</v>
      </c>
      <c r="L6" s="415">
        <v>3.7999999999999998e-11</v>
      </c>
      <c r="M6" s="400">
        <v>3.9499999999999998e-05</v>
      </c>
      <c r="N6" s="399">
        <v>0.00039199999999999999</v>
      </c>
      <c r="O6" s="399">
        <v>2.4300000000000001e-05</v>
      </c>
      <c r="P6" s="399">
        <v>4.3600000000000003</v>
      </c>
      <c r="Q6" s="399">
        <v>4.3899999999999997</v>
      </c>
      <c r="S6" s="406" t="s">
        <v>257</v>
      </c>
      <c r="T6" s="416">
        <v>0</v>
      </c>
      <c r="U6" s="415">
        <v>0</v>
      </c>
      <c r="V6" s="400">
        <v>0</v>
      </c>
      <c r="W6" s="399">
        <v>0</v>
      </c>
      <c r="X6" s="399">
        <v>0</v>
      </c>
      <c r="Y6" s="399">
        <v>0</v>
      </c>
      <c r="Z6" s="399">
        <v>0</v>
      </c>
      <c r="AB6" s="406" t="s">
        <v>257</v>
      </c>
      <c r="AC6" s="416">
        <v>0</v>
      </c>
      <c r="AD6" s="415">
        <v>0</v>
      </c>
      <c r="AE6" s="400">
        <v>0</v>
      </c>
      <c r="AF6" s="399">
        <v>0</v>
      </c>
      <c r="AG6" s="399">
        <v>0</v>
      </c>
      <c r="AH6" s="399">
        <v>0</v>
      </c>
      <c r="AI6" s="399">
        <v>0</v>
      </c>
    </row>
    <row r="7">
      <c r="A7" s="388" t="s">
        <v>262</v>
      </c>
      <c r="B7" s="416">
        <v>0.62</v>
      </c>
      <c r="C7" s="415">
        <v>3.0699999999999999e-09</v>
      </c>
      <c r="D7" s="400">
        <v>7.6199999999999995e-05</v>
      </c>
      <c r="E7" s="399">
        <v>0.0010300000000000001</v>
      </c>
      <c r="F7" s="399">
        <v>9.9199999999999999e-05</v>
      </c>
      <c r="G7" s="399">
        <v>8.7799999999999994</v>
      </c>
      <c r="H7" s="399">
        <v>10.26</v>
      </c>
      <c r="J7" s="406" t="s">
        <v>262</v>
      </c>
      <c r="K7" s="416">
        <v>0.28999999999999998</v>
      </c>
      <c r="L7" s="415">
        <v>3.7999999999999998e-11</v>
      </c>
      <c r="M7" s="400">
        <v>3.9499999999999998e-05</v>
      </c>
      <c r="N7" s="399">
        <v>0.00039199999999999999</v>
      </c>
      <c r="O7" s="399">
        <v>2.4300000000000001e-05</v>
      </c>
      <c r="P7" s="399">
        <v>4.3600000000000003</v>
      </c>
      <c r="Q7" s="399">
        <v>4.3899999999999997</v>
      </c>
      <c r="S7" s="406" t="s">
        <v>262</v>
      </c>
      <c r="T7" s="416">
        <v>0</v>
      </c>
      <c r="U7" s="415">
        <v>0</v>
      </c>
      <c r="V7" s="400">
        <v>0</v>
      </c>
      <c r="W7" s="399">
        <v>0</v>
      </c>
      <c r="X7" s="399">
        <v>0</v>
      </c>
      <c r="Y7" s="399">
        <v>0</v>
      </c>
      <c r="Z7" s="399">
        <v>0</v>
      </c>
      <c r="AB7" s="406" t="s">
        <v>262</v>
      </c>
      <c r="AC7" s="416">
        <v>0</v>
      </c>
      <c r="AD7" s="415">
        <v>0</v>
      </c>
      <c r="AE7" s="400">
        <v>0</v>
      </c>
      <c r="AF7" s="399">
        <v>0</v>
      </c>
      <c r="AG7" s="399">
        <v>0</v>
      </c>
      <c r="AH7" s="399">
        <v>0</v>
      </c>
      <c r="AI7" s="399">
        <v>0</v>
      </c>
    </row>
    <row r="8">
      <c r="A8" s="388" t="s">
        <v>263</v>
      </c>
      <c r="B8" s="416">
        <v>0.62</v>
      </c>
      <c r="C8" s="415">
        <v>3.0699999999999999e-09</v>
      </c>
      <c r="D8" s="400">
        <v>7.6000000000000004e-05</v>
      </c>
      <c r="E8" s="399">
        <v>0.0010300000000000001</v>
      </c>
      <c r="F8" s="399">
        <v>9.8999999999999994e-05</v>
      </c>
      <c r="G8" s="399">
        <v>8.8000000000000007</v>
      </c>
      <c r="H8" s="399">
        <v>10.300000000000001</v>
      </c>
      <c r="J8" s="406" t="s">
        <v>263</v>
      </c>
      <c r="K8" s="416">
        <v>0.25</v>
      </c>
      <c r="L8" s="415">
        <v>1.7999999999999999e-11</v>
      </c>
      <c r="M8" s="400">
        <v>3.1000000000000001e-05</v>
      </c>
      <c r="N8" s="399">
        <v>0.00027</v>
      </c>
      <c r="O8" s="399">
        <v>1.9000000000000001e-05</v>
      </c>
      <c r="P8" s="399">
        <v>3.7999999999999998</v>
      </c>
      <c r="Q8" s="399">
        <v>3.8999999999999999</v>
      </c>
      <c r="S8" s="406" t="s">
        <v>263</v>
      </c>
      <c r="T8" s="416">
        <v>0</v>
      </c>
      <c r="U8" s="415">
        <v>0</v>
      </c>
      <c r="V8" s="400">
        <v>0</v>
      </c>
      <c r="W8" s="399">
        <v>0</v>
      </c>
      <c r="X8" s="399">
        <v>0</v>
      </c>
      <c r="Y8" s="399">
        <v>0</v>
      </c>
      <c r="Z8" s="399">
        <v>0</v>
      </c>
      <c r="AB8" s="406" t="s">
        <v>263</v>
      </c>
      <c r="AC8" s="416">
        <v>0</v>
      </c>
      <c r="AD8" s="415">
        <v>0</v>
      </c>
      <c r="AE8" s="400">
        <v>0</v>
      </c>
      <c r="AF8" s="399">
        <v>0</v>
      </c>
      <c r="AG8" s="399">
        <v>0</v>
      </c>
      <c r="AH8" s="399">
        <v>0</v>
      </c>
      <c r="AI8" s="399">
        <v>0</v>
      </c>
    </row>
    <row r="9">
      <c r="A9" s="388" t="s">
        <v>266</v>
      </c>
      <c r="B9" s="416">
        <v>0.62</v>
      </c>
      <c r="C9" s="415">
        <v>3.0699999999999999e-09</v>
      </c>
      <c r="D9" s="400">
        <v>7.6199999999999995e-05</v>
      </c>
      <c r="E9" s="399">
        <v>0.0010300000000000001</v>
      </c>
      <c r="F9" s="399">
        <v>9.9199999999999999e-05</v>
      </c>
      <c r="G9" s="399">
        <v>8.7799999999999994</v>
      </c>
      <c r="H9" s="399">
        <v>10.26</v>
      </c>
      <c r="J9" s="406" t="s">
        <v>266</v>
      </c>
      <c r="K9" s="416">
        <v>0.28999999999999998</v>
      </c>
      <c r="L9" s="415">
        <v>3.7999999999999998e-11</v>
      </c>
      <c r="M9" s="400">
        <v>3.9499999999999998e-05</v>
      </c>
      <c r="N9" s="399">
        <v>0.00039199999999999999</v>
      </c>
      <c r="O9" s="399">
        <v>2.4300000000000001e-05</v>
      </c>
      <c r="P9" s="399">
        <v>4.3600000000000003</v>
      </c>
      <c r="Q9" s="399">
        <v>4.3899999999999997</v>
      </c>
      <c r="S9" s="406" t="s">
        <v>266</v>
      </c>
      <c r="T9" s="416">
        <v>0</v>
      </c>
      <c r="U9" s="415">
        <v>0</v>
      </c>
      <c r="V9" s="400">
        <v>0</v>
      </c>
      <c r="W9" s="399">
        <v>0</v>
      </c>
      <c r="X9" s="399">
        <v>0</v>
      </c>
      <c r="Y9" s="399">
        <v>0</v>
      </c>
      <c r="Z9" s="399">
        <v>0</v>
      </c>
      <c r="AB9" s="406" t="s">
        <v>266</v>
      </c>
      <c r="AC9" s="416">
        <v>0</v>
      </c>
      <c r="AD9" s="415">
        <v>0</v>
      </c>
      <c r="AE9" s="400">
        <v>0</v>
      </c>
      <c r="AF9" s="399">
        <v>0</v>
      </c>
      <c r="AG9" s="399">
        <v>0</v>
      </c>
      <c r="AH9" s="399">
        <v>0</v>
      </c>
      <c r="AI9" s="399">
        <v>0</v>
      </c>
    </row>
    <row r="10">
      <c r="A10" s="388" t="s">
        <v>286</v>
      </c>
      <c r="B10" s="416">
        <v>0.70999999999999996</v>
      </c>
      <c r="C10" s="415">
        <v>1.1999999999999999e-07</v>
      </c>
      <c r="D10" s="400">
        <v>0.00080000000000000004</v>
      </c>
      <c r="E10" s="399">
        <v>0.0012099999999999999</v>
      </c>
      <c r="F10" s="399">
        <v>9.2999999999999997e-05</v>
      </c>
      <c r="G10" s="399">
        <v>8.7799999999999994</v>
      </c>
      <c r="H10" s="399">
        <v>10.26</v>
      </c>
      <c r="J10" s="406" t="s">
        <v>286</v>
      </c>
      <c r="K10" s="416">
        <v>0.31</v>
      </c>
      <c r="L10" s="415">
        <v>3.1e-09</v>
      </c>
      <c r="M10" s="400">
        <v>0.00044000000000000002</v>
      </c>
      <c r="N10" s="399">
        <v>0.00044000000000000002</v>
      </c>
      <c r="O10" s="399">
        <v>3.3000000000000003e-05</v>
      </c>
      <c r="P10" s="399">
        <v>4.3600000000000003</v>
      </c>
      <c r="Q10" s="399">
        <v>4.3899999999999997</v>
      </c>
      <c r="S10" s="406" t="s">
        <v>286</v>
      </c>
      <c r="T10" s="416">
        <v>0</v>
      </c>
      <c r="U10" s="415">
        <v>0</v>
      </c>
      <c r="V10" s="400">
        <v>0</v>
      </c>
      <c r="W10" s="399">
        <v>0</v>
      </c>
      <c r="X10" s="399">
        <v>0</v>
      </c>
      <c r="Y10" s="399">
        <v>0</v>
      </c>
      <c r="Z10" s="399">
        <v>0</v>
      </c>
      <c r="AB10" s="406" t="s">
        <v>286</v>
      </c>
      <c r="AC10" s="416">
        <v>0</v>
      </c>
      <c r="AD10" s="415">
        <v>0</v>
      </c>
      <c r="AE10" s="400">
        <v>0</v>
      </c>
      <c r="AF10" s="399">
        <v>0</v>
      </c>
      <c r="AG10" s="399">
        <v>0</v>
      </c>
      <c r="AH10" s="399">
        <v>0</v>
      </c>
      <c r="AI10" s="399">
        <v>0</v>
      </c>
    </row>
    <row r="11">
      <c r="A11" s="388" t="s">
        <v>281</v>
      </c>
      <c r="B11" s="416">
        <v>0.62</v>
      </c>
      <c r="C11" s="415">
        <v>3.0699999999999999e-09</v>
      </c>
      <c r="D11" s="400">
        <v>7.6000000000000004e-05</v>
      </c>
      <c r="E11" s="399">
        <v>0.0010300000000000001</v>
      </c>
      <c r="F11" s="399">
        <v>9.8999999999999994e-05</v>
      </c>
      <c r="G11" s="399">
        <v>8.8000000000000007</v>
      </c>
      <c r="H11" s="399">
        <v>10.300000000000001</v>
      </c>
      <c r="J11" s="406" t="s">
        <v>281</v>
      </c>
      <c r="K11" s="416">
        <v>0.25</v>
      </c>
      <c r="L11" s="415">
        <v>1.7999999999999999e-11</v>
      </c>
      <c r="M11" s="400">
        <v>3.1000000000000001e-05</v>
      </c>
      <c r="N11" s="399">
        <v>0.00027</v>
      </c>
      <c r="O11" s="399">
        <v>1.9000000000000001e-05</v>
      </c>
      <c r="P11" s="399">
        <v>3.7999999999999998</v>
      </c>
      <c r="Q11" s="399">
        <v>3.8999999999999999</v>
      </c>
      <c r="S11" s="406" t="s">
        <v>281</v>
      </c>
      <c r="T11" s="416">
        <v>0.62</v>
      </c>
      <c r="U11" s="415">
        <v>3.0699999999999999e-09</v>
      </c>
      <c r="V11" s="400">
        <v>7.6000000000000004e-05</v>
      </c>
      <c r="W11" s="399">
        <v>0.0010300000000000001</v>
      </c>
      <c r="X11" s="399">
        <v>9.8999999999999994e-05</v>
      </c>
      <c r="Y11" s="399">
        <v>8.8000000000000007</v>
      </c>
      <c r="Z11" s="399">
        <v>10.300000000000001</v>
      </c>
      <c r="AB11" s="406" t="s">
        <v>281</v>
      </c>
      <c r="AC11" s="416">
        <v>0.25</v>
      </c>
      <c r="AD11" s="415">
        <v>1.7999999999999999e-11</v>
      </c>
      <c r="AE11" s="400">
        <v>3.1000000000000001e-05</v>
      </c>
      <c r="AF11" s="399">
        <v>0.00027</v>
      </c>
      <c r="AG11" s="399">
        <v>1.9000000000000001e-05</v>
      </c>
      <c r="AH11" s="399">
        <v>3.7999999999999998</v>
      </c>
      <c r="AI11" s="399">
        <v>3.8999999999999999</v>
      </c>
    </row>
    <row r="12">
      <c r="A12" s="388" t="s">
        <v>277</v>
      </c>
      <c r="B12" s="416">
        <v>0.62</v>
      </c>
      <c r="C12" s="415">
        <v>3.0699999999999999e-09</v>
      </c>
      <c r="D12" s="400">
        <v>7.6000000000000004e-05</v>
      </c>
      <c r="E12" s="399">
        <v>0.0010300000000000001</v>
      </c>
      <c r="F12" s="399">
        <v>9.8999999999999994e-05</v>
      </c>
      <c r="G12" s="399">
        <v>8.8000000000000007</v>
      </c>
      <c r="H12" s="399">
        <v>10.300000000000001</v>
      </c>
      <c r="J12" s="406" t="s">
        <v>277</v>
      </c>
      <c r="K12" s="416">
        <v>0.25</v>
      </c>
      <c r="L12" s="415">
        <v>1.7999999999999999e-11</v>
      </c>
      <c r="M12" s="400">
        <v>3.1000000000000001e-05</v>
      </c>
      <c r="N12" s="399">
        <v>0.00027</v>
      </c>
      <c r="O12" s="399">
        <v>1.9000000000000001e-05</v>
      </c>
      <c r="P12" s="399">
        <v>3.7999999999999998</v>
      </c>
      <c r="Q12" s="399">
        <v>3.8999999999999999</v>
      </c>
      <c r="S12" s="406" t="s">
        <v>277</v>
      </c>
      <c r="T12" s="416">
        <v>0.62</v>
      </c>
      <c r="U12" s="415">
        <v>3.0699999999999999e-09</v>
      </c>
      <c r="V12" s="400">
        <v>7.6000000000000004e-05</v>
      </c>
      <c r="W12" s="399">
        <v>0.0010300000000000001</v>
      </c>
      <c r="X12" s="399">
        <v>9.8999999999999994e-05</v>
      </c>
      <c r="Y12" s="399">
        <v>8.8000000000000007</v>
      </c>
      <c r="Z12" s="399">
        <v>10.300000000000001</v>
      </c>
      <c r="AB12" s="406" t="s">
        <v>277</v>
      </c>
      <c r="AC12" s="416">
        <v>0.25</v>
      </c>
      <c r="AD12" s="415">
        <v>1.7999999999999999e-11</v>
      </c>
      <c r="AE12" s="400">
        <v>3.1000000000000001e-05</v>
      </c>
      <c r="AF12" s="399">
        <v>0.00027</v>
      </c>
      <c r="AG12" s="399">
        <v>1.9000000000000001e-05</v>
      </c>
      <c r="AH12" s="399">
        <v>3.7999999999999998</v>
      </c>
      <c r="AI12" s="399">
        <v>3.8999999999999999</v>
      </c>
    </row>
    <row r="13">
      <c r="A13" s="388" t="s">
        <v>272</v>
      </c>
      <c r="B13" s="416">
        <v>0.62</v>
      </c>
      <c r="C13" s="415">
        <v>3.0699999999999999e-09</v>
      </c>
      <c r="D13" s="400">
        <v>7.6000000000000004e-05</v>
      </c>
      <c r="E13" s="399">
        <v>0.0010300000000000001</v>
      </c>
      <c r="F13" s="399">
        <v>9.8999999999999994e-05</v>
      </c>
      <c r="G13" s="399">
        <v>8.8000000000000007</v>
      </c>
      <c r="H13" s="399">
        <v>10.300000000000001</v>
      </c>
      <c r="J13" s="406" t="s">
        <v>272</v>
      </c>
      <c r="K13" s="416">
        <v>0.25</v>
      </c>
      <c r="L13" s="415">
        <v>1.7999999999999999e-11</v>
      </c>
      <c r="M13" s="400">
        <v>3.1000000000000001e-05</v>
      </c>
      <c r="N13" s="399">
        <v>0.00027</v>
      </c>
      <c r="O13" s="399">
        <v>1.9000000000000001e-05</v>
      </c>
      <c r="P13" s="399">
        <v>3.7999999999999998</v>
      </c>
      <c r="Q13" s="399">
        <v>3.8999999999999999</v>
      </c>
      <c r="S13" s="406" t="s">
        <v>272</v>
      </c>
      <c r="T13" s="416">
        <v>0.62</v>
      </c>
      <c r="U13" s="415">
        <v>3.0699999999999999e-09</v>
      </c>
      <c r="V13" s="400">
        <v>7.6000000000000004e-05</v>
      </c>
      <c r="W13" s="399">
        <v>0.0010300000000000001</v>
      </c>
      <c r="X13" s="399">
        <v>9.8999999999999994e-05</v>
      </c>
      <c r="Y13" s="399">
        <v>8.8000000000000007</v>
      </c>
      <c r="Z13" s="399">
        <v>10.300000000000001</v>
      </c>
      <c r="AB13" s="406" t="s">
        <v>272</v>
      </c>
      <c r="AC13" s="416">
        <v>0.25</v>
      </c>
      <c r="AD13" s="415">
        <v>1.7999999999999999e-11</v>
      </c>
      <c r="AE13" s="400">
        <v>3.1000000000000001e-05</v>
      </c>
      <c r="AF13" s="399">
        <v>0.00031</v>
      </c>
      <c r="AG13" s="399">
        <v>1.9000000000000001e-05</v>
      </c>
      <c r="AH13" s="399">
        <v>3.7999999999999998</v>
      </c>
      <c r="AI13" s="399">
        <v>3.8999999999999999</v>
      </c>
    </row>
    <row r="14">
      <c r="A14" s="388" t="s">
        <v>295</v>
      </c>
      <c r="B14" s="416">
        <v>0.62</v>
      </c>
      <c r="C14" s="415">
        <v>3.0699999999999999e-09</v>
      </c>
      <c r="D14" s="400">
        <v>7.6199999999999995e-05</v>
      </c>
      <c r="E14" s="399">
        <v>0.0010300000000000001</v>
      </c>
      <c r="F14" s="399">
        <v>9.9199999999999999e-05</v>
      </c>
      <c r="G14" s="399">
        <v>8.7799999999999994</v>
      </c>
      <c r="H14" s="399">
        <v>10.26</v>
      </c>
      <c r="J14" s="406" t="s">
        <v>295</v>
      </c>
      <c r="K14" s="416">
        <v>0.28999999999999998</v>
      </c>
      <c r="L14" s="415">
        <v>3.7999999999999998e-11</v>
      </c>
      <c r="M14" s="400">
        <v>3.9499999999999998e-05</v>
      </c>
      <c r="N14" s="399">
        <v>0.00039199999999999999</v>
      </c>
      <c r="O14" s="399">
        <v>2.4300000000000001e-05</v>
      </c>
      <c r="P14" s="399">
        <v>4.3600000000000003</v>
      </c>
      <c r="Q14" s="399">
        <v>4.3899999999999997</v>
      </c>
      <c r="S14" s="406" t="s">
        <v>295</v>
      </c>
      <c r="T14" s="416">
        <v>0.62</v>
      </c>
      <c r="U14" s="415">
        <v>3.0699999999999999e-09</v>
      </c>
      <c r="V14" s="400">
        <v>7.6199999999999995e-05</v>
      </c>
      <c r="W14" s="399">
        <v>0.0010300000000000001</v>
      </c>
      <c r="X14" s="399">
        <v>9.9199999999999999e-05</v>
      </c>
      <c r="Y14" s="399">
        <v>8.7799999999999994</v>
      </c>
      <c r="Z14" s="399">
        <v>10.26</v>
      </c>
      <c r="AB14" s="406" t="s">
        <v>295</v>
      </c>
      <c r="AC14" s="416">
        <v>0.28999999999999998</v>
      </c>
      <c r="AD14" s="415">
        <v>3.7999999999999998e-11</v>
      </c>
      <c r="AE14" s="400">
        <v>3.9499999999999998e-05</v>
      </c>
      <c r="AF14" s="399">
        <v>0.00039199999999999999</v>
      </c>
      <c r="AG14" s="399">
        <v>2.4300000000000001e-05</v>
      </c>
      <c r="AH14" s="399">
        <v>4.3600000000000003</v>
      </c>
      <c r="AI14" s="399">
        <v>4.3899999999999997</v>
      </c>
    </row>
    <row r="15">
      <c r="A15" s="388" t="s">
        <v>276</v>
      </c>
      <c r="B15" s="416">
        <v>0.62</v>
      </c>
      <c r="C15" s="415">
        <v>3.0699999999999999e-09</v>
      </c>
      <c r="D15" s="400">
        <v>7.6199999999999995e-05</v>
      </c>
      <c r="E15" s="399">
        <v>0.0010300000000000001</v>
      </c>
      <c r="F15" s="399">
        <v>9.9199999999999999e-05</v>
      </c>
      <c r="G15" s="399">
        <v>8.7799999999999994</v>
      </c>
      <c r="H15" s="399">
        <v>10.26</v>
      </c>
      <c r="J15" s="406" t="s">
        <v>276</v>
      </c>
      <c r="K15" s="416">
        <v>0.28999999999999998</v>
      </c>
      <c r="L15" s="415">
        <v>3.7999999999999998e-11</v>
      </c>
      <c r="M15" s="400">
        <v>3.9499999999999998e-05</v>
      </c>
      <c r="N15" s="399">
        <v>0.00039199999999999999</v>
      </c>
      <c r="O15" s="399">
        <v>2.4300000000000001e-05</v>
      </c>
      <c r="P15" s="399">
        <v>4.3600000000000003</v>
      </c>
      <c r="Q15" s="399">
        <v>4.3899999999999997</v>
      </c>
      <c r="S15" s="406" t="s">
        <v>276</v>
      </c>
      <c r="T15" s="416">
        <v>0.62</v>
      </c>
      <c r="U15" s="415">
        <v>3.0699999999999999e-09</v>
      </c>
      <c r="V15" s="400">
        <v>7.6199999999999995e-05</v>
      </c>
      <c r="W15" s="399">
        <v>0.0010300000000000001</v>
      </c>
      <c r="X15" s="399">
        <v>9.9199999999999999e-05</v>
      </c>
      <c r="Y15" s="399">
        <v>8.7799999999999994</v>
      </c>
      <c r="Z15" s="399">
        <v>10.26</v>
      </c>
      <c r="AB15" s="406" t="s">
        <v>276</v>
      </c>
      <c r="AC15" s="416">
        <v>0.28999999999999998</v>
      </c>
      <c r="AD15" s="415">
        <v>3.7999999999999998e-11</v>
      </c>
      <c r="AE15" s="400">
        <v>3.9499999999999998e-05</v>
      </c>
      <c r="AF15" s="399">
        <v>0.00039199999999999999</v>
      </c>
      <c r="AG15" s="399">
        <v>2.4300000000000001e-05</v>
      </c>
      <c r="AH15" s="399">
        <v>4.3600000000000003</v>
      </c>
      <c r="AI15" s="399">
        <v>4.3899999999999997</v>
      </c>
    </row>
    <row r="16">
      <c r="A16" s="388" t="s">
        <v>271</v>
      </c>
      <c r="B16" s="416">
        <v>0.62</v>
      </c>
      <c r="C16" s="415">
        <v>3.0699999999999999e-09</v>
      </c>
      <c r="D16" s="400">
        <v>7.6199999999999995e-05</v>
      </c>
      <c r="E16" s="399">
        <v>0.0010300000000000001</v>
      </c>
      <c r="F16" s="399">
        <v>9.9199999999999999e-05</v>
      </c>
      <c r="G16" s="399">
        <v>8.7799999999999994</v>
      </c>
      <c r="H16" s="399">
        <v>10.26</v>
      </c>
      <c r="J16" s="406" t="s">
        <v>271</v>
      </c>
      <c r="K16" s="416">
        <v>0.28999999999999998</v>
      </c>
      <c r="L16" s="415">
        <v>3.7999999999999998e-11</v>
      </c>
      <c r="M16" s="400">
        <v>3.9499999999999998e-05</v>
      </c>
      <c r="N16" s="399">
        <v>0.00039199999999999999</v>
      </c>
      <c r="O16" s="399">
        <v>2.4300000000000001e-05</v>
      </c>
      <c r="P16" s="399">
        <v>4.3600000000000003</v>
      </c>
      <c r="Q16" s="399">
        <v>4.3899999999999997</v>
      </c>
      <c r="S16" s="406" t="s">
        <v>271</v>
      </c>
      <c r="T16" s="416">
        <v>0.62</v>
      </c>
      <c r="U16" s="415">
        <v>3.0699999999999999e-09</v>
      </c>
      <c r="V16" s="400">
        <v>7.6199999999999995e-05</v>
      </c>
      <c r="W16" s="399">
        <v>0.0010300000000000001</v>
      </c>
      <c r="X16" s="399">
        <v>9.9199999999999999e-05</v>
      </c>
      <c r="Y16" s="399">
        <v>8.7799999999999994</v>
      </c>
      <c r="Z16" s="399">
        <v>10.26</v>
      </c>
      <c r="AB16" s="406" t="s">
        <v>271</v>
      </c>
      <c r="AC16" s="416">
        <v>0.28999999999999998</v>
      </c>
      <c r="AD16" s="415">
        <v>3.7999999999999998e-11</v>
      </c>
      <c r="AE16" s="400">
        <v>3.9499999999999998e-05</v>
      </c>
      <c r="AF16" s="399">
        <v>0.00039199999999999999</v>
      </c>
      <c r="AG16" s="399">
        <v>2.4300000000000001e-05</v>
      </c>
      <c r="AH16" s="399">
        <v>4.3600000000000003</v>
      </c>
      <c r="AI16" s="399">
        <v>4.3899999999999997</v>
      </c>
    </row>
    <row r="17">
      <c r="A17" s="388" t="s">
        <v>251</v>
      </c>
      <c r="B17" s="416">
        <v>0.62</v>
      </c>
      <c r="C17" s="415">
        <v>3.0699999999999999e-09</v>
      </c>
      <c r="D17" s="400">
        <v>7.6000000000000004e-05</v>
      </c>
      <c r="E17" s="399">
        <v>0.0010300000000000001</v>
      </c>
      <c r="F17" s="399">
        <v>9.8999999999999994e-05</v>
      </c>
      <c r="G17" s="399">
        <v>8.8000000000000007</v>
      </c>
      <c r="H17" s="399">
        <v>10.300000000000001</v>
      </c>
      <c r="J17" s="406" t="s">
        <v>251</v>
      </c>
      <c r="K17" s="416">
        <v>0.25</v>
      </c>
      <c r="L17" s="415">
        <v>1.7999999999999999e-11</v>
      </c>
      <c r="M17" s="400">
        <v>3.1000000000000001e-05</v>
      </c>
      <c r="N17" s="399">
        <v>0.00027</v>
      </c>
      <c r="O17" s="399">
        <v>1.9000000000000001e-05</v>
      </c>
      <c r="P17" s="399">
        <v>3.7999999999999998</v>
      </c>
      <c r="Q17" s="399">
        <v>3.8999999999999999</v>
      </c>
      <c r="S17" s="406" t="s">
        <v>251</v>
      </c>
      <c r="T17" s="416">
        <v>0</v>
      </c>
      <c r="U17" s="415">
        <v>0</v>
      </c>
      <c r="V17" s="400">
        <v>0</v>
      </c>
      <c r="W17" s="399">
        <v>0</v>
      </c>
      <c r="X17" s="399">
        <v>0</v>
      </c>
      <c r="Y17" s="399">
        <v>0</v>
      </c>
      <c r="Z17" s="399">
        <v>0</v>
      </c>
      <c r="AB17" s="406" t="s">
        <v>251</v>
      </c>
      <c r="AC17" s="416">
        <v>0</v>
      </c>
      <c r="AD17" s="415">
        <v>0</v>
      </c>
      <c r="AE17" s="400">
        <v>0</v>
      </c>
      <c r="AF17" s="399">
        <v>0</v>
      </c>
      <c r="AG17" s="399">
        <v>0</v>
      </c>
      <c r="AH17" s="399">
        <v>0</v>
      </c>
      <c r="AI17" s="399">
        <v>0</v>
      </c>
    </row>
    <row r="18">
      <c r="A18" s="388" t="s">
        <v>256</v>
      </c>
      <c r="B18" s="416">
        <v>0.62</v>
      </c>
      <c r="C18" s="415">
        <v>3.0699999999999999e-09</v>
      </c>
      <c r="D18" s="400">
        <v>7.6000000000000004e-05</v>
      </c>
      <c r="E18" s="399">
        <v>0.0010300000000000001</v>
      </c>
      <c r="F18" s="399">
        <v>9.8999999999999994e-05</v>
      </c>
      <c r="G18" s="399">
        <v>8.8000000000000007</v>
      </c>
      <c r="H18" s="399">
        <v>10.300000000000001</v>
      </c>
      <c r="J18" s="406" t="s">
        <v>256</v>
      </c>
      <c r="K18" s="416">
        <v>0.25</v>
      </c>
      <c r="L18" s="415">
        <v>1.7999999999999999e-11</v>
      </c>
      <c r="M18" s="400">
        <v>3.1000000000000001e-05</v>
      </c>
      <c r="N18" s="399">
        <v>0.00027</v>
      </c>
      <c r="O18" s="399">
        <v>1.9000000000000001e-05</v>
      </c>
      <c r="P18" s="399">
        <v>3.7999999999999998</v>
      </c>
      <c r="Q18" s="399">
        <v>3.8999999999999999</v>
      </c>
      <c r="S18" s="406" t="s">
        <v>256</v>
      </c>
      <c r="T18" s="416">
        <v>0</v>
      </c>
      <c r="U18" s="415">
        <v>0</v>
      </c>
      <c r="V18" s="400">
        <v>0</v>
      </c>
      <c r="W18" s="399">
        <v>0</v>
      </c>
      <c r="X18" s="399">
        <v>0</v>
      </c>
      <c r="Y18" s="399">
        <v>0</v>
      </c>
      <c r="Z18" s="399">
        <v>0</v>
      </c>
      <c r="AB18" s="406" t="s">
        <v>256</v>
      </c>
      <c r="AC18" s="416">
        <v>0</v>
      </c>
      <c r="AD18" s="415">
        <v>0</v>
      </c>
      <c r="AE18" s="400">
        <v>0</v>
      </c>
      <c r="AF18" s="399">
        <v>0</v>
      </c>
      <c r="AG18" s="399">
        <v>0</v>
      </c>
      <c r="AH18" s="399">
        <v>0</v>
      </c>
      <c r="AI18" s="399">
        <v>0</v>
      </c>
    </row>
    <row r="19">
      <c r="A19" s="388" t="s">
        <v>261</v>
      </c>
      <c r="B19" s="416">
        <v>0.62</v>
      </c>
      <c r="C19" s="415">
        <v>3.0699999999999999e-09</v>
      </c>
      <c r="D19" s="400">
        <v>7.6199999999999995e-05</v>
      </c>
      <c r="E19" s="399">
        <v>0.0010300000000000001</v>
      </c>
      <c r="F19" s="399">
        <v>9.9199999999999999e-05</v>
      </c>
      <c r="G19" s="399">
        <v>8.7799999999999994</v>
      </c>
      <c r="H19" s="399">
        <v>10.26</v>
      </c>
      <c r="J19" s="406" t="s">
        <v>261</v>
      </c>
      <c r="K19" s="416">
        <v>0.28999999999999998</v>
      </c>
      <c r="L19" s="415">
        <v>3.7999999999999998e-11</v>
      </c>
      <c r="M19" s="400">
        <v>3.9499999999999998e-05</v>
      </c>
      <c r="N19" s="399">
        <v>0.00039199999999999999</v>
      </c>
      <c r="O19" s="399">
        <v>2.4300000000000001e-05</v>
      </c>
      <c r="P19" s="399">
        <v>4.3600000000000003</v>
      </c>
      <c r="Q19" s="399">
        <v>4.3899999999999997</v>
      </c>
      <c r="S19" s="406" t="s">
        <v>261</v>
      </c>
      <c r="T19" s="416">
        <v>0</v>
      </c>
      <c r="U19" s="415">
        <v>0</v>
      </c>
      <c r="V19" s="400">
        <v>0</v>
      </c>
      <c r="W19" s="399">
        <v>0</v>
      </c>
      <c r="X19" s="399">
        <v>0</v>
      </c>
      <c r="Y19" s="399">
        <v>0</v>
      </c>
      <c r="Z19" s="399">
        <v>0</v>
      </c>
      <c r="AB19" s="406" t="s">
        <v>261</v>
      </c>
      <c r="AC19" s="416">
        <v>0</v>
      </c>
      <c r="AD19" s="415">
        <v>0</v>
      </c>
      <c r="AE19" s="400">
        <v>0</v>
      </c>
      <c r="AF19" s="399">
        <v>0</v>
      </c>
      <c r="AG19" s="399">
        <v>0</v>
      </c>
      <c r="AH19" s="399">
        <v>0</v>
      </c>
      <c r="AI19" s="399">
        <v>0</v>
      </c>
    </row>
    <row r="20">
      <c r="A20" s="388" t="s">
        <v>265</v>
      </c>
      <c r="B20" s="416">
        <v>0.62</v>
      </c>
      <c r="C20" s="415">
        <v>3.0699999999999999e-09</v>
      </c>
      <c r="D20" s="400">
        <v>7.6199999999999995e-05</v>
      </c>
      <c r="E20" s="399">
        <v>0.0010300000000000001</v>
      </c>
      <c r="F20" s="399">
        <v>9.9199999999999999e-05</v>
      </c>
      <c r="G20" s="399">
        <v>8.7799999999999994</v>
      </c>
      <c r="H20" s="399">
        <v>10.26</v>
      </c>
      <c r="J20" s="406" t="s">
        <v>265</v>
      </c>
      <c r="K20" s="416">
        <v>0.28999999999999998</v>
      </c>
      <c r="L20" s="415">
        <v>3.7999999999999998e-11</v>
      </c>
      <c r="M20" s="400">
        <v>3.9499999999999998e-05</v>
      </c>
      <c r="N20" s="399">
        <v>0.00039199999999999999</v>
      </c>
      <c r="O20" s="399">
        <v>2.4300000000000001e-05</v>
      </c>
      <c r="P20" s="399">
        <v>4.3600000000000003</v>
      </c>
      <c r="Q20" s="399">
        <v>4.3899999999999997</v>
      </c>
      <c r="S20" s="406" t="s">
        <v>265</v>
      </c>
      <c r="T20" s="416">
        <v>0</v>
      </c>
      <c r="U20" s="415">
        <v>0</v>
      </c>
      <c r="V20" s="400">
        <v>0</v>
      </c>
      <c r="W20" s="399">
        <v>0</v>
      </c>
      <c r="X20" s="399">
        <v>0</v>
      </c>
      <c r="Y20" s="399">
        <v>0</v>
      </c>
      <c r="Z20" s="399">
        <v>0</v>
      </c>
      <c r="AB20" s="406" t="s">
        <v>265</v>
      </c>
      <c r="AC20" s="416">
        <v>0</v>
      </c>
      <c r="AD20" s="415">
        <v>0</v>
      </c>
      <c r="AE20" s="400">
        <v>0</v>
      </c>
      <c r="AF20" s="399">
        <v>0</v>
      </c>
      <c r="AG20" s="399">
        <v>0</v>
      </c>
      <c r="AH20" s="399">
        <v>0</v>
      </c>
      <c r="AI20" s="399">
        <v>0</v>
      </c>
    </row>
    <row r="21">
      <c r="A21" s="388" t="s">
        <v>288</v>
      </c>
      <c r="B21" s="416">
        <v>0.62</v>
      </c>
      <c r="C21" s="415">
        <v>3.0699999999999999e-09</v>
      </c>
      <c r="D21" s="400">
        <v>7.6199999999999995e-05</v>
      </c>
      <c r="E21" s="399">
        <v>0.0010300000000000001</v>
      </c>
      <c r="F21" s="399">
        <v>9.9199999999999999e-05</v>
      </c>
      <c r="G21" s="399">
        <v>8.7799999999999994</v>
      </c>
      <c r="H21" s="399">
        <v>10.26</v>
      </c>
      <c r="J21" s="406" t="s">
        <v>288</v>
      </c>
      <c r="K21" s="416">
        <v>0.28999999999999998</v>
      </c>
      <c r="L21" s="415">
        <v>3.7999999999999998e-11</v>
      </c>
      <c r="M21" s="400">
        <v>3.9499999999999998e-05</v>
      </c>
      <c r="N21" s="399">
        <v>0.00039199999999999999</v>
      </c>
      <c r="O21" s="399">
        <v>2.4300000000000001e-05</v>
      </c>
      <c r="P21" s="399">
        <v>4.3600000000000003</v>
      </c>
      <c r="Q21" s="399">
        <v>4.3899999999999997</v>
      </c>
      <c r="S21" s="406" t="s">
        <v>288</v>
      </c>
      <c r="T21" s="416">
        <v>0</v>
      </c>
      <c r="U21" s="415">
        <v>0</v>
      </c>
      <c r="V21" s="400">
        <v>0</v>
      </c>
      <c r="W21" s="399">
        <v>0</v>
      </c>
      <c r="X21" s="399">
        <v>0</v>
      </c>
      <c r="Y21" s="399">
        <v>0</v>
      </c>
      <c r="Z21" s="399">
        <v>0</v>
      </c>
      <c r="AB21" s="406" t="s">
        <v>288</v>
      </c>
      <c r="AC21" s="416">
        <v>0</v>
      </c>
      <c r="AD21" s="415">
        <v>0</v>
      </c>
      <c r="AE21" s="400">
        <v>0</v>
      </c>
      <c r="AF21" s="399">
        <v>0</v>
      </c>
      <c r="AG21" s="399">
        <v>0</v>
      </c>
      <c r="AH21" s="399">
        <v>0</v>
      </c>
      <c r="AI21" s="399">
        <v>0</v>
      </c>
    </row>
    <row r="22">
      <c r="A22" s="388" t="s">
        <v>267</v>
      </c>
      <c r="B22" s="416">
        <v>0.62</v>
      </c>
      <c r="C22" s="415">
        <v>3.0699999999999999e-09</v>
      </c>
      <c r="D22" s="400">
        <v>7.6000000000000004e-05</v>
      </c>
      <c r="E22" s="399">
        <v>0.0010300000000000001</v>
      </c>
      <c r="F22" s="399">
        <v>9.8999999999999994e-05</v>
      </c>
      <c r="G22" s="399">
        <v>8.8000000000000007</v>
      </c>
      <c r="H22" s="399">
        <v>10.300000000000001</v>
      </c>
      <c r="J22" s="406" t="s">
        <v>267</v>
      </c>
      <c r="K22" s="416">
        <v>0.25</v>
      </c>
      <c r="L22" s="415">
        <v>1.7999999999999999e-11</v>
      </c>
      <c r="M22" s="400">
        <v>3.1000000000000001e-05</v>
      </c>
      <c r="N22" s="399">
        <v>0.00027</v>
      </c>
      <c r="O22" s="399">
        <v>1.9000000000000001e-05</v>
      </c>
      <c r="P22" s="399">
        <v>3.7999999999999998</v>
      </c>
      <c r="Q22" s="399">
        <v>3.8999999999999999</v>
      </c>
      <c r="S22" s="406" t="s">
        <v>267</v>
      </c>
      <c r="T22" s="416">
        <v>0</v>
      </c>
      <c r="U22" s="415">
        <v>0</v>
      </c>
      <c r="V22" s="400">
        <v>0</v>
      </c>
      <c r="W22" s="399">
        <v>0</v>
      </c>
      <c r="X22" s="399">
        <v>0</v>
      </c>
      <c r="Y22" s="399">
        <v>0</v>
      </c>
      <c r="Z22" s="399">
        <v>0</v>
      </c>
      <c r="AB22" s="406" t="s">
        <v>267</v>
      </c>
      <c r="AC22" s="416">
        <v>0</v>
      </c>
      <c r="AD22" s="415">
        <v>0</v>
      </c>
      <c r="AE22" s="400">
        <v>0</v>
      </c>
      <c r="AF22" s="399">
        <v>0</v>
      </c>
      <c r="AG22" s="399">
        <v>0</v>
      </c>
      <c r="AH22" s="399">
        <v>0</v>
      </c>
      <c r="AI22" s="399">
        <v>0</v>
      </c>
    </row>
    <row r="23">
      <c r="A23" s="388" t="s">
        <v>298</v>
      </c>
      <c r="B23" s="416">
        <v>0.62</v>
      </c>
      <c r="C23" s="415">
        <v>3.0699999999999999e-09</v>
      </c>
      <c r="D23" s="400">
        <v>7.6199999999999995e-05</v>
      </c>
      <c r="E23" s="399">
        <v>0.0010300000000000001</v>
      </c>
      <c r="F23" s="399">
        <v>9.9199999999999999e-05</v>
      </c>
      <c r="G23" s="399">
        <v>8.7799999999999994</v>
      </c>
      <c r="H23" s="399">
        <v>10.26</v>
      </c>
      <c r="J23" s="406" t="s">
        <v>298</v>
      </c>
      <c r="K23" s="416">
        <v>0.28999999999999998</v>
      </c>
      <c r="L23" s="415">
        <v>3.7999999999999998e-11</v>
      </c>
      <c r="M23" s="400">
        <v>3.9499999999999998e-05</v>
      </c>
      <c r="N23" s="399">
        <v>0.00039199999999999999</v>
      </c>
      <c r="O23" s="399">
        <v>2.4300000000000001e-05</v>
      </c>
      <c r="P23" s="399">
        <v>4.3600000000000003</v>
      </c>
      <c r="Q23" s="399">
        <v>4.3899999999999997</v>
      </c>
      <c r="S23" s="406" t="s">
        <v>298</v>
      </c>
      <c r="T23" s="416">
        <v>0</v>
      </c>
      <c r="U23" s="415">
        <v>0</v>
      </c>
      <c r="V23" s="400">
        <v>0</v>
      </c>
      <c r="W23" s="399">
        <v>0</v>
      </c>
      <c r="X23" s="399">
        <v>0</v>
      </c>
      <c r="Y23" s="399">
        <v>0</v>
      </c>
      <c r="Z23" s="399">
        <v>0</v>
      </c>
      <c r="AB23" s="406" t="s">
        <v>298</v>
      </c>
      <c r="AC23" s="416">
        <v>0</v>
      </c>
      <c r="AD23" s="415">
        <v>0</v>
      </c>
      <c r="AE23" s="400">
        <v>0</v>
      </c>
      <c r="AF23" s="399">
        <v>0</v>
      </c>
      <c r="AG23" s="399">
        <v>0</v>
      </c>
      <c r="AH23" s="399">
        <v>0</v>
      </c>
      <c r="AI23" s="399">
        <v>0</v>
      </c>
    </row>
    <row r="24">
      <c r="A24" s="388" t="s">
        <v>299</v>
      </c>
      <c r="B24" s="416">
        <v>0.62</v>
      </c>
      <c r="C24" s="415">
        <v>3.0699999999999999e-09</v>
      </c>
      <c r="D24" s="400">
        <v>7.6199999999999995e-05</v>
      </c>
      <c r="E24" s="399">
        <v>0.0010300000000000001</v>
      </c>
      <c r="F24" s="399">
        <v>9.9199999999999999e-05</v>
      </c>
      <c r="G24" s="399">
        <v>8.8000000000000007</v>
      </c>
      <c r="H24" s="399">
        <v>10.300000000000001</v>
      </c>
      <c r="J24" s="417" t="s">
        <v>299</v>
      </c>
      <c r="K24" s="416">
        <v>0.25</v>
      </c>
      <c r="L24" s="415">
        <v>1.7999999999999999e-11</v>
      </c>
      <c r="M24" s="400">
        <v>3.1000000000000001e-05</v>
      </c>
      <c r="N24" s="399">
        <v>0.00027</v>
      </c>
      <c r="O24" s="399">
        <v>1.9000000000000001e-05</v>
      </c>
      <c r="P24" s="399">
        <v>3.7999999999999998</v>
      </c>
      <c r="Q24" s="418">
        <v>3.7000000000000002</v>
      </c>
      <c r="S24" s="417" t="s">
        <v>299</v>
      </c>
      <c r="T24" s="416">
        <v>0</v>
      </c>
      <c r="U24" s="415">
        <v>0</v>
      </c>
      <c r="V24" s="400">
        <v>0</v>
      </c>
      <c r="W24" s="399">
        <v>0</v>
      </c>
      <c r="X24" s="399">
        <v>0</v>
      </c>
      <c r="Y24" s="399">
        <v>0</v>
      </c>
      <c r="Z24" s="399">
        <v>0</v>
      </c>
      <c r="AB24" s="417" t="s">
        <v>299</v>
      </c>
      <c r="AC24" s="416">
        <v>0</v>
      </c>
      <c r="AD24" s="415">
        <v>0</v>
      </c>
      <c r="AE24" s="400">
        <v>0</v>
      </c>
      <c r="AF24" s="399">
        <v>0</v>
      </c>
      <c r="AG24" s="399">
        <v>0</v>
      </c>
      <c r="AH24" s="399">
        <v>0</v>
      </c>
      <c r="AI24" s="399">
        <v>0</v>
      </c>
    </row>
    <row r="25">
      <c r="A25" s="401" t="s">
        <v>254</v>
      </c>
      <c r="B25" s="414">
        <v>0.57899999999999996</v>
      </c>
      <c r="C25" s="419">
        <v>2.08e-12</v>
      </c>
      <c r="D25" s="404">
        <v>6.0699999999999998e-05</v>
      </c>
      <c r="E25" s="403">
        <v>0.00087100000000000003</v>
      </c>
      <c r="F25" s="403">
        <v>0.00014200000000000001</v>
      </c>
      <c r="G25" s="403">
        <v>7.2999999999999998</v>
      </c>
      <c r="H25" s="403">
        <v>11.18</v>
      </c>
      <c r="J25" s="401" t="s">
        <v>254</v>
      </c>
      <c r="K25" s="414">
        <v>0.23100000000000001</v>
      </c>
      <c r="L25" s="419">
        <v>1.5699999999999999e-14</v>
      </c>
      <c r="M25" s="404">
        <v>3.0300000000000001e-05</v>
      </c>
      <c r="N25" s="403">
        <v>0.00027</v>
      </c>
      <c r="O25" s="403">
        <v>2.65e-05</v>
      </c>
      <c r="P25" s="403">
        <v>3.4399999999999999</v>
      </c>
      <c r="Q25" s="403">
        <v>4.1299999999999999</v>
      </c>
      <c r="S25" s="401" t="s">
        <v>254</v>
      </c>
      <c r="T25" s="414">
        <v>0</v>
      </c>
      <c r="U25" s="419">
        <v>0</v>
      </c>
      <c r="V25" s="404">
        <v>0</v>
      </c>
      <c r="W25" s="403">
        <v>0</v>
      </c>
      <c r="X25" s="403">
        <v>0</v>
      </c>
      <c r="Y25" s="403">
        <v>0</v>
      </c>
      <c r="Z25" s="403">
        <v>0</v>
      </c>
      <c r="AB25" s="401" t="s">
        <v>254</v>
      </c>
      <c r="AC25" s="414">
        <v>0</v>
      </c>
      <c r="AD25" s="419">
        <v>0</v>
      </c>
      <c r="AE25" s="404">
        <v>0</v>
      </c>
      <c r="AF25" s="403">
        <v>0</v>
      </c>
      <c r="AG25" s="403">
        <v>0</v>
      </c>
      <c r="AH25" s="403">
        <v>0</v>
      </c>
      <c r="AI25" s="403">
        <v>0</v>
      </c>
    </row>
    <row r="26">
      <c r="A26" s="405" t="s">
        <v>259</v>
      </c>
      <c r="B26" s="416">
        <v>0.57899999999999996</v>
      </c>
      <c r="C26" s="415">
        <v>2.08e-12</v>
      </c>
      <c r="D26" s="400">
        <v>6.0699999999999998e-05</v>
      </c>
      <c r="E26" s="399">
        <v>0.00087100000000000003</v>
      </c>
      <c r="F26" s="399">
        <v>0.00014200000000000001</v>
      </c>
      <c r="G26" s="399">
        <v>7.2999999999999998</v>
      </c>
      <c r="H26" s="399">
        <v>11.18</v>
      </c>
      <c r="J26" s="405" t="s">
        <v>259</v>
      </c>
      <c r="K26" s="416">
        <v>0.23100000000000001</v>
      </c>
      <c r="L26" s="415">
        <v>1.5699999999999999e-14</v>
      </c>
      <c r="M26" s="400">
        <v>3.0300000000000001e-05</v>
      </c>
      <c r="N26" s="399">
        <v>0.00027</v>
      </c>
      <c r="O26" s="399">
        <v>2.65e-05</v>
      </c>
      <c r="P26" s="399">
        <v>3.4399999999999999</v>
      </c>
      <c r="Q26" s="399">
        <v>4.1299999999999999</v>
      </c>
      <c r="S26" s="405" t="s">
        <v>259</v>
      </c>
      <c r="T26" s="416">
        <v>0</v>
      </c>
      <c r="U26" s="415">
        <v>0</v>
      </c>
      <c r="V26" s="400">
        <v>0</v>
      </c>
      <c r="W26" s="399">
        <v>0</v>
      </c>
      <c r="X26" s="399">
        <v>0</v>
      </c>
      <c r="Y26" s="399">
        <v>0</v>
      </c>
      <c r="Z26" s="399">
        <v>0</v>
      </c>
      <c r="AB26" s="405" t="s">
        <v>259</v>
      </c>
      <c r="AC26" s="416">
        <v>0</v>
      </c>
      <c r="AD26" s="415">
        <v>0</v>
      </c>
      <c r="AE26" s="400">
        <v>0</v>
      </c>
      <c r="AF26" s="399">
        <v>0</v>
      </c>
      <c r="AG26" s="399">
        <v>0</v>
      </c>
      <c r="AH26" s="399">
        <v>0</v>
      </c>
      <c r="AI26" s="399">
        <v>0</v>
      </c>
    </row>
    <row r="27">
      <c r="A27" s="405" t="s">
        <v>3</v>
      </c>
      <c r="B27" s="416">
        <v>0.57899999999999996</v>
      </c>
      <c r="C27" s="415">
        <v>2.08e-12</v>
      </c>
      <c r="D27" s="400">
        <v>6.0699999999999998e-05</v>
      </c>
      <c r="E27" s="399">
        <v>0.00087100000000000003</v>
      </c>
      <c r="F27" s="399">
        <v>0.00014200000000000001</v>
      </c>
      <c r="G27" s="399">
        <v>7.2999999999999998</v>
      </c>
      <c r="H27" s="399">
        <v>11.18</v>
      </c>
      <c r="J27" s="405" t="s">
        <v>3</v>
      </c>
      <c r="K27" s="416">
        <v>0.23100000000000001</v>
      </c>
      <c r="L27" s="415">
        <v>1.5699999999999999e-14</v>
      </c>
      <c r="M27" s="400">
        <v>3.0300000000000001e-05</v>
      </c>
      <c r="N27" s="399">
        <v>0.00027</v>
      </c>
      <c r="O27" s="399">
        <v>2.65e-05</v>
      </c>
      <c r="P27" s="399">
        <v>3.4399999999999999</v>
      </c>
      <c r="Q27" s="399">
        <v>4.1299999999999999</v>
      </c>
      <c r="S27" s="405" t="s">
        <v>3</v>
      </c>
      <c r="T27" s="416">
        <v>0</v>
      </c>
      <c r="U27" s="415">
        <v>0</v>
      </c>
      <c r="V27" s="400">
        <v>0</v>
      </c>
      <c r="W27" s="399">
        <v>0</v>
      </c>
      <c r="X27" s="399">
        <v>0</v>
      </c>
      <c r="Y27" s="399">
        <v>0</v>
      </c>
      <c r="Z27" s="399">
        <v>0</v>
      </c>
      <c r="AB27" s="405" t="s">
        <v>3</v>
      </c>
      <c r="AC27" s="416">
        <v>0</v>
      </c>
      <c r="AD27" s="415">
        <v>0</v>
      </c>
      <c r="AE27" s="400">
        <v>0</v>
      </c>
      <c r="AF27" s="399">
        <v>0</v>
      </c>
      <c r="AG27" s="399">
        <v>0</v>
      </c>
      <c r="AH27" s="399">
        <v>0</v>
      </c>
      <c r="AI27" s="399">
        <v>0</v>
      </c>
    </row>
    <row r="28">
      <c r="A28" s="405" t="s">
        <v>268</v>
      </c>
      <c r="B28" s="416">
        <v>0.57899999999999996</v>
      </c>
      <c r="C28" s="415">
        <v>2.08e-12</v>
      </c>
      <c r="D28" s="400">
        <v>6.0699999999999998e-05</v>
      </c>
      <c r="E28" s="399">
        <v>0.00087100000000000003</v>
      </c>
      <c r="F28" s="399">
        <v>0.00014200000000000001</v>
      </c>
      <c r="G28" s="399">
        <v>7.2999999999999998</v>
      </c>
      <c r="H28" s="399">
        <v>11.18</v>
      </c>
      <c r="J28" s="405" t="s">
        <v>268</v>
      </c>
      <c r="K28" s="416">
        <v>0.23100000000000001</v>
      </c>
      <c r="L28" s="415">
        <v>1.5699999999999999e-14</v>
      </c>
      <c r="M28" s="400">
        <v>3.0300000000000001e-05</v>
      </c>
      <c r="N28" s="399">
        <v>0.00027</v>
      </c>
      <c r="O28" s="399">
        <v>2.65e-05</v>
      </c>
      <c r="P28" s="399">
        <v>3.4399999999999999</v>
      </c>
      <c r="Q28" s="399">
        <v>4.1299999999999999</v>
      </c>
      <c r="S28" s="405" t="s">
        <v>268</v>
      </c>
      <c r="T28" s="416">
        <v>0</v>
      </c>
      <c r="U28" s="415">
        <v>0</v>
      </c>
      <c r="V28" s="400">
        <v>0</v>
      </c>
      <c r="W28" s="399">
        <v>0</v>
      </c>
      <c r="X28" s="399">
        <v>0</v>
      </c>
      <c r="Y28" s="399">
        <v>0</v>
      </c>
      <c r="Z28" s="399">
        <v>0</v>
      </c>
      <c r="AB28" s="405" t="s">
        <v>268</v>
      </c>
      <c r="AC28" s="416">
        <v>0</v>
      </c>
      <c r="AD28" s="415">
        <v>0</v>
      </c>
      <c r="AE28" s="400">
        <v>0</v>
      </c>
      <c r="AF28" s="399">
        <v>0</v>
      </c>
      <c r="AG28" s="399">
        <v>0</v>
      </c>
      <c r="AH28" s="399">
        <v>0</v>
      </c>
      <c r="AI28" s="399">
        <v>0</v>
      </c>
    </row>
    <row r="29">
      <c r="A29" s="405" t="s">
        <v>273</v>
      </c>
      <c r="B29" s="416">
        <v>0.57899999999999996</v>
      </c>
      <c r="C29" s="415">
        <v>2.08e-12</v>
      </c>
      <c r="D29" s="400">
        <v>6.0699999999999998e-05</v>
      </c>
      <c r="E29" s="399">
        <v>0.00087100000000000003</v>
      </c>
      <c r="F29" s="399">
        <v>0.00014200000000000001</v>
      </c>
      <c r="G29" s="399">
        <v>7.2999999999999998</v>
      </c>
      <c r="H29" s="399">
        <v>11.18</v>
      </c>
      <c r="J29" s="405" t="s">
        <v>273</v>
      </c>
      <c r="K29" s="416">
        <v>0.23100000000000001</v>
      </c>
      <c r="L29" s="415">
        <v>1.5699999999999999e-14</v>
      </c>
      <c r="M29" s="400">
        <v>3.0300000000000001e-05</v>
      </c>
      <c r="N29" s="399">
        <v>0.00027</v>
      </c>
      <c r="O29" s="399">
        <v>2.65e-05</v>
      </c>
      <c r="P29" s="399">
        <v>3.4399999999999999</v>
      </c>
      <c r="Q29" s="399">
        <v>4.1299999999999999</v>
      </c>
      <c r="S29" s="405" t="s">
        <v>273</v>
      </c>
      <c r="T29" s="416">
        <v>0.57899999999999996</v>
      </c>
      <c r="U29" s="415">
        <v>2.08e-12</v>
      </c>
      <c r="V29" s="400">
        <v>6.0699999999999998e-05</v>
      </c>
      <c r="W29" s="399">
        <v>0.00087100000000000003</v>
      </c>
      <c r="X29" s="399">
        <v>0.00014200000000000001</v>
      </c>
      <c r="Y29" s="399">
        <v>7.2999999999999998</v>
      </c>
      <c r="Z29" s="399">
        <v>11.18</v>
      </c>
      <c r="AB29" s="405" t="s">
        <v>273</v>
      </c>
      <c r="AC29" s="416">
        <v>0</v>
      </c>
      <c r="AD29" s="415">
        <v>0</v>
      </c>
      <c r="AE29" s="400">
        <v>0</v>
      </c>
      <c r="AF29" s="399">
        <v>0</v>
      </c>
      <c r="AG29" s="399">
        <v>0</v>
      </c>
      <c r="AH29" s="399">
        <v>0</v>
      </c>
      <c r="AI29" s="399">
        <v>0</v>
      </c>
    </row>
    <row r="30">
      <c r="A30" s="405" t="s">
        <v>278</v>
      </c>
      <c r="B30" s="416">
        <v>0.57899999999999996</v>
      </c>
      <c r="C30" s="415">
        <v>2.08e-12</v>
      </c>
      <c r="D30" s="400">
        <v>6.0699999999999998e-05</v>
      </c>
      <c r="E30" s="399">
        <v>0.00087100000000000003</v>
      </c>
      <c r="F30" s="399">
        <v>0.00014200000000000001</v>
      </c>
      <c r="G30" s="399">
        <v>7.2999999999999998</v>
      </c>
      <c r="H30" s="399">
        <v>11.18</v>
      </c>
      <c r="J30" s="405" t="s">
        <v>278</v>
      </c>
      <c r="K30" s="416">
        <v>0.23100000000000001</v>
      </c>
      <c r="L30" s="415">
        <v>1.5699999999999999e-14</v>
      </c>
      <c r="M30" s="400">
        <v>3.0300000000000001e-05</v>
      </c>
      <c r="N30" s="399">
        <v>0.00027</v>
      </c>
      <c r="O30" s="399">
        <v>2.65e-05</v>
      </c>
      <c r="P30" s="399">
        <v>3.4399999999999999</v>
      </c>
      <c r="Q30" s="399">
        <v>4.1299999999999999</v>
      </c>
      <c r="S30" s="405" t="s">
        <v>278</v>
      </c>
      <c r="T30" s="416">
        <v>0.57899999999999996</v>
      </c>
      <c r="U30" s="415">
        <v>2.08e-12</v>
      </c>
      <c r="V30" s="400">
        <v>6.0699999999999998e-05</v>
      </c>
      <c r="W30" s="399">
        <v>0.00087100000000000003</v>
      </c>
      <c r="X30" s="399">
        <v>0.00014200000000000001</v>
      </c>
      <c r="Y30" s="399">
        <v>7.2999999999999998</v>
      </c>
      <c r="Z30" s="399">
        <v>11.18</v>
      </c>
      <c r="AB30" s="405" t="s">
        <v>278</v>
      </c>
      <c r="AC30" s="416">
        <v>0</v>
      </c>
      <c r="AD30" s="415">
        <v>0</v>
      </c>
      <c r="AE30" s="400">
        <v>0</v>
      </c>
      <c r="AF30" s="399">
        <v>0</v>
      </c>
      <c r="AG30" s="399">
        <v>0</v>
      </c>
      <c r="AH30" s="399">
        <v>0</v>
      </c>
      <c r="AI30" s="399">
        <v>0</v>
      </c>
    </row>
    <row r="31">
      <c r="A31" s="405" t="s">
        <v>282</v>
      </c>
      <c r="B31" s="416">
        <v>0.57899999999999996</v>
      </c>
      <c r="C31" s="415">
        <v>2.08e-12</v>
      </c>
      <c r="D31" s="400">
        <v>6.0699999999999998e-05</v>
      </c>
      <c r="E31" s="399">
        <v>0.00087100000000000003</v>
      </c>
      <c r="F31" s="399">
        <v>0.00014200000000000001</v>
      </c>
      <c r="G31" s="399">
        <v>7.2999999999999998</v>
      </c>
      <c r="H31" s="399">
        <v>11.18</v>
      </c>
      <c r="J31" s="405" t="s">
        <v>282</v>
      </c>
      <c r="K31" s="416">
        <v>0.23100000000000001</v>
      </c>
      <c r="L31" s="415">
        <v>1.5699999999999999e-14</v>
      </c>
      <c r="M31" s="400">
        <v>3.0300000000000001e-05</v>
      </c>
      <c r="N31" s="399">
        <v>0.00027</v>
      </c>
      <c r="O31" s="399">
        <v>2.65e-05</v>
      </c>
      <c r="P31" s="399">
        <v>3.4399999999999999</v>
      </c>
      <c r="Q31" s="399">
        <v>4.1299999999999999</v>
      </c>
      <c r="S31" s="405" t="s">
        <v>282</v>
      </c>
      <c r="T31" s="416">
        <v>0.57899999999999996</v>
      </c>
      <c r="U31" s="415">
        <v>2.08e-12</v>
      </c>
      <c r="V31" s="400">
        <v>6.0699999999999998e-05</v>
      </c>
      <c r="W31" s="399">
        <v>0.00087100000000000003</v>
      </c>
      <c r="X31" s="399">
        <v>0.00014200000000000001</v>
      </c>
      <c r="Y31" s="399">
        <v>7.2999999999999998</v>
      </c>
      <c r="Z31" s="399">
        <v>11.18</v>
      </c>
      <c r="AB31" s="405" t="s">
        <v>282</v>
      </c>
      <c r="AC31" s="416">
        <v>0</v>
      </c>
      <c r="AD31" s="415">
        <v>0</v>
      </c>
      <c r="AE31" s="400">
        <v>0</v>
      </c>
      <c r="AF31" s="399">
        <v>0</v>
      </c>
      <c r="AG31" s="399">
        <v>0</v>
      </c>
      <c r="AH31" s="399">
        <v>0</v>
      </c>
      <c r="AI31" s="399">
        <v>0</v>
      </c>
    </row>
    <row r="32">
      <c r="A32" s="405" t="s">
        <v>270</v>
      </c>
      <c r="B32" s="416">
        <v>0.57899999999999996</v>
      </c>
      <c r="C32" s="415">
        <v>2.08e-12</v>
      </c>
      <c r="D32" s="400">
        <v>6.0699999999999998e-05</v>
      </c>
      <c r="E32" s="399">
        <v>0.00087100000000000003</v>
      </c>
      <c r="F32" s="399">
        <v>0.00014200000000000001</v>
      </c>
      <c r="G32" s="399">
        <v>7.2999999999999998</v>
      </c>
      <c r="H32" s="399">
        <v>11.18</v>
      </c>
      <c r="J32" s="405" t="s">
        <v>270</v>
      </c>
      <c r="K32" s="416">
        <v>0.23100000000000001</v>
      </c>
      <c r="L32" s="415">
        <v>1.5699999999999999e-14</v>
      </c>
      <c r="M32" s="400">
        <v>3.0300000000000001e-05</v>
      </c>
      <c r="N32" s="399">
        <v>0.00027</v>
      </c>
      <c r="O32" s="399">
        <v>2.65e-05</v>
      </c>
      <c r="P32" s="399">
        <v>3.4399999999999999</v>
      </c>
      <c r="Q32" s="399">
        <v>4.1299999999999999</v>
      </c>
      <c r="S32" s="405" t="s">
        <v>270</v>
      </c>
      <c r="T32" s="416">
        <v>0</v>
      </c>
      <c r="U32" s="415">
        <v>0</v>
      </c>
      <c r="V32" s="400">
        <v>0</v>
      </c>
      <c r="W32" s="399">
        <v>0</v>
      </c>
      <c r="X32" s="399">
        <v>0</v>
      </c>
      <c r="Y32" s="399">
        <v>0</v>
      </c>
      <c r="Z32" s="399">
        <v>0</v>
      </c>
      <c r="AB32" s="405" t="s">
        <v>270</v>
      </c>
      <c r="AC32" s="416">
        <v>0</v>
      </c>
      <c r="AD32" s="415">
        <v>0</v>
      </c>
      <c r="AE32" s="400">
        <v>0</v>
      </c>
      <c r="AF32" s="399">
        <v>0</v>
      </c>
      <c r="AG32" s="399">
        <v>0</v>
      </c>
      <c r="AH32" s="399">
        <v>0</v>
      </c>
      <c r="AI32" s="399">
        <v>0</v>
      </c>
    </row>
    <row r="33">
      <c r="A33" s="405" t="s">
        <v>275</v>
      </c>
      <c r="B33" s="416">
        <v>0.57899999999999996</v>
      </c>
      <c r="C33" s="415">
        <v>2.08e-12</v>
      </c>
      <c r="D33" s="400">
        <v>6.0699999999999998e-05</v>
      </c>
      <c r="E33" s="399">
        <v>0.00087100000000000003</v>
      </c>
      <c r="F33" s="399">
        <v>0.00014200000000000001</v>
      </c>
      <c r="G33" s="399">
        <v>7.2999999999999998</v>
      </c>
      <c r="H33" s="399">
        <v>11.18</v>
      </c>
      <c r="J33" s="405" t="s">
        <v>275</v>
      </c>
      <c r="K33" s="416">
        <v>0.23100000000000001</v>
      </c>
      <c r="L33" s="415">
        <v>1.5699999999999999e-14</v>
      </c>
      <c r="M33" s="400">
        <v>3.0300000000000001e-05</v>
      </c>
      <c r="N33" s="399">
        <v>0.00027</v>
      </c>
      <c r="O33" s="399">
        <v>2.65e-05</v>
      </c>
      <c r="P33" s="399">
        <v>3.4399999999999999</v>
      </c>
      <c r="Q33" s="399">
        <v>4.1299999999999999</v>
      </c>
      <c r="S33" s="405" t="s">
        <v>275</v>
      </c>
      <c r="T33" s="416">
        <v>0</v>
      </c>
      <c r="U33" s="415">
        <v>0</v>
      </c>
      <c r="V33" s="400">
        <v>0</v>
      </c>
      <c r="W33" s="399">
        <v>0</v>
      </c>
      <c r="X33" s="399">
        <v>0</v>
      </c>
      <c r="Y33" s="399">
        <v>0</v>
      </c>
      <c r="Z33" s="399">
        <v>0</v>
      </c>
      <c r="AB33" s="405" t="s">
        <v>275</v>
      </c>
      <c r="AC33" s="416">
        <v>0</v>
      </c>
      <c r="AD33" s="415">
        <v>0</v>
      </c>
      <c r="AE33" s="400">
        <v>0</v>
      </c>
      <c r="AF33" s="399">
        <v>0</v>
      </c>
      <c r="AG33" s="399">
        <v>0</v>
      </c>
      <c r="AH33" s="399">
        <v>0</v>
      </c>
      <c r="AI33" s="399">
        <v>0</v>
      </c>
    </row>
    <row r="34">
      <c r="A34" s="420" t="s">
        <v>300</v>
      </c>
      <c r="B34" s="421">
        <v>0</v>
      </c>
      <c r="C34" s="422">
        <v>0</v>
      </c>
      <c r="D34" s="423">
        <v>0</v>
      </c>
      <c r="E34" s="346">
        <v>0</v>
      </c>
      <c r="F34" s="346">
        <v>0</v>
      </c>
      <c r="G34" s="346">
        <v>0</v>
      </c>
      <c r="H34" s="346">
        <v>0</v>
      </c>
      <c r="J34" s="420" t="s">
        <v>300</v>
      </c>
      <c r="K34" s="421">
        <v>0</v>
      </c>
      <c r="L34" s="422">
        <v>0</v>
      </c>
      <c r="M34" s="423">
        <v>0</v>
      </c>
      <c r="N34" s="346">
        <v>0</v>
      </c>
      <c r="O34" s="346">
        <v>0</v>
      </c>
      <c r="P34" s="346">
        <v>0</v>
      </c>
      <c r="Q34" s="346">
        <v>0</v>
      </c>
      <c r="S34" s="420" t="s">
        <v>300</v>
      </c>
      <c r="T34" s="421">
        <v>0</v>
      </c>
      <c r="U34" s="422">
        <v>0</v>
      </c>
      <c r="V34" s="423">
        <v>0</v>
      </c>
      <c r="W34" s="346">
        <v>0</v>
      </c>
      <c r="X34" s="346">
        <v>0</v>
      </c>
      <c r="Y34" s="346">
        <v>0</v>
      </c>
      <c r="Z34" s="346">
        <v>0</v>
      </c>
      <c r="AB34" s="420" t="s">
        <v>300</v>
      </c>
      <c r="AC34" s="421">
        <v>0</v>
      </c>
      <c r="AD34" s="422">
        <v>0</v>
      </c>
      <c r="AE34" s="423">
        <v>0</v>
      </c>
      <c r="AF34" s="346">
        <v>0</v>
      </c>
      <c r="AG34" s="346">
        <v>0</v>
      </c>
      <c r="AH34" s="346">
        <v>0</v>
      </c>
      <c r="AI34" s="346">
        <v>0</v>
      </c>
    </row>
    <row r="35">
      <c r="A35" s="405" t="s">
        <v>291</v>
      </c>
      <c r="B35" s="416">
        <v>0.57899999999999996</v>
      </c>
      <c r="C35" s="415">
        <v>2.08e-12</v>
      </c>
      <c r="D35" s="400">
        <v>6.0699999999999998e-05</v>
      </c>
      <c r="E35" s="399">
        <v>0.00087100000000000003</v>
      </c>
      <c r="F35" s="399">
        <v>0.00014200000000000001</v>
      </c>
      <c r="G35" s="399">
        <v>7.2999999999999998</v>
      </c>
      <c r="H35" s="399">
        <v>11.18</v>
      </c>
      <c r="J35" s="405" t="s">
        <v>291</v>
      </c>
      <c r="K35" s="416">
        <v>0.23100000000000001</v>
      </c>
      <c r="L35" s="415">
        <v>1.5699999999999999e-14</v>
      </c>
      <c r="M35" s="400">
        <v>3.0300000000000001e-05</v>
      </c>
      <c r="N35" s="399">
        <v>0.00027</v>
      </c>
      <c r="O35" s="399">
        <v>2.65e-05</v>
      </c>
      <c r="P35" s="399">
        <v>3.4399999999999999</v>
      </c>
      <c r="Q35" s="399">
        <v>4.1299999999999999</v>
      </c>
      <c r="S35" s="405" t="s">
        <v>291</v>
      </c>
      <c r="T35" s="416">
        <v>0.57899999999999996</v>
      </c>
      <c r="U35" s="415">
        <v>2.08e-12</v>
      </c>
      <c r="V35" s="400">
        <v>6.0699999999999998e-05</v>
      </c>
      <c r="W35" s="399">
        <v>0.00087100000000000003</v>
      </c>
      <c r="X35" s="399">
        <v>0.00014200000000000001</v>
      </c>
      <c r="Y35" s="399">
        <v>7.2999999999999998</v>
      </c>
      <c r="Z35" s="399">
        <v>11.18</v>
      </c>
      <c r="AB35" s="405" t="s">
        <v>291</v>
      </c>
      <c r="AC35" s="416">
        <v>0</v>
      </c>
      <c r="AD35" s="415">
        <v>0</v>
      </c>
      <c r="AE35" s="400">
        <v>0</v>
      </c>
      <c r="AF35" s="399">
        <v>0</v>
      </c>
      <c r="AG35" s="399">
        <v>0</v>
      </c>
      <c r="AH35" s="399">
        <v>0</v>
      </c>
      <c r="AI35" s="399">
        <v>0</v>
      </c>
    </row>
    <row r="36">
      <c r="A36" s="405" t="s">
        <v>280</v>
      </c>
      <c r="B36" s="416">
        <v>0.57899999999999996</v>
      </c>
      <c r="C36" s="415">
        <v>2.08e-12</v>
      </c>
      <c r="D36" s="400">
        <v>6.0699999999999998e-05</v>
      </c>
      <c r="E36" s="399">
        <v>0.00087100000000000003</v>
      </c>
      <c r="F36" s="399">
        <v>0.00014200000000000001</v>
      </c>
      <c r="G36" s="399">
        <v>7.2999999999999998</v>
      </c>
      <c r="H36" s="399">
        <v>11.18</v>
      </c>
      <c r="J36" s="405" t="s">
        <v>280</v>
      </c>
      <c r="K36" s="416">
        <v>0.23100000000000001</v>
      </c>
      <c r="L36" s="415">
        <v>1.5699999999999999e-14</v>
      </c>
      <c r="M36" s="400">
        <v>3.0300000000000001e-05</v>
      </c>
      <c r="N36" s="399">
        <v>0.00027</v>
      </c>
      <c r="O36" s="399">
        <v>2.65e-05</v>
      </c>
      <c r="P36" s="399">
        <v>3.4399999999999999</v>
      </c>
      <c r="Q36" s="399">
        <v>4.1299999999999999</v>
      </c>
      <c r="S36" s="405" t="s">
        <v>280</v>
      </c>
      <c r="T36" s="416">
        <v>0.57899999999999996</v>
      </c>
      <c r="U36" s="415">
        <v>2.08e-12</v>
      </c>
      <c r="V36" s="400">
        <v>6.0699999999999998e-05</v>
      </c>
      <c r="W36" s="399">
        <v>0.00087100000000000003</v>
      </c>
      <c r="X36" s="399">
        <v>0.00014200000000000001</v>
      </c>
      <c r="Y36" s="399">
        <v>7.2999999999999998</v>
      </c>
      <c r="Z36" s="399">
        <v>11.18</v>
      </c>
      <c r="AB36" s="405" t="s">
        <v>280</v>
      </c>
      <c r="AC36" s="416">
        <v>0</v>
      </c>
      <c r="AD36" s="415">
        <v>0</v>
      </c>
      <c r="AE36" s="400">
        <v>0</v>
      </c>
      <c r="AF36" s="399">
        <v>0</v>
      </c>
      <c r="AG36" s="399">
        <v>0</v>
      </c>
      <c r="AH36" s="399">
        <v>0</v>
      </c>
      <c r="AI36" s="399">
        <v>0</v>
      </c>
    </row>
    <row r="37">
      <c r="A37" s="405" t="s">
        <v>284</v>
      </c>
      <c r="B37"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7"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7"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7"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7"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7"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7"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7" s="405" t="s">
        <v>284</v>
      </c>
      <c r="K37"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7"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7"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7"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7"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7"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7"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7" s="405" t="s">
        <v>284</v>
      </c>
      <c r="T37"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7"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7"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7"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7"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7"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7"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7" s="405" t="s">
        <v>284</v>
      </c>
      <c r="AC37"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7"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7"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7"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7"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7"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7"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8">
      <c r="A38" s="405" t="s">
        <v>287</v>
      </c>
      <c r="B38"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8"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8"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8"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8"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8"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8"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8" s="405" t="s">
        <v>287</v>
      </c>
      <c r="K38"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8"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8"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8"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8"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8"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8"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8" s="405" t="s">
        <v>287</v>
      </c>
      <c r="T38"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8"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8"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8"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8"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8"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8"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8" s="405" t="s">
        <v>287</v>
      </c>
      <c r="AC38"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8"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8"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8"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8"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8"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8"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9">
      <c r="A39" s="405" t="s">
        <v>290</v>
      </c>
      <c r="B39"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9"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9"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9"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9"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9"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9"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9" s="405" t="s">
        <v>290</v>
      </c>
      <c r="K39"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9"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9"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9"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9"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9"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9"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9" s="405" t="s">
        <v>290</v>
      </c>
      <c r="T39"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9"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9"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9"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9"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9"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9"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9" s="405" t="s">
        <v>290</v>
      </c>
      <c r="AC39"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9"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9"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9"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9"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9"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9"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40" ht="15" customHeight="1">
      <c r="A40" s="405" t="s">
        <v>293</v>
      </c>
      <c r="B40" s="416">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C40" s="415">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D40" s="400">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E40" s="399">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F40" s="399">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G40" s="399">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H40" s="399">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J40" s="405" t="s">
        <v>293</v>
      </c>
      <c r="K40" s="416">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L40" s="415">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M40" s="400">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N40" s="399">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O40" s="399">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P40" s="399">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Q40" s="399">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c r="S40" s="405" t="s">
        <v>293</v>
      </c>
      <c r="T40" s="416">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U40" s="415">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V40" s="400">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W40" s="399">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X40" s="399">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Y40" s="399">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Z40" s="399">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AB40" s="405" t="s">
        <v>293</v>
      </c>
      <c r="AC40" s="416">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AD40" s="415">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AE40" s="400">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AF40" s="399">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AG40" s="399">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AH40" s="399">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AI40" s="399">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row>
    <row r="41" ht="15" customHeight="1">
      <c r="A41" s="405" t="s">
        <v>302</v>
      </c>
      <c r="B41" s="416">
        <v>0.62</v>
      </c>
      <c r="C41" s="415">
        <v>3.0699999999999999e-09</v>
      </c>
      <c r="D41" s="400">
        <v>7.6000000000000004e-05</v>
      </c>
      <c r="E41" s="399">
        <v>0.0010300000000000001</v>
      </c>
      <c r="F41" s="399">
        <v>9.8999999999999994e-05</v>
      </c>
      <c r="G41" s="399">
        <v>8.8000000000000007</v>
      </c>
      <c r="H41" s="399">
        <v>10.300000000000001</v>
      </c>
      <c r="J41" s="405" t="s">
        <v>302</v>
      </c>
      <c r="K41" s="416">
        <v>0.25</v>
      </c>
      <c r="L41" s="415">
        <v>1.7999999999999999e-11</v>
      </c>
      <c r="M41" s="400">
        <v>3.1000000000000001e-05</v>
      </c>
      <c r="N41" s="399">
        <v>0.00027</v>
      </c>
      <c r="O41" s="399">
        <v>1.9000000000000001e-05</v>
      </c>
      <c r="P41" s="399">
        <v>3.7999999999999998</v>
      </c>
      <c r="Q41" s="399">
        <v>3.8999999999999999</v>
      </c>
      <c r="S41" s="405" t="s">
        <v>302</v>
      </c>
      <c r="T41" s="416">
        <v>0</v>
      </c>
      <c r="U41" s="415">
        <v>0</v>
      </c>
      <c r="V41" s="400">
        <v>0</v>
      </c>
      <c r="W41" s="399">
        <v>0</v>
      </c>
      <c r="X41" s="399">
        <v>0</v>
      </c>
      <c r="Y41" s="399">
        <v>0</v>
      </c>
      <c r="Z41" s="399">
        <v>0</v>
      </c>
      <c r="AB41" s="405" t="s">
        <v>302</v>
      </c>
      <c r="AC41" s="416">
        <v>0</v>
      </c>
      <c r="AD41" s="415">
        <v>0</v>
      </c>
      <c r="AE41" s="400">
        <v>0</v>
      </c>
      <c r="AF41" s="399">
        <v>0</v>
      </c>
      <c r="AG41" s="399">
        <v>0</v>
      </c>
      <c r="AH41" s="399">
        <v>0</v>
      </c>
      <c r="AI41" s="399">
        <v>0</v>
      </c>
    </row>
    <row r="42">
      <c r="A42" s="405" t="s">
        <v>255</v>
      </c>
      <c r="B42" s="416">
        <v>0.57899999999999996</v>
      </c>
      <c r="C42" s="415">
        <v>2.08e-12</v>
      </c>
      <c r="D42" s="400">
        <v>6.0699999999999998e-05</v>
      </c>
      <c r="E42" s="399">
        <v>0.00087100000000000003</v>
      </c>
      <c r="F42" s="399">
        <v>0.00014200000000000001</v>
      </c>
      <c r="G42" s="399">
        <v>7.2999999999999998</v>
      </c>
      <c r="H42" s="399">
        <v>11.18</v>
      </c>
      <c r="J42" s="405" t="s">
        <v>255</v>
      </c>
      <c r="K42" s="416">
        <v>0.23100000000000001</v>
      </c>
      <c r="L42" s="415">
        <v>1.5699999999999999e-14</v>
      </c>
      <c r="M42" s="400">
        <v>3.0300000000000001e-05</v>
      </c>
      <c r="N42" s="399">
        <v>0.00027</v>
      </c>
      <c r="O42" s="399">
        <v>2.65e-05</v>
      </c>
      <c r="P42" s="399">
        <v>3.4399999999999999</v>
      </c>
      <c r="Q42" s="399">
        <v>4.1299999999999999</v>
      </c>
      <c r="S42" s="405" t="s">
        <v>274</v>
      </c>
      <c r="T42" s="416">
        <v>0.57899999999999996</v>
      </c>
      <c r="U42" s="415">
        <v>2.08e-12</v>
      </c>
      <c r="V42" s="400">
        <v>6.0699999999999998e-05</v>
      </c>
      <c r="W42" s="399">
        <v>0.00087100000000000003</v>
      </c>
      <c r="X42" s="399">
        <v>0.00014200000000000001</v>
      </c>
      <c r="Y42" s="399">
        <v>7.2999999999999998</v>
      </c>
      <c r="Z42" s="399">
        <v>11.18</v>
      </c>
      <c r="AB42" s="405" t="s">
        <v>274</v>
      </c>
      <c r="AC42" s="416">
        <v>0</v>
      </c>
      <c r="AD42" s="415">
        <v>0</v>
      </c>
      <c r="AE42" s="400">
        <v>0</v>
      </c>
      <c r="AF42" s="399">
        <v>0</v>
      </c>
      <c r="AG42" s="399">
        <v>0</v>
      </c>
      <c r="AH42" s="399">
        <v>0</v>
      </c>
      <c r="AI42" s="399">
        <v>0</v>
      </c>
    </row>
    <row r="43">
      <c r="A43" s="405" t="s">
        <v>260</v>
      </c>
      <c r="B43" s="416">
        <v>0.57899999999999996</v>
      </c>
      <c r="C43" s="415">
        <v>2.08e-12</v>
      </c>
      <c r="D43" s="400">
        <v>6.0699999999999998e-05</v>
      </c>
      <c r="E43" s="399">
        <v>0.00087100000000000003</v>
      </c>
      <c r="F43" s="399">
        <v>0.00014200000000000001</v>
      </c>
      <c r="G43" s="399">
        <v>7.2999999999999998</v>
      </c>
      <c r="H43" s="399">
        <v>11.18</v>
      </c>
      <c r="J43" s="405" t="s">
        <v>260</v>
      </c>
      <c r="K43" s="416">
        <v>0.23100000000000001</v>
      </c>
      <c r="L43" s="415">
        <v>1.5699999999999999e-14</v>
      </c>
      <c r="M43" s="400">
        <v>3.0300000000000001e-05</v>
      </c>
      <c r="N43" s="399">
        <v>0.00027</v>
      </c>
      <c r="O43" s="399">
        <v>2.65e-05</v>
      </c>
      <c r="P43" s="399">
        <v>3.4399999999999999</v>
      </c>
      <c r="Q43" s="399">
        <v>4.1299999999999999</v>
      </c>
      <c r="S43" s="405" t="s">
        <v>279</v>
      </c>
      <c r="T43" s="416">
        <v>0.57899999999999996</v>
      </c>
      <c r="U43" s="415">
        <v>2.08e-12</v>
      </c>
      <c r="V43" s="400">
        <v>6.0699999999999998e-05</v>
      </c>
      <c r="W43" s="399">
        <v>0.00087100000000000003</v>
      </c>
      <c r="X43" s="399">
        <v>0.00014200000000000001</v>
      </c>
      <c r="Y43" s="399">
        <v>7.2999999999999998</v>
      </c>
      <c r="Z43" s="399">
        <v>11.18</v>
      </c>
      <c r="AB43" s="405" t="s">
        <v>279</v>
      </c>
      <c r="AC43" s="416">
        <v>0</v>
      </c>
      <c r="AD43" s="415">
        <v>0</v>
      </c>
      <c r="AE43" s="400">
        <v>0</v>
      </c>
      <c r="AF43" s="399">
        <v>0</v>
      </c>
      <c r="AG43" s="399">
        <v>0</v>
      </c>
      <c r="AH43" s="399">
        <v>0</v>
      </c>
      <c r="AI43" s="399">
        <v>0</v>
      </c>
    </row>
    <row r="44">
      <c r="A44" s="405" t="s">
        <v>264</v>
      </c>
      <c r="B44" s="416">
        <v>0.57899999999999996</v>
      </c>
      <c r="C44" s="415">
        <v>2.08e-12</v>
      </c>
      <c r="D44" s="400">
        <v>6.0699999999999998e-05</v>
      </c>
      <c r="E44" s="399">
        <v>0.00087100000000000003</v>
      </c>
      <c r="F44" s="399">
        <v>0.00014200000000000001</v>
      </c>
      <c r="G44" s="399">
        <v>7.2999999999999998</v>
      </c>
      <c r="H44" s="399">
        <v>11.18</v>
      </c>
      <c r="J44" s="405" t="s">
        <v>264</v>
      </c>
      <c r="K44" s="416">
        <v>0.23100000000000001</v>
      </c>
      <c r="L44" s="415">
        <v>1.5699999999999999e-14</v>
      </c>
      <c r="M44" s="400">
        <v>3.0300000000000001e-05</v>
      </c>
      <c r="N44" s="399">
        <v>0.00027</v>
      </c>
      <c r="O44" s="399">
        <v>2.65e-05</v>
      </c>
      <c r="P44" s="399">
        <v>3.4399999999999999</v>
      </c>
      <c r="Q44" s="399">
        <v>4.1299999999999999</v>
      </c>
      <c r="S44" s="405" t="s">
        <v>283</v>
      </c>
      <c r="T44" s="416">
        <v>0.57899999999999996</v>
      </c>
      <c r="U44" s="415">
        <v>2.08e-12</v>
      </c>
      <c r="V44" s="400">
        <v>6.0699999999999998e-05</v>
      </c>
      <c r="W44" s="399">
        <v>0.00087100000000000003</v>
      </c>
      <c r="X44" s="399">
        <v>0.00014200000000000001</v>
      </c>
      <c r="Y44" s="399">
        <v>7.2999999999999998</v>
      </c>
      <c r="Z44" s="399">
        <v>11.18</v>
      </c>
      <c r="AB44" s="405" t="s">
        <v>283</v>
      </c>
      <c r="AC44" s="416">
        <v>0</v>
      </c>
      <c r="AD44" s="415">
        <v>0</v>
      </c>
      <c r="AE44" s="400">
        <v>0</v>
      </c>
      <c r="AF44" s="399">
        <v>0</v>
      </c>
      <c r="AG44" s="399">
        <v>0</v>
      </c>
      <c r="AH44" s="399">
        <v>0</v>
      </c>
      <c r="AI44" s="399">
        <v>0</v>
      </c>
    </row>
    <row r="45">
      <c r="A45" s="405" t="s">
        <v>269</v>
      </c>
      <c r="B45" s="416">
        <v>0.57899999999999996</v>
      </c>
      <c r="C45" s="415">
        <v>2.08e-12</v>
      </c>
      <c r="D45" s="400">
        <v>6.0699999999999998e-05</v>
      </c>
      <c r="E45" s="399">
        <v>0.00087100000000000003</v>
      </c>
      <c r="F45" s="399">
        <v>0.00014200000000000001</v>
      </c>
      <c r="G45" s="399">
        <v>7.2999999999999998</v>
      </c>
      <c r="H45" s="399">
        <v>11.18</v>
      </c>
      <c r="J45" s="405" t="s">
        <v>269</v>
      </c>
      <c r="K45" s="416">
        <v>0.23100000000000001</v>
      </c>
      <c r="L45" s="415">
        <v>1.5699999999999999e-14</v>
      </c>
      <c r="M45" s="400">
        <v>3.0300000000000001e-05</v>
      </c>
      <c r="N45" s="399">
        <v>0.00027</v>
      </c>
      <c r="O45" s="399">
        <v>2.65e-05</v>
      </c>
      <c r="P45" s="399">
        <v>3.4399999999999999</v>
      </c>
      <c r="Q45" s="399">
        <v>4.1299999999999999</v>
      </c>
      <c r="S45" s="424" t="s">
        <v>297</v>
      </c>
      <c r="T45" s="416">
        <v>0.57899999999999996</v>
      </c>
      <c r="U45" s="415">
        <v>2.08e-12</v>
      </c>
      <c r="V45" s="400">
        <v>6.0699999999999998e-05</v>
      </c>
      <c r="W45" s="399">
        <v>0.00087100000000000003</v>
      </c>
      <c r="X45" s="399">
        <v>0.00014200000000000001</v>
      </c>
      <c r="Y45" s="399">
        <v>7.2999999999999998</v>
      </c>
      <c r="Z45" s="399">
        <v>11.18</v>
      </c>
      <c r="AB45" s="425" t="s">
        <v>296</v>
      </c>
      <c r="AC45" s="416">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AD45" s="415">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AE45" s="400">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AF45" s="399">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AG45" s="399">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AH45" s="399">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AI45" s="399">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row>
    <row r="46">
      <c r="A46" s="405" t="s">
        <v>274</v>
      </c>
      <c r="B46" s="416">
        <v>0.57899999999999996</v>
      </c>
      <c r="C46" s="415">
        <v>2.08e-12</v>
      </c>
      <c r="D46" s="400">
        <v>6.0699999999999998e-05</v>
      </c>
      <c r="E46" s="399">
        <v>0.00087100000000000003</v>
      </c>
      <c r="F46" s="399">
        <v>0.00014200000000000001</v>
      </c>
      <c r="G46" s="399">
        <v>7.2999999999999998</v>
      </c>
      <c r="H46" s="399">
        <v>11.18</v>
      </c>
      <c r="J46" s="405" t="s">
        <v>274</v>
      </c>
      <c r="K46" s="416">
        <v>0.23100000000000001</v>
      </c>
      <c r="L46" s="415">
        <v>1.5699999999999999e-14</v>
      </c>
      <c r="M46" s="400">
        <v>3.0300000000000001e-05</v>
      </c>
      <c r="N46" s="399">
        <v>0.00027</v>
      </c>
      <c r="O46" s="399">
        <v>2.65e-05</v>
      </c>
      <c r="P46" s="399">
        <v>3.4399999999999999</v>
      </c>
      <c r="Q46" s="399">
        <v>4.1299999999999999</v>
      </c>
      <c r="S46" s="405" t="s">
        <v>255</v>
      </c>
      <c r="T46" s="416">
        <v>0</v>
      </c>
      <c r="U46" s="415">
        <v>0</v>
      </c>
      <c r="V46" s="400">
        <v>0</v>
      </c>
      <c r="W46" s="399">
        <v>0</v>
      </c>
      <c r="X46" s="399">
        <v>0</v>
      </c>
      <c r="Y46" s="399">
        <v>0</v>
      </c>
      <c r="Z46" s="399">
        <v>0</v>
      </c>
      <c r="AB46" s="399" t="s">
        <v>297</v>
      </c>
      <c r="AC46" s="416">
        <v>0</v>
      </c>
      <c r="AD46" s="415">
        <v>0</v>
      </c>
      <c r="AE46" s="400">
        <v>0</v>
      </c>
      <c r="AF46" s="399">
        <v>0</v>
      </c>
      <c r="AG46" s="399">
        <v>0</v>
      </c>
      <c r="AH46" s="399">
        <v>0</v>
      </c>
      <c r="AI46" s="399">
        <v>0</v>
      </c>
    </row>
    <row r="47">
      <c r="A47" s="405" t="s">
        <v>279</v>
      </c>
      <c r="B47" s="416">
        <v>0.57899999999999996</v>
      </c>
      <c r="C47" s="415">
        <v>2.08e-12</v>
      </c>
      <c r="D47" s="400">
        <v>6.0699999999999998e-05</v>
      </c>
      <c r="E47" s="399">
        <v>0.00087100000000000003</v>
      </c>
      <c r="F47" s="399">
        <v>0.00014200000000000001</v>
      </c>
      <c r="G47" s="399">
        <v>7.2999999999999998</v>
      </c>
      <c r="H47" s="399">
        <v>11.18</v>
      </c>
      <c r="J47" s="405" t="s">
        <v>279</v>
      </c>
      <c r="K47" s="416">
        <v>0.23100000000000001</v>
      </c>
      <c r="L47" s="415">
        <v>1.5699999999999999e-14</v>
      </c>
      <c r="M47" s="400">
        <v>3.0300000000000001e-05</v>
      </c>
      <c r="N47" s="399">
        <v>0.00027</v>
      </c>
      <c r="O47" s="399">
        <v>2.65e-05</v>
      </c>
      <c r="P47" s="399">
        <v>3.4399999999999999</v>
      </c>
      <c r="Q47" s="399">
        <v>4.1299999999999999</v>
      </c>
      <c r="S47" s="405" t="s">
        <v>260</v>
      </c>
      <c r="T47" s="416">
        <v>0</v>
      </c>
      <c r="U47" s="415">
        <v>0</v>
      </c>
      <c r="V47" s="400">
        <v>0</v>
      </c>
      <c r="W47" s="399">
        <v>0</v>
      </c>
      <c r="X47" s="399">
        <v>0</v>
      </c>
      <c r="Y47" s="399">
        <v>0</v>
      </c>
      <c r="Z47" s="399">
        <v>0</v>
      </c>
      <c r="AB47" s="405" t="s">
        <v>255</v>
      </c>
      <c r="AC47" s="416">
        <v>0</v>
      </c>
      <c r="AD47" s="415">
        <v>0</v>
      </c>
      <c r="AE47" s="400">
        <v>0</v>
      </c>
      <c r="AF47" s="399">
        <v>0</v>
      </c>
      <c r="AG47" s="399">
        <v>0</v>
      </c>
      <c r="AH47" s="399">
        <v>0</v>
      </c>
      <c r="AI47" s="399">
        <v>0</v>
      </c>
    </row>
    <row r="48">
      <c r="A48" s="405" t="s">
        <v>283</v>
      </c>
      <c r="B48" s="416">
        <v>0.57899999999999996</v>
      </c>
      <c r="C48" s="415">
        <v>2.08e-12</v>
      </c>
      <c r="D48" s="400">
        <v>6.0699999999999998e-05</v>
      </c>
      <c r="E48" s="399">
        <v>0.00087100000000000003</v>
      </c>
      <c r="F48" s="399">
        <v>0.00014200000000000001</v>
      </c>
      <c r="G48" s="399">
        <v>7.2999999999999998</v>
      </c>
      <c r="H48" s="399">
        <v>11.18</v>
      </c>
      <c r="J48" s="405" t="s">
        <v>283</v>
      </c>
      <c r="K48" s="416">
        <v>0.23100000000000001</v>
      </c>
      <c r="L48" s="415">
        <v>1.5699999999999999e-14</v>
      </c>
      <c r="M48" s="400">
        <v>3.0300000000000001e-05</v>
      </c>
      <c r="N48" s="399">
        <v>0.00027</v>
      </c>
      <c r="O48" s="399">
        <v>2.65e-05</v>
      </c>
      <c r="P48" s="399">
        <v>3.4399999999999999</v>
      </c>
      <c r="Q48" s="399">
        <v>4.1299999999999999</v>
      </c>
      <c r="S48" s="405" t="s">
        <v>264</v>
      </c>
      <c r="T48" s="416">
        <v>0</v>
      </c>
      <c r="U48" s="415">
        <v>0</v>
      </c>
      <c r="V48" s="400">
        <v>0</v>
      </c>
      <c r="W48" s="399">
        <v>0</v>
      </c>
      <c r="X48" s="399">
        <v>0</v>
      </c>
      <c r="Y48" s="399">
        <v>0</v>
      </c>
      <c r="Z48" s="399">
        <v>0</v>
      </c>
      <c r="AB48" s="405" t="s">
        <v>260</v>
      </c>
      <c r="AC48" s="416">
        <v>0</v>
      </c>
      <c r="AD48" s="415">
        <v>0</v>
      </c>
      <c r="AE48" s="400">
        <v>0</v>
      </c>
      <c r="AF48" s="399">
        <v>0</v>
      </c>
      <c r="AG48" s="399">
        <v>0</v>
      </c>
      <c r="AH48" s="399">
        <v>0</v>
      </c>
      <c r="AI48" s="399">
        <v>0</v>
      </c>
    </row>
    <row r="49">
      <c r="A49" s="405" t="s">
        <v>285</v>
      </c>
      <c r="B49" s="416">
        <v>0.57899999999999996</v>
      </c>
      <c r="C49" s="415">
        <v>2.08e-12</v>
      </c>
      <c r="D49" s="400">
        <v>6.0699999999999998e-05</v>
      </c>
      <c r="E49" s="399">
        <v>0.00087100000000000003</v>
      </c>
      <c r="F49" s="399">
        <v>0.00014200000000000001</v>
      </c>
      <c r="G49" s="399">
        <v>7.2999999999999998</v>
      </c>
      <c r="H49" s="399">
        <v>11.18</v>
      </c>
      <c r="J49" s="405" t="s">
        <v>285</v>
      </c>
      <c r="K49" s="416">
        <v>0.23100000000000001</v>
      </c>
      <c r="L49" s="415">
        <v>1.5699999999999999e-14</v>
      </c>
      <c r="M49" s="400">
        <v>3.0300000000000001e-05</v>
      </c>
      <c r="N49" s="399">
        <v>0.00027</v>
      </c>
      <c r="O49" s="399">
        <v>2.65e-05</v>
      </c>
      <c r="P49" s="399">
        <v>3.4399999999999999</v>
      </c>
      <c r="Q49" s="399">
        <v>4.1299999999999999</v>
      </c>
      <c r="S49" s="405" t="s">
        <v>269</v>
      </c>
      <c r="T49" s="416">
        <v>0</v>
      </c>
      <c r="U49" s="415">
        <v>0</v>
      </c>
      <c r="V49" s="400">
        <v>0</v>
      </c>
      <c r="W49" s="399">
        <v>0</v>
      </c>
      <c r="X49" s="399">
        <v>0</v>
      </c>
      <c r="Y49" s="399">
        <v>0</v>
      </c>
      <c r="Z49" s="399">
        <v>0</v>
      </c>
      <c r="AB49" s="405" t="s">
        <v>264</v>
      </c>
      <c r="AC49" s="416">
        <v>0</v>
      </c>
      <c r="AD49" s="415">
        <v>0</v>
      </c>
      <c r="AE49" s="400">
        <v>0</v>
      </c>
      <c r="AF49" s="399">
        <v>0</v>
      </c>
      <c r="AG49" s="399">
        <v>0</v>
      </c>
      <c r="AH49" s="399">
        <v>0</v>
      </c>
      <c r="AI49" s="399">
        <v>0</v>
      </c>
    </row>
    <row r="50">
      <c r="A50" s="405" t="s">
        <v>289</v>
      </c>
      <c r="B50" s="416">
        <v>0.57899999999999996</v>
      </c>
      <c r="C50" s="415">
        <v>2.08e-12</v>
      </c>
      <c r="D50" s="400">
        <v>6.0699999999999998e-05</v>
      </c>
      <c r="E50" s="399">
        <v>0.00087100000000000003</v>
      </c>
      <c r="F50" s="399">
        <v>0.00014200000000000001</v>
      </c>
      <c r="G50" s="399">
        <v>7.2999999999999998</v>
      </c>
      <c r="H50" s="399">
        <v>11.18</v>
      </c>
      <c r="J50" s="405" t="s">
        <v>289</v>
      </c>
      <c r="K50" s="416">
        <v>0.23100000000000001</v>
      </c>
      <c r="L50" s="415">
        <v>1.5699999999999999e-14</v>
      </c>
      <c r="M50" s="400">
        <v>3.0300000000000001e-05</v>
      </c>
      <c r="N50" s="399">
        <v>0.00027</v>
      </c>
      <c r="O50" s="399">
        <v>2.65e-05</v>
      </c>
      <c r="P50" s="399">
        <v>3.4399999999999999</v>
      </c>
      <c r="Q50" s="399">
        <v>4.1299999999999999</v>
      </c>
      <c r="S50" s="405" t="s">
        <v>285</v>
      </c>
      <c r="T50" s="416">
        <v>0</v>
      </c>
      <c r="U50" s="415">
        <v>0</v>
      </c>
      <c r="V50" s="400">
        <v>0</v>
      </c>
      <c r="W50" s="399">
        <v>0</v>
      </c>
      <c r="X50" s="399">
        <v>0</v>
      </c>
      <c r="Y50" s="399">
        <v>0</v>
      </c>
      <c r="Z50" s="399">
        <v>0</v>
      </c>
      <c r="AB50" s="405" t="s">
        <v>269</v>
      </c>
      <c r="AC50" s="416">
        <v>0</v>
      </c>
      <c r="AD50" s="415">
        <v>0</v>
      </c>
      <c r="AE50" s="400">
        <v>0</v>
      </c>
      <c r="AF50" s="399">
        <v>0</v>
      </c>
      <c r="AG50" s="399">
        <v>0</v>
      </c>
      <c r="AH50" s="399">
        <v>0</v>
      </c>
      <c r="AI50" s="399">
        <v>0</v>
      </c>
    </row>
    <row r="51">
      <c r="A51" s="405" t="s">
        <v>292</v>
      </c>
      <c r="B51" s="416">
        <v>0.57899999999999996</v>
      </c>
      <c r="C51" s="415">
        <v>2.08e-12</v>
      </c>
      <c r="D51" s="400">
        <v>6.0699999999999998e-05</v>
      </c>
      <c r="E51" s="399">
        <v>0.00087100000000000003</v>
      </c>
      <c r="F51" s="399">
        <v>0.00014200000000000001</v>
      </c>
      <c r="G51" s="399">
        <v>7.2999999999999998</v>
      </c>
      <c r="H51" s="399">
        <v>11.18</v>
      </c>
      <c r="J51" s="405" t="s">
        <v>292</v>
      </c>
      <c r="K51" s="416">
        <v>0.23100000000000001</v>
      </c>
      <c r="L51" s="415">
        <v>1.5699999999999999e-14</v>
      </c>
      <c r="M51" s="400">
        <v>3.0300000000000001e-05</v>
      </c>
      <c r="N51" s="399">
        <v>0.00027</v>
      </c>
      <c r="O51" s="399">
        <v>2.65e-05</v>
      </c>
      <c r="P51" s="399">
        <v>3.4399999999999999</v>
      </c>
      <c r="Q51" s="399">
        <v>4.1299999999999999</v>
      </c>
      <c r="S51" s="405" t="s">
        <v>289</v>
      </c>
      <c r="T51" s="416">
        <v>0</v>
      </c>
      <c r="U51" s="415">
        <v>0</v>
      </c>
      <c r="V51" s="400">
        <v>0</v>
      </c>
      <c r="W51" s="399">
        <v>0</v>
      </c>
      <c r="X51" s="399">
        <v>0</v>
      </c>
      <c r="Y51" s="399">
        <v>0</v>
      </c>
      <c r="Z51" s="399">
        <v>0</v>
      </c>
      <c r="AB51" s="405" t="s">
        <v>285</v>
      </c>
      <c r="AC51" s="416">
        <v>0</v>
      </c>
      <c r="AD51" s="415">
        <v>0</v>
      </c>
      <c r="AE51" s="400">
        <v>0</v>
      </c>
      <c r="AF51" s="399">
        <v>0</v>
      </c>
      <c r="AG51" s="399">
        <v>0</v>
      </c>
      <c r="AH51" s="399">
        <v>0</v>
      </c>
      <c r="AI51" s="399">
        <v>0</v>
      </c>
    </row>
    <row r="52">
      <c r="A52" s="405" t="s">
        <v>294</v>
      </c>
      <c r="B52" s="416">
        <v>0.57899999999999996</v>
      </c>
      <c r="C52" s="415">
        <v>2.08e-12</v>
      </c>
      <c r="D52" s="400">
        <v>6.0699999999999998e-05</v>
      </c>
      <c r="E52" s="399">
        <v>0.00087100000000000003</v>
      </c>
      <c r="F52" s="399">
        <v>0.00014200000000000001</v>
      </c>
      <c r="G52" s="399">
        <v>7.2999999999999998</v>
      </c>
      <c r="H52" s="399">
        <v>11.18</v>
      </c>
      <c r="J52" s="405" t="s">
        <v>294</v>
      </c>
      <c r="K52" s="416">
        <v>0.23100000000000001</v>
      </c>
      <c r="L52" s="415">
        <v>1.5699999999999999e-14</v>
      </c>
      <c r="M52" s="400">
        <v>3.0300000000000001e-05</v>
      </c>
      <c r="N52" s="399">
        <v>0.00027</v>
      </c>
      <c r="O52" s="399">
        <v>2.65e-05</v>
      </c>
      <c r="P52" s="399">
        <v>3.4399999999999999</v>
      </c>
      <c r="Q52" s="399">
        <v>4.1299999999999999</v>
      </c>
      <c r="S52" s="405" t="s">
        <v>292</v>
      </c>
      <c r="T52" s="416">
        <v>0</v>
      </c>
      <c r="U52" s="415">
        <v>0</v>
      </c>
      <c r="V52" s="400">
        <v>0</v>
      </c>
      <c r="W52" s="399">
        <v>0</v>
      </c>
      <c r="X52" s="399">
        <v>0</v>
      </c>
      <c r="Y52" s="399">
        <v>0</v>
      </c>
      <c r="Z52" s="399">
        <v>0</v>
      </c>
      <c r="AB52" s="405" t="s">
        <v>289</v>
      </c>
      <c r="AC52" s="416">
        <v>0</v>
      </c>
      <c r="AD52" s="415">
        <v>0</v>
      </c>
      <c r="AE52" s="400">
        <v>0</v>
      </c>
      <c r="AF52" s="399">
        <v>0</v>
      </c>
      <c r="AG52" s="399">
        <v>0</v>
      </c>
      <c r="AH52" s="399">
        <v>0</v>
      </c>
      <c r="AI52" s="399">
        <v>0</v>
      </c>
    </row>
    <row r="53">
      <c r="A53" s="407" t="s">
        <v>296</v>
      </c>
      <c r="B53" s="416">
        <f>IF('DGNB LCA Results'!$P$4=4,VLOOKUP('DGNB LCA Results'!$M$3,Use!$A$2:$H$100,2,FALSE)*'DGNB LCA Results'!$N$3+VLOOKUP('DGNB LCA Results'!$K$3,Use!$A$2:$H$100,2,FALSE)*'DGNB LCA Results'!$L$3+VLOOKUP('DGNB LCA Results'!$I$3,Use!$A$2:$H$100,2,FALSE)*'DGNB LCA Results'!$J$3+VLOOKUP('DGNB LCA Results'!$G$3,Use!$A$2:$H$100,2,FALSE)*'DGNB LCA Results'!$H$3,IF('DGNB LCA Results'!$P$4=3,VLOOKUP('DGNB LCA Results'!$M$3,Use!$A$2:$H$100,2,FALSE)*'DGNB LCA Results'!$N$3+VLOOKUP('DGNB LCA Results'!$K$3,Use!$A$2:$H$100,2,FALSE)*'DGNB LCA Results'!$L$3+VLOOKUP('DGNB LCA Results'!$I$3,Use!$A$2:$H$100,2,FALSE)*'DGNB LCA Results'!$J$3,IF('DGNB LCA Results'!$P$4=2,VLOOKUP('DGNB LCA Results'!$M$3,Use!$A$2:$H$100,2,FALSE)*'DGNB LCA Results'!$N$3+VLOOKUP('DGNB LCA Results'!$K$3,Use!$A$2:$H$100,2,FALSE)*'DGNB LCA Results'!$L$3,IF('DGNB LCA Results'!$P$4=1,VLOOKUP('DGNB LCA Results'!$M$3,Use!$A$2:$H$100,2,FALSE)*'DGNB LCA Results'!$N$3,0))))</f>
        <v>0</v>
      </c>
      <c r="C53" s="415">
        <f>IF('DGNB LCA Results'!$P$4=4,VLOOKUP('DGNB LCA Results'!$M$3,Use!$A$2:$H$100,3,FALSE)*'DGNB LCA Results'!$N$3+VLOOKUP('DGNB LCA Results'!$K$3,Use!$A$2:$H$100,3,FALSE)*'DGNB LCA Results'!$L$3+VLOOKUP('DGNB LCA Results'!$I$3,Use!$A$2:$H$100,3,FALSE)*'DGNB LCA Results'!$J$3+VLOOKUP('DGNB LCA Results'!$G$3,Use!$A$2:$H$100,3,FALSE)*'DGNB LCA Results'!$H$3,IF('DGNB LCA Results'!$P$4=3,VLOOKUP('DGNB LCA Results'!$M$3,Use!$A$2:$H$100,3,FALSE)*'DGNB LCA Results'!$N$3+VLOOKUP('DGNB LCA Results'!$K$3,Use!$A$2:$H$100,3,FALSE)*'DGNB LCA Results'!$L$3+VLOOKUP('DGNB LCA Results'!$I$3,Use!$A$2:$H$100,3,FALSE)*'DGNB LCA Results'!$J$3,IF('DGNB LCA Results'!$P$4=2,VLOOKUP('DGNB LCA Results'!$M$3,Use!$A$2:$H$100,3,FALSE)*'DGNB LCA Results'!$N$3+VLOOKUP('DGNB LCA Results'!$K$3,Use!$A$2:$H$100,3,FALSE)*'DGNB LCA Results'!$L$3,IF('DGNB LCA Results'!$P$4=1,VLOOKUP('DGNB LCA Results'!$M$3,Use!$A$2:$H$100,3,FALSE)*'DGNB LCA Results'!$N$3,0))))</f>
        <v>0</v>
      </c>
      <c r="D53" s="400">
        <f>IF('DGNB LCA Results'!$P$4=4,VLOOKUP('DGNB LCA Results'!$M$3,Use!$A$2:$H$100,4,FALSE)*'DGNB LCA Results'!$N$3+VLOOKUP('DGNB LCA Results'!$K$3,Use!$A$2:$H$100,4,FALSE)*'DGNB LCA Results'!$L$3+VLOOKUP('DGNB LCA Results'!$I$3,Use!$A$2:$H$100,4,FALSE)*'DGNB LCA Results'!$J$3+VLOOKUP('DGNB LCA Results'!$G$3,Use!$A$2:$H$100,4,FALSE)*'DGNB LCA Results'!$H$3,IF('DGNB LCA Results'!$P$4=3,VLOOKUP('DGNB LCA Results'!$M$3,Use!$A$2:$H$100,4,FALSE)*'DGNB LCA Results'!$N$3+VLOOKUP('DGNB LCA Results'!$K$3,Use!$A$2:$H$100,4,FALSE)*'DGNB LCA Results'!$L$3+VLOOKUP('DGNB LCA Results'!$I$3,Use!$A$2:$H$100,4,FALSE)*'DGNB LCA Results'!$J$3,IF('DGNB LCA Results'!$P$4=2,VLOOKUP('DGNB LCA Results'!$M$3,Use!$A$2:$H$100,4,FALSE)*'DGNB LCA Results'!$N$3+VLOOKUP('DGNB LCA Results'!$K$3,Use!$A$2:$H$100,4,FALSE)*'DGNB LCA Results'!$L$3,IF('DGNB LCA Results'!$P$4=1,VLOOKUP('DGNB LCA Results'!$M$3,Use!$A$2:$H$100,4,FALSE)*'DGNB LCA Results'!$N$3,0))))</f>
        <v>0</v>
      </c>
      <c r="E53" s="399">
        <f>IF('DGNB LCA Results'!$P$4=4,VLOOKUP('DGNB LCA Results'!$M$3,Use!$A$2:$H$100,5,FALSE)*'DGNB LCA Results'!$N$3+VLOOKUP('DGNB LCA Results'!$K$3,Use!$A$2:$H$100,5,FALSE)*'DGNB LCA Results'!$L$3+VLOOKUP('DGNB LCA Results'!$I$3,Use!$A$2:$H$100,5,FALSE)*'DGNB LCA Results'!$J$3+VLOOKUP('DGNB LCA Results'!$G$3,Use!$A$2:$H$100,5,FALSE)*'DGNB LCA Results'!$H$3,IF('DGNB LCA Results'!$P$4=3,VLOOKUP('DGNB LCA Results'!$M$3,Use!$A$2:$H$100,5,FALSE)*'DGNB LCA Results'!$N$3+VLOOKUP('DGNB LCA Results'!$K$3,Use!$A$2:$H$100,5,FALSE)*'DGNB LCA Results'!$L$3+VLOOKUP('DGNB LCA Results'!$I$3,Use!$A$2:$H$100,5,FALSE)*'DGNB LCA Results'!$J$3,IF('DGNB LCA Results'!$P$4=2,VLOOKUP('DGNB LCA Results'!$M$3,Use!$A$2:$H$100,5,FALSE)*'DGNB LCA Results'!$N$3+VLOOKUP('DGNB LCA Results'!$K$3,Use!$A$2:$H$100,5,FALSE)*'DGNB LCA Results'!$L$3,IF('DGNB LCA Results'!$P$4=1,VLOOKUP('DGNB LCA Results'!$M$3,Use!$A$2:$H$100,5,FALSE)*'DGNB LCA Results'!$N$3,0))))</f>
        <v>0</v>
      </c>
      <c r="F53" s="399">
        <f>IF('DGNB LCA Results'!$P$4=4,VLOOKUP('DGNB LCA Results'!$M$3,Use!$A$2:$H$100,6,FALSE)*'DGNB LCA Results'!$N$3+VLOOKUP('DGNB LCA Results'!$K$3,Use!$A$2:$H$100,6,FALSE)*'DGNB LCA Results'!$L$3+VLOOKUP('DGNB LCA Results'!$I$3,Use!$A$2:$H$100,6,FALSE)*'DGNB LCA Results'!$J$3+VLOOKUP('DGNB LCA Results'!$G$3,Use!$A$2:$H$100,6,FALSE)*'DGNB LCA Results'!$H$3,IF('DGNB LCA Results'!$P$4=3,VLOOKUP('DGNB LCA Results'!$M$3,Use!$A$2:$H$100,6,FALSE)*'DGNB LCA Results'!$N$3+VLOOKUP('DGNB LCA Results'!$K$3,Use!$A$2:$H$100,6,FALSE)*'DGNB LCA Results'!$L$3+VLOOKUP('DGNB LCA Results'!$I$3,Use!$A$2:$H$100,6,FALSE)*'DGNB LCA Results'!$J$3,IF('DGNB LCA Results'!$P$4=2,VLOOKUP('DGNB LCA Results'!$M$3,Use!$A$2:$H$100,6,FALSE)*'DGNB LCA Results'!$N$3+VLOOKUP('DGNB LCA Results'!$K$3,Use!$A$2:$H$100,6,FALSE)*'DGNB LCA Results'!$L$3,IF('DGNB LCA Results'!$P$4=1,VLOOKUP('DGNB LCA Results'!$M$3,Use!$A$2:$H$100,6,FALSE)*'DGNB LCA Results'!$N$3,0))))</f>
        <v>0</v>
      </c>
      <c r="G53" s="399">
        <f>IF('DGNB LCA Results'!$P$4=4,VLOOKUP('DGNB LCA Results'!$M$3,Use!$A$2:$H$100,7,FALSE)*'DGNB LCA Results'!$N$3+VLOOKUP('DGNB LCA Results'!$K$3,Use!$A$2:$H$100,7,FALSE)*'DGNB LCA Results'!$L$3+VLOOKUP('DGNB LCA Results'!$I$3,Use!$A$2:$H$100,7,FALSE)*'DGNB LCA Results'!$J$3+VLOOKUP('DGNB LCA Results'!$G$3,Use!$A$2:$H$100,7,FALSE)*'DGNB LCA Results'!$H$3,IF('DGNB LCA Results'!$P$4=3,VLOOKUP('DGNB LCA Results'!$M$3,Use!$A$2:$H$100,7,FALSE)*'DGNB LCA Results'!$N$3+VLOOKUP('DGNB LCA Results'!$K$3,Use!$A$2:$H$100,7,FALSE)*'DGNB LCA Results'!$L$3+VLOOKUP('DGNB LCA Results'!$I$3,Use!$A$2:$H$100,7,FALSE)*'DGNB LCA Results'!$J$3,IF('DGNB LCA Results'!$P$4=2,VLOOKUP('DGNB LCA Results'!$M$3,Use!$A$2:$H$100,7,FALSE)*'DGNB LCA Results'!$N$3+VLOOKUP('DGNB LCA Results'!$K$3,Use!$A$2:$H$100,7,FALSE)*'DGNB LCA Results'!$L$3,IF('DGNB LCA Results'!$P$4=1,VLOOKUP('DGNB LCA Results'!$M$3,Use!$A$2:$H$100,7,FALSE)*'DGNB LCA Results'!$N$3,0))))</f>
        <v>0</v>
      </c>
      <c r="H53" s="399">
        <f>IF('DGNB LCA Results'!$P$4=4,VLOOKUP('DGNB LCA Results'!$M$3,Use!$A$2:$H$100,8,FALSE)*'DGNB LCA Results'!$N$3+VLOOKUP('DGNB LCA Results'!$K$3,Use!$A$2:$H$100,8,FALSE)*'DGNB LCA Results'!$L$3+VLOOKUP('DGNB LCA Results'!$I$3,Use!$A$2:$H$100,8,FALSE)*'DGNB LCA Results'!$J$3+VLOOKUP('DGNB LCA Results'!$G$3,Use!$A$2:$H$100,8,FALSE)*'DGNB LCA Results'!$H$3,IF('DGNB LCA Results'!$P$4=3,VLOOKUP('DGNB LCA Results'!$M$3,Use!$A$2:$H$100,8,FALSE)*'DGNB LCA Results'!$N$3+VLOOKUP('DGNB LCA Results'!$K$3,Use!$A$2:$H$100,8,FALSE)*'DGNB LCA Results'!$L$3+VLOOKUP('DGNB LCA Results'!$I$3,Use!$A$2:$H$100,8,FALSE)*'DGNB LCA Results'!$J$3,IF('DGNB LCA Results'!$P$4=2,VLOOKUP('DGNB LCA Results'!$M$3,Use!$A$2:$H$100,8,FALSE)*'DGNB LCA Results'!$N$3+VLOOKUP('DGNB LCA Results'!$K$3,Use!$A$2:$H$100,8,FALSE)*'DGNB LCA Results'!$L$3,IF('DGNB LCA Results'!$P$4=1,VLOOKUP('DGNB LCA Results'!$M$3,Use!$A$2:$H$100,8,FALSE)*'DGNB LCA Results'!$N$3,0))))</f>
        <v>0</v>
      </c>
      <c r="J53" s="425" t="s">
        <v>296</v>
      </c>
      <c r="K53" s="416">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L53" s="415">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M53" s="400">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N53" s="399">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O53" s="399">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P53" s="399">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Q53" s="399">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c r="S53" s="405" t="s">
        <v>294</v>
      </c>
      <c r="T53" s="416">
        <v>0</v>
      </c>
      <c r="U53" s="415">
        <v>0</v>
      </c>
      <c r="V53" s="400">
        <v>0</v>
      </c>
      <c r="W53" s="399">
        <v>0</v>
      </c>
      <c r="X53" s="399">
        <v>0</v>
      </c>
      <c r="Y53" s="399">
        <v>0</v>
      </c>
      <c r="Z53" s="399">
        <v>0</v>
      </c>
      <c r="AB53" s="405" t="s">
        <v>292</v>
      </c>
      <c r="AC53" s="416">
        <v>0</v>
      </c>
      <c r="AD53" s="415">
        <v>0</v>
      </c>
      <c r="AE53" s="400">
        <v>0</v>
      </c>
      <c r="AF53" s="399">
        <v>0</v>
      </c>
      <c r="AG53" s="399">
        <v>0</v>
      </c>
      <c r="AH53" s="399">
        <v>0</v>
      </c>
      <c r="AI53" s="399">
        <v>0</v>
      </c>
    </row>
    <row r="54">
      <c r="A54" t="s">
        <v>297</v>
      </c>
      <c r="B54" s="416">
        <v>0.57899999999999996</v>
      </c>
      <c r="C54" s="415">
        <v>2.08e-12</v>
      </c>
      <c r="D54" s="400">
        <v>6.0699999999999998e-05</v>
      </c>
      <c r="E54" s="399">
        <v>0.00087100000000000003</v>
      </c>
      <c r="F54" s="399">
        <v>0.00014200000000000001</v>
      </c>
      <c r="G54" s="399">
        <v>7.2999999999999998</v>
      </c>
      <c r="H54" s="399">
        <v>11.18</v>
      </c>
      <c r="J54" s="399" t="s">
        <v>297</v>
      </c>
      <c r="K54" s="416">
        <v>0.23100000000000001</v>
      </c>
      <c r="L54" s="415">
        <v>1.5699999999999999e-14</v>
      </c>
      <c r="M54" s="400">
        <v>3.0300000000000001e-05</v>
      </c>
      <c r="N54" s="399">
        <v>0.00027</v>
      </c>
      <c r="O54" s="399">
        <v>2.65e-05</v>
      </c>
      <c r="P54" s="399">
        <v>3.4399999999999999</v>
      </c>
      <c r="Q54" s="399">
        <v>4.1299999999999999</v>
      </c>
      <c r="S54" s="406" t="s">
        <v>303</v>
      </c>
      <c r="T54" s="416">
        <v>0</v>
      </c>
      <c r="U54" s="415">
        <v>0</v>
      </c>
      <c r="V54" s="400">
        <v>0</v>
      </c>
      <c r="W54" s="399">
        <v>0</v>
      </c>
      <c r="X54" s="399">
        <v>0</v>
      </c>
      <c r="Y54" s="399">
        <v>0</v>
      </c>
      <c r="Z54" s="399">
        <v>0</v>
      </c>
      <c r="AB54" s="405" t="s">
        <v>294</v>
      </c>
      <c r="AC54" s="416">
        <v>0</v>
      </c>
      <c r="AD54" s="415">
        <v>0</v>
      </c>
      <c r="AE54" s="400">
        <v>0</v>
      </c>
      <c r="AF54" s="399">
        <v>0</v>
      </c>
      <c r="AG54" s="399">
        <v>0</v>
      </c>
      <c r="AH54" s="399">
        <v>0</v>
      </c>
      <c r="AI54" s="399">
        <v>0</v>
      </c>
    </row>
    <row r="55">
      <c r="A55" s="388" t="s">
        <v>303</v>
      </c>
      <c r="B55" s="416">
        <v>0.57899999999999996</v>
      </c>
      <c r="C55" s="415">
        <v>2.08e-12</v>
      </c>
      <c r="D55" s="400">
        <v>6.0699999999999998e-05</v>
      </c>
      <c r="E55" s="399">
        <v>0.00087100000000000003</v>
      </c>
      <c r="F55" s="399">
        <v>0.00014200000000000001</v>
      </c>
      <c r="G55" s="399">
        <v>7.2999999999999998</v>
      </c>
      <c r="H55" s="399">
        <v>11.18</v>
      </c>
      <c r="J55" s="406" t="s">
        <v>303</v>
      </c>
      <c r="K55" s="416">
        <v>0.23100000000000001</v>
      </c>
      <c r="L55" s="415">
        <v>1.5699999999999999e-14</v>
      </c>
      <c r="M55" s="400">
        <v>3.0300000000000001e-05</v>
      </c>
      <c r="N55" s="399">
        <v>0.00027</v>
      </c>
      <c r="O55" s="399">
        <v>2.65e-05</v>
      </c>
      <c r="P55" s="399">
        <v>3.4399999999999999</v>
      </c>
      <c r="Q55" s="399">
        <v>4.1299999999999999</v>
      </c>
      <c r="AB55" s="405" t="s">
        <v>303</v>
      </c>
      <c r="AC55" s="416">
        <v>0</v>
      </c>
      <c r="AD55" s="415">
        <v>0</v>
      </c>
      <c r="AE55" s="400">
        <v>0</v>
      </c>
      <c r="AF55" s="399">
        <v>0</v>
      </c>
      <c r="AG55" s="399">
        <v>0</v>
      </c>
      <c r="AH55" s="399">
        <v>0</v>
      </c>
      <c r="AI55" s="399">
        <v>0</v>
      </c>
    </row>
    <row r="75" ht="15" customHeight="1"/>
    <row r="111" ht="15" customHeight="1"/>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145" id="{001C00B3-00F7-437A-BCD1-00800003003F}">
            <xm:f>FIND($B53,'DGNB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2" id="{006600D3-00DC-4BA9-B12D-0001006E00F2}">
            <xm:f>'DGNB LCA Results'!$F$56="BRI [m³]"</xm:f>
            <x14:dxf>
              <fill>
                <patternFill patternType="solid">
                  <fgColor theme="0"/>
                  <bgColor theme="0"/>
                </patternFill>
              </fill>
            </x14:dxf>
          </x14:cfRule>
          <xm:sqref>A53</xm:sqref>
        </x14:conditionalFormatting>
        <x14:conditionalFormatting xmlns:xm="http://schemas.microsoft.com/office/excel/2006/main">
          <x14:cfRule type="expression" priority="146" id="{00D400DF-0039-4725-895C-001600EE0012}">
            <xm:f>FIND($B53,'DGNB LCA Results'!$M$3)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4" id="{00350079-00F8-4AF6-851D-0064008B00ED}">
            <xm:f>FIND($B53,'DGNB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3" id="{00E40093-00CB-41F1-B8E9-001800FA00FC}">
            <xm:f>FIND($B53,'DGNB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81" id="{00820048-0011-4070-83DB-003D00940039}">
            <xm:f>FIND($A55,'DGNB LCA Results'!$K$3)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0" id="{008600F8-008F-4998-98A6-00B0005F00FF}">
            <xm:f>FIND($A55,'DGNB LCA Results'!$I$3)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9" id="{00510046-0030-4A55-82C5-00B7005C001A}">
            <xm:f>FIND($A55,'DGNB LCA Results'!$G$3)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2" id="{00630000-005A-492A-BFB7-00C7005E002A}">
            <xm:f>FIND($A55,'DGNB LCA Results'!$M$3)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1" id="{004D00E1-008E-4D4E-9EA2-0046003D00EE}">
            <xm:f>FIND($A2,'DGNB LCA Results'!$G$3)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4" id="{003C000C-006A-4721-A1E5-0072009200ED}">
            <xm:f>FIND($A2,'DGNB LCA Results'!$M$3)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2" id="{001E006D-0092-44F3-9998-004C00C300C7}">
            <xm:f>FIND($A2,'DGNB LCA Results'!$I$3)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3" id="{007D007E-003A-4A8F-8EAD-003A003400F1}">
            <xm:f>FIND($A2,'DGNB LCA Results'!$K$3)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21" id="{00400013-00BE-4B53-A5E9-00DC00C40077}">
            <xm:f>FIND($A53,'DGNB LCA Results'!$G$3)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2" id="{00B700AD-00D2-48F0-A55F-00C600850050}">
            <xm:f>FIND($A53,'DGNB LCA Results'!$I$3)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3" id="{007D00A7-0040-4A8C-A029-00D300FA0095}">
            <xm:f>FIND($A53,'DGNB LCA Results'!$K$3)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4" id="{00920081-0017-431B-9FA6-009800E10074}">
            <xm:f>FIND($A53,'DGNB LCA Results'!$M$3)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141" id="{006B006F-006C-481B-B02B-0058005D00DB}">
            <xm:f>FIND($B53,'DGNB LCA Results'!$M$3)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7" id="{009D0098-008A-4B08-9914-00DD003500F1}">
            <xm:f>'DGNB LCA Results'!$F$56="BRI [m³]"</xm:f>
            <x14:dxf>
              <fill>
                <patternFill patternType="solid">
                  <fgColor theme="0"/>
                  <bgColor theme="0"/>
                </patternFill>
              </fill>
            </x14:dxf>
          </x14:cfRule>
          <xm:sqref>J53</xm:sqref>
        </x14:conditionalFormatting>
        <x14:conditionalFormatting xmlns:xm="http://schemas.microsoft.com/office/excel/2006/main">
          <x14:cfRule type="expression" priority="138" id="{0020008E-00CD-4EAB-AFF8-0026006B0084}">
            <xm:f>FIND($B53,'DGNB LCA Results'!$G$3)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9" id="{0019005C-00A4-443E-B221-0023002700AE}">
            <xm:f>FIND($B53,'DGNB LCA Results'!$I$3)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40" id="{00120089-00B7-4F20-8EB3-004800B40002}">
            <xm:f>FIND($B53,'DGNB LCA Results'!$K$3)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39" id="{00750092-008C-49F0-8E8B-00F3006600EC}">
            <xm:f>FIND($A55,'DGNB LCA Results'!$K$3)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40" id="{003400C3-0014-4286-AB70-008600B800F7}">
            <xm:f>FIND($A55,'DGNB LCA Results'!$M$3)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7" id="{008D0093-005A-408B-B679-00FE00E6003B}">
            <xm:f>FIND($A55,'DGNB LCA Results'!$G$3)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8" id="{007E0041-0033-4C92-A803-00AA00DB000E}">
            <xm:f>FIND($A55,'DGNB LCA Results'!$I$3)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163" id="{00B800FF-0005-44C0-BF5C-007300340099}">
            <xm:f>FIND($A2,'DGNB LCA Results'!$G$3)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4" id="{00D50078-001E-4999-9A09-005B008500BD}">
            <xm:f>FIND($A2,'DGNB LCA Results'!$I$3)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5" id="{00DE001C-00E1-4FD0-93C5-004E00760004}">
            <xm:f>FIND($A2,'DGNB LCA Results'!$K$3)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6" id="{009400CD-004E-48FA-9EED-000D00C700BC}">
            <xm:f>FIND($A2,'DGNB LCA Results'!$M$3)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20" id="{000200FB-001D-4C45-92A1-001E00400083}">
            <xm:f>FIND($A53,'DGNB LCA Results'!$M$3)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8" id="{00790010-00BE-4E74-A5A0-0046005600A2}">
            <xm:f>FIND($A53,'DGNB LCA Results'!$I$3)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9" id="{00FD00E2-0025-4640-B95F-0008005F0034}">
            <xm:f>FIND($A53,'DGNB LCA Results'!$K$3)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7" id="{00C1007A-0018-4E3E-8507-004B00F000EC}">
            <xm:f>FIND($A53,'DGNB LCA Results'!$G$3)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10" id="{005700A0-0000-42B5-95CD-000500980058}">
            <xm:f>FIND($B45,'DGNB LCA Results'!$M$3)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9" id="{00D80044-00A3-4AA4-B2C2-009300E60057}">
            <xm:f>FIND($B45,'DGNB LCA Results'!$K$3)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6" id="{005E0040-00BE-4172-9102-00DC004D0002}">
            <xm:f>'DGNB LCA Results'!$F$56="BRI [m³]"</xm:f>
            <x14:dxf>
              <fill>
                <patternFill patternType="solid">
                  <fgColor theme="0"/>
                  <bgColor theme="0"/>
                </patternFill>
              </fill>
            </x14:dxf>
          </x14:cfRule>
          <xm:sqref>S45</xm:sqref>
        </x14:conditionalFormatting>
        <x14:conditionalFormatting xmlns:xm="http://schemas.microsoft.com/office/excel/2006/main">
          <x14:cfRule type="expression" priority="107" id="{00FC00AE-00BF-48A4-A628-0044008B00AE}">
            <xm:f>FIND($B45,'DGNB LCA Results'!$G$3)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8" id="{000B0064-003A-44B4-8C44-009A00B30057}">
            <xm:f>FIND($B45,'DGNB LCA Results'!$I$3)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64" id="{009D009C-001B-4A9B-AA28-00D600F70020}">
            <xm:f>FIND($A2,'DGNB LCA Results'!$M$3)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3" id="{00E50038-0020-4B36-B43C-00E000780068}">
            <xm:f>FIND($A2,'DGNB LCA Results'!$K$3)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1" id="{0093004C-0080-483B-9CD4-00D2007C00AC}">
            <xm:f>FIND($A2,'DGNB LCA Results'!$G$3)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2" id="{004000F3-0004-4D20-B006-00A000E60034}">
            <xm:f>FIND($A2,'DGNB LCA Results'!$I$3)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11" id="{004C0034-00A0-47E4-B9F0-000400C900FC}">
            <xm:f>FIND($A46,'DGNB LCA Results'!$K$3)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2" id="{00E10034-005E-4835-9B55-002600150018}">
            <xm:f>FIND($A46,'DGNB LCA Results'!$M$3)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0" id="{00BA00A9-007E-4986-9028-0031000600DB}">
            <xm:f>FIND($A46,'DGNB LCA Results'!$I$3)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9" id="{004A00C5-0095-424E-AA38-00A200490064}">
            <xm:f>FIND($A46,'DGNB LCA Results'!$G$3)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56" id="{00830090-0015-466A-BA69-00E100CA005F}">
            <xm:f>FIND($A45,'DGNB LCA Results'!$M$3)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5" id="{00F00041-0006-4E15-AE7A-00D200B6002A}">
            <xm:f>FIND($A45,'DGNB LCA Results'!$K$3)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4" id="{0055004D-00B0-4CF1-9EAB-00060073000C}">
            <xm:f>FIND($A45,'DGNB LCA Results'!$I$3)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3" id="{00E40091-00A0-4C85-9D70-00DA00EF00F9}">
            <xm:f>FIND($A45,'DGNB LCA Results'!$G$3)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152" id="{00B20057-00B7-4288-AA70-00270072006A}">
            <xm:f>FIND($A37,'DGNB LCA Results'!$I$3)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3" id="{003B0073-0054-452F-83B3-00120029006E}">
            <xm:f>FIND($A37,'DGNB LCA Results'!$K$3)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4" id="{0023000D-001B-4E29-88D0-00CE007900C7}">
            <xm:f>FIND($A37,'DGNB LCA Results'!$M$3)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1" id="{00F20073-00FC-4788-B865-006A00E8000A}">
            <xm:f>FIND($A37,'DGNB LCA Results'!$G$3)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05" id="{00C000A9-001E-4552-A73D-00C6009B006E}">
            <xm:f>FIND($B45,'DGNB LCA Results'!$M$3)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4" id="{00D600B2-00B6-4E0F-8D82-004300BB0047}">
            <xm:f>FIND($B45,'DGNB LCA Results'!$K$3)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3" id="{00A6007C-009C-429B-91FE-008E00800030}">
            <xm:f>FIND($B45,'DGNB LCA Results'!$I$3)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2" id="{005100FE-00A9-40E3-B556-003500E70084}">
            <xm:f>FIND($B45,'DGNB LCA Results'!$G$3)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1" id="{002A0057-00F1-4DE2-9229-004800C40044}">
            <xm:f>'DGNB LCA Results'!$F$56="BRI [m³]"</xm:f>
            <x14:dxf>
              <fill>
                <patternFill patternType="solid">
                  <fgColor theme="0"/>
                  <bgColor theme="0"/>
                </patternFill>
              </fill>
            </x14:dxf>
          </x14:cfRule>
          <xm:sqref>AB45</xm:sqref>
        </x14:conditionalFormatting>
        <x14:conditionalFormatting xmlns:xm="http://schemas.microsoft.com/office/excel/2006/main">
          <x14:cfRule type="expression" priority="30" id="{00810092-0053-4E51-8044-00A1009A00AC}">
            <xm:f>FIND($A47,'DGNB LCA Results'!$I$3)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29" id="{00410015-0057-49BD-8AC3-00DA002100D4}">
            <xm:f>FIND($A47,'DGNB LCA Results'!$G$3)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1" id="{00380072-004B-46F4-9410-004D004B003E}">
            <xm:f>FIND($A47,'DGNB LCA Results'!$K$3)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2" id="{0058001C-0025-4AAB-A914-00CE00BA000F}">
            <xm:f>FIND($A47,'DGNB LCA Results'!$M$3)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09" id="{00E40092-00A6-4C10-AA8B-001400BD00C0}">
            <xm:f>FIND($A2,'DGNB LCA Results'!$G$3)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0" id="{000100C5-0069-4BC3-B8B4-0054006C00C7}">
            <xm:f>FIND($A2,'DGNB LCA Results'!$I$3)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1" id="{006D00E0-0095-405D-B68B-0022001200B4}">
            <xm:f>FIND($A2,'DGNB LCA Results'!$K$3)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2" id="{00940053-007B-40D4-96D8-005F00AF004F}">
            <xm:f>FIND($A2,'DGNB LCA Results'!$M$3)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1" id="{00D5002D-0037-450D-8F72-00A500670038}">
            <xm:f>FIND($A37,'DGNB LCA Results'!$G$3)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4" id="{009F0069-001F-4BEA-B3A3-0059008100A4}">
            <xm:f>FIND($A37,'DGNB LCA Results'!$M$3)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3" id="{007000FC-0028-4320-BC50-0047008B0031}">
            <xm:f>FIND($A37,'DGNB LCA Results'!$K$3)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2" id="{000E0040-00BE-4ED6-86E6-006B005B00D7}">
            <xm:f>FIND($A37,'DGNB LCA Results'!$I$3)</xm:f>
            <x14:dxf>
              <fill>
                <patternFill patternType="solid">
                  <fgColor theme="9" tint="0.39994506668294322"/>
                  <bgColor theme="9" tint="0.39994506668294322"/>
                </patternFill>
              </fill>
            </x14:dxf>
          </x14:cfRule>
          <xm:sqref>AC37:AI55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53" activeCellId="0" sqref="A53"/>
    </sheetView>
  </sheetViews>
  <sheetFormatPr defaultColWidth="11.42578125" defaultRowHeight="14.449999999999999"/>
  <cols>
    <col customWidth="1" min="1" max="1" width="19.28515625"/>
    <col customWidth="1" min="2" max="2" width="17.85546875"/>
  </cols>
  <sheetData>
    <row r="1">
      <c r="A1" s="343" t="s">
        <v>308</v>
      </c>
      <c r="B1" s="343" t="s">
        <v>309</v>
      </c>
    </row>
    <row r="2">
      <c r="A2" t="s">
        <v>249</v>
      </c>
      <c r="B2" t="s">
        <v>310</v>
      </c>
    </row>
    <row r="3">
      <c r="A3" t="s">
        <v>253</v>
      </c>
      <c r="B3" t="s">
        <v>311</v>
      </c>
    </row>
    <row r="4">
      <c r="A4" t="s">
        <v>252</v>
      </c>
      <c r="B4" t="s">
        <v>312</v>
      </c>
    </row>
    <row r="5">
      <c r="A5" t="s">
        <v>258</v>
      </c>
      <c r="B5" t="s">
        <v>311</v>
      </c>
    </row>
    <row r="6">
      <c r="A6" t="s">
        <v>257</v>
      </c>
      <c r="B6" t="s">
        <v>312</v>
      </c>
    </row>
    <row r="7">
      <c r="A7" t="s">
        <v>262</v>
      </c>
      <c r="B7" t="s">
        <v>312</v>
      </c>
    </row>
    <row r="8">
      <c r="A8" t="s">
        <v>263</v>
      </c>
      <c r="B8" t="s">
        <v>311</v>
      </c>
    </row>
    <row r="9">
      <c r="A9" t="s">
        <v>266</v>
      </c>
      <c r="B9" t="s">
        <v>312</v>
      </c>
    </row>
    <row r="10">
      <c r="A10" t="s">
        <v>286</v>
      </c>
      <c r="B10" t="s">
        <v>312</v>
      </c>
    </row>
    <row r="11">
      <c r="A11" t="s">
        <v>281</v>
      </c>
      <c r="B11" t="s">
        <v>311</v>
      </c>
    </row>
    <row r="12">
      <c r="A12" t="s">
        <v>277</v>
      </c>
      <c r="B12" t="s">
        <v>311</v>
      </c>
    </row>
    <row r="13">
      <c r="A13" t="s">
        <v>272</v>
      </c>
      <c r="B13" t="s">
        <v>311</v>
      </c>
    </row>
    <row r="14">
      <c r="A14" t="s">
        <v>295</v>
      </c>
      <c r="B14" t="s">
        <v>312</v>
      </c>
    </row>
    <row r="15">
      <c r="A15" t="s">
        <v>276</v>
      </c>
      <c r="B15" t="s">
        <v>312</v>
      </c>
    </row>
    <row r="16">
      <c r="A16" t="s">
        <v>271</v>
      </c>
      <c r="B16" t="s">
        <v>312</v>
      </c>
    </row>
    <row r="17">
      <c r="A17" t="s">
        <v>251</v>
      </c>
      <c r="B17" t="s">
        <v>311</v>
      </c>
    </row>
    <row r="18">
      <c r="A18" t="s">
        <v>256</v>
      </c>
      <c r="B18" t="s">
        <v>311</v>
      </c>
    </row>
    <row r="19">
      <c r="A19" t="s">
        <v>261</v>
      </c>
      <c r="B19" t="s">
        <v>312</v>
      </c>
    </row>
    <row r="20">
      <c r="A20" t="s">
        <v>265</v>
      </c>
      <c r="B20" t="s">
        <v>312</v>
      </c>
    </row>
    <row r="21">
      <c r="A21" t="s">
        <v>288</v>
      </c>
      <c r="B21" t="s">
        <v>312</v>
      </c>
    </row>
    <row r="22">
      <c r="A22" t="s">
        <v>267</v>
      </c>
      <c r="B22" t="s">
        <v>311</v>
      </c>
    </row>
    <row r="23">
      <c r="A23" t="s">
        <v>298</v>
      </c>
      <c r="B23" t="s">
        <v>312</v>
      </c>
    </row>
    <row r="24">
      <c r="A24" t="s">
        <v>254</v>
      </c>
      <c r="B24" t="s">
        <v>313</v>
      </c>
    </row>
    <row r="25">
      <c r="A25" t="s">
        <v>259</v>
      </c>
      <c r="B25" t="s">
        <v>313</v>
      </c>
    </row>
    <row r="26">
      <c r="A26" t="s">
        <v>3</v>
      </c>
      <c r="B26" t="s">
        <v>313</v>
      </c>
    </row>
    <row r="27">
      <c r="A27" t="s">
        <v>268</v>
      </c>
      <c r="B27" t="s">
        <v>313</v>
      </c>
    </row>
    <row r="28">
      <c r="A28" t="s">
        <v>273</v>
      </c>
      <c r="B28" t="s">
        <v>313</v>
      </c>
    </row>
    <row r="29">
      <c r="A29" t="s">
        <v>278</v>
      </c>
      <c r="B29" t="s">
        <v>313</v>
      </c>
    </row>
    <row r="30">
      <c r="A30" t="s">
        <v>282</v>
      </c>
      <c r="B30" t="s">
        <v>313</v>
      </c>
    </row>
    <row r="31">
      <c r="A31" t="s">
        <v>270</v>
      </c>
      <c r="B31" t="s">
        <v>313</v>
      </c>
    </row>
    <row r="32">
      <c r="A32" t="s">
        <v>275</v>
      </c>
      <c r="B32" t="s">
        <v>313</v>
      </c>
    </row>
    <row r="33">
      <c r="A33" t="s">
        <v>299</v>
      </c>
      <c r="B33" t="s">
        <v>311</v>
      </c>
    </row>
    <row r="34">
      <c r="A34" s="405" t="s">
        <v>291</v>
      </c>
      <c r="B34" t="s">
        <v>313</v>
      </c>
    </row>
    <row r="35">
      <c r="A35" s="405" t="s">
        <v>280</v>
      </c>
      <c r="B35" t="s">
        <v>313</v>
      </c>
    </row>
    <row r="36">
      <c r="A36" t="s">
        <v>284</v>
      </c>
      <c r="B36" t="s">
        <v>312</v>
      </c>
    </row>
    <row r="37">
      <c r="A37" t="s">
        <v>287</v>
      </c>
      <c r="B37" t="s">
        <v>311</v>
      </c>
    </row>
    <row r="38">
      <c r="A38" t="s">
        <v>290</v>
      </c>
      <c r="B38" t="s">
        <v>313</v>
      </c>
    </row>
    <row r="39">
      <c r="A39" t="s">
        <v>293</v>
      </c>
      <c r="B39" t="s">
        <v>313</v>
      </c>
    </row>
    <row r="40">
      <c r="A40" t="s">
        <v>302</v>
      </c>
      <c r="B40" t="s">
        <v>311</v>
      </c>
    </row>
    <row r="41">
      <c r="A41" t="s">
        <v>255</v>
      </c>
      <c r="B41" t="s">
        <v>313</v>
      </c>
    </row>
    <row r="42">
      <c r="A42" t="s">
        <v>260</v>
      </c>
      <c r="B42" t="s">
        <v>313</v>
      </c>
    </row>
    <row r="43">
      <c r="A43" t="s">
        <v>264</v>
      </c>
      <c r="B43" t="s">
        <v>313</v>
      </c>
    </row>
    <row r="44">
      <c r="A44" t="s">
        <v>269</v>
      </c>
      <c r="B44" t="s">
        <v>313</v>
      </c>
    </row>
    <row r="45">
      <c r="A45" t="s">
        <v>274</v>
      </c>
      <c r="B45" t="s">
        <v>313</v>
      </c>
    </row>
    <row r="46">
      <c r="A46" t="s">
        <v>279</v>
      </c>
      <c r="B46" t="s">
        <v>313</v>
      </c>
    </row>
    <row r="47">
      <c r="A47" t="s">
        <v>283</v>
      </c>
      <c r="B47" t="s">
        <v>313</v>
      </c>
    </row>
    <row r="48">
      <c r="A48" t="s">
        <v>285</v>
      </c>
      <c r="B48" t="s">
        <v>313</v>
      </c>
    </row>
    <row r="49">
      <c r="A49" t="s">
        <v>289</v>
      </c>
      <c r="B49" t="s">
        <v>313</v>
      </c>
    </row>
    <row r="50">
      <c r="A50" t="s">
        <v>292</v>
      </c>
      <c r="B50" t="s">
        <v>313</v>
      </c>
    </row>
    <row r="51">
      <c r="A51" t="s">
        <v>294</v>
      </c>
      <c r="B51" t="s">
        <v>313</v>
      </c>
    </row>
    <row r="52">
      <c r="A52" s="388" t="s">
        <v>297</v>
      </c>
      <c r="B52" t="s">
        <v>313</v>
      </c>
    </row>
    <row r="53">
      <c r="A53" s="405" t="s">
        <v>303</v>
      </c>
      <c r="B53" t="s">
        <v>313</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0" id="{00C10007-0083-491D-AA73-005600E50025}">
            <xm:f>FIND($A34,'DGNB LCA Results'!$G$3)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1" id="{00B1008E-0091-4C80-AFED-002800610004}">
            <xm:f>FIND($A34,'DGNB LCA Results'!$I$3)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2" id="{00D400AD-003C-4AFD-8A6A-004000D5001D}">
            <xm:f>FIND($A34,'DGNB LCA Results'!$K$3)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3" id="{00FB007B-00C0-4BD6-A424-008000180097}">
            <xm:f>FIND($A34,'DGNB LCA Results'!$M$3)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5" id="{005A0083-0035-4A55-8F9D-002E00D200A5}">
            <xm:f>'DGNB LCA Results'!$F$56="BRI [m³]"</xm:f>
            <x14:dxf>
              <fill>
                <patternFill patternType="solid">
                  <fgColor theme="0"/>
                  <bgColor theme="0"/>
                </patternFill>
              </fill>
            </x14:dxf>
          </x14:cfRule>
          <xm:sqref>A52</xm:sqref>
        </x14:conditionalFormatting>
        <x14:conditionalFormatting xmlns:xm="http://schemas.microsoft.com/office/excel/2006/main">
          <x14:cfRule type="expression" priority="6" id="{005A00C8-00D7-4E3D-9065-004900AC0096}">
            <xm:f>FIND($B52,'DGNB LCA Results'!$G$3)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7" id="{00DC007E-0045-4145-B331-0098000800AC}">
            <xm:f>FIND($B52,'DGNB LCA Results'!$I$3)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8" id="{00640030-00C5-4BBE-94D0-004A00FE005E}">
            <xm:f>FIND($B52,'DGNB LCA Results'!$K$3)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9" id="{002A0047-00AA-4D93-9AAF-0026005E0097}">
            <xm:f>FIND($B52,'DGNB LCA Results'!$M$3)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1" id="{001300EE-0008-4267-8633-004000900056}">
            <xm:f>FIND($A53,'DGNB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2" id="{00290032-003C-47CB-B9A3-00BD00860011}">
            <xm:f>FIND($A53,'DGNB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3" id="{00D9005D-008E-4C42-ADE9-005E007C003A}">
            <xm:f>FIND($A53,'DGNB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4" id="{008300A9-000D-472D-A77A-00C6008300EC}">
            <xm:f>FIND($A53,'DGNB LCA Results'!$M$3)</xm:f>
            <x14:dxf>
              <fill>
                <patternFill patternType="solid">
                  <fgColor theme="9" tint="0.39994506668294322"/>
                  <bgColor theme="9" tint="0.39994506668294322"/>
                </patternFill>
              </fill>
            </x14:dxf>
          </x14:cfRule>
          <xm:sqref>A53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M492" activeCellId="0" sqref="M492"/>
    </sheetView>
  </sheetViews>
  <sheetFormatPr defaultColWidth="11.42578125" defaultRowHeight="14.449999999999999"/>
  <cols>
    <col customWidth="1" min="1" max="1" width="19.42578125"/>
    <col min="2" max="2" style="426" width="11.42578125"/>
    <col min="4" max="4" style="427" width="11.42578125"/>
    <col min="5" max="5" style="426" width="11.42578125"/>
    <col min="7" max="7" style="427" width="11.42578125"/>
    <col min="8" max="8" style="426" width="11.42578125"/>
    <col min="10" max="10" style="427" width="11.42578125"/>
    <col min="11" max="11" style="426" width="11.42578125"/>
    <col min="13" max="13" style="427" width="11.42578125"/>
    <col min="14" max="14" style="426" width="11.42578125"/>
    <col min="16" max="16" style="427" width="11.42578125"/>
    <col customWidth="1" min="18" max="18" width="17.7109375"/>
  </cols>
  <sheetData>
    <row r="1">
      <c r="A1" t="s">
        <v>314</v>
      </c>
      <c r="B1" s="426" t="s">
        <v>315</v>
      </c>
      <c r="C1" t="s">
        <v>316</v>
      </c>
      <c r="D1" s="427" t="s">
        <v>317</v>
      </c>
      <c r="E1" s="426" t="s">
        <v>318</v>
      </c>
      <c r="F1" t="s">
        <v>319</v>
      </c>
      <c r="G1" s="427" t="s">
        <v>320</v>
      </c>
      <c r="H1" s="426" t="s">
        <v>321</v>
      </c>
      <c r="I1" t="s">
        <v>322</v>
      </c>
      <c r="J1" s="427" t="s">
        <v>323</v>
      </c>
      <c r="K1" s="426" t="s">
        <v>324</v>
      </c>
      <c r="L1" t="s">
        <v>325</v>
      </c>
      <c r="M1" s="427" t="s">
        <v>326</v>
      </c>
      <c r="N1" s="426" t="s">
        <v>327</v>
      </c>
      <c r="O1" t="s">
        <v>328</v>
      </c>
      <c r="P1" s="427" t="s">
        <v>329</v>
      </c>
      <c r="Q1" t="s">
        <v>180</v>
      </c>
      <c r="R1" t="s">
        <v>308</v>
      </c>
    </row>
    <row r="2">
      <c r="A2" t="str">
        <f t="shared" ref="A2:A65" si="32">IF(R2="","",CONCATENATE(R2,"_",Q2))</f>
        <v>NBV15_10</v>
      </c>
      <c r="B2" s="426">
        <v>1.3999999999999999</v>
      </c>
      <c r="C2">
        <v>1</v>
      </c>
      <c r="D2" s="427">
        <v>1</v>
      </c>
      <c r="E2" s="426">
        <v>10</v>
      </c>
      <c r="F2">
        <v>1</v>
      </c>
      <c r="G2" s="427">
        <v>1</v>
      </c>
      <c r="H2" s="426">
        <v>2</v>
      </c>
      <c r="I2">
        <v>1</v>
      </c>
      <c r="J2" s="427">
        <v>1</v>
      </c>
      <c r="K2" s="426">
        <v>1.7</v>
      </c>
      <c r="L2">
        <v>1</v>
      </c>
      <c r="M2" s="427">
        <v>1</v>
      </c>
      <c r="N2" s="426">
        <v>2</v>
      </c>
      <c r="O2">
        <v>1</v>
      </c>
      <c r="P2" s="427">
        <v>1</v>
      </c>
      <c r="Q2">
        <v>10</v>
      </c>
      <c r="R2" t="s">
        <v>253</v>
      </c>
    </row>
    <row r="3">
      <c r="A3" t="str">
        <f t="shared" si="32"/>
        <v>NBV15_20</v>
      </c>
      <c r="B3" s="426">
        <v>1.3</v>
      </c>
      <c r="C3">
        <v>1</v>
      </c>
      <c r="D3" s="427">
        <v>1</v>
      </c>
      <c r="E3" s="426">
        <v>7.75</v>
      </c>
      <c r="F3">
        <v>1</v>
      </c>
      <c r="G3" s="427">
        <v>1</v>
      </c>
      <c r="H3" s="426">
        <v>1.75</v>
      </c>
      <c r="I3">
        <v>1</v>
      </c>
      <c r="J3" s="427">
        <v>1</v>
      </c>
      <c r="K3" s="426">
        <v>1.5249999999999999</v>
      </c>
      <c r="L3">
        <v>1</v>
      </c>
      <c r="M3" s="427">
        <v>1</v>
      </c>
      <c r="N3" s="426">
        <v>1.75</v>
      </c>
      <c r="O3">
        <v>1</v>
      </c>
      <c r="P3" s="427">
        <v>1</v>
      </c>
      <c r="Q3">
        <v>20</v>
      </c>
      <c r="R3" t="s">
        <v>253</v>
      </c>
    </row>
    <row r="4">
      <c r="A4" t="str">
        <f t="shared" si="32"/>
        <v>NBV15_30</v>
      </c>
      <c r="B4" s="426">
        <v>1.2</v>
      </c>
      <c r="C4">
        <v>1</v>
      </c>
      <c r="D4" s="427">
        <v>1</v>
      </c>
      <c r="E4" s="426">
        <v>5.5</v>
      </c>
      <c r="F4">
        <v>1</v>
      </c>
      <c r="G4" s="427">
        <v>1</v>
      </c>
      <c r="H4" s="426">
        <v>1.5</v>
      </c>
      <c r="I4">
        <v>1</v>
      </c>
      <c r="J4" s="427">
        <v>1</v>
      </c>
      <c r="K4" s="426">
        <v>1.3500000000000001</v>
      </c>
      <c r="L4">
        <v>1</v>
      </c>
      <c r="M4" s="427">
        <v>1</v>
      </c>
      <c r="N4" s="426">
        <v>1.5</v>
      </c>
      <c r="O4">
        <v>1</v>
      </c>
      <c r="P4" s="427">
        <v>1</v>
      </c>
      <c r="Q4">
        <v>30</v>
      </c>
      <c r="R4" t="s">
        <v>253</v>
      </c>
    </row>
    <row r="5">
      <c r="A5" t="str">
        <f t="shared" si="32"/>
        <v>NBV15_40</v>
      </c>
      <c r="B5" s="426">
        <v>1.1000000000000001</v>
      </c>
      <c r="C5">
        <v>1</v>
      </c>
      <c r="D5" s="427">
        <v>1</v>
      </c>
      <c r="E5" s="426">
        <v>3.25</v>
      </c>
      <c r="F5">
        <v>1</v>
      </c>
      <c r="G5" s="427">
        <v>1</v>
      </c>
      <c r="H5" s="426">
        <v>1.25</v>
      </c>
      <c r="I5">
        <v>1</v>
      </c>
      <c r="J5" s="427">
        <v>1</v>
      </c>
      <c r="K5" s="426">
        <v>1.175</v>
      </c>
      <c r="L5">
        <v>1</v>
      </c>
      <c r="M5" s="427">
        <v>1</v>
      </c>
      <c r="N5" s="426">
        <v>1.25</v>
      </c>
      <c r="O5">
        <v>1</v>
      </c>
      <c r="P5" s="427">
        <v>1</v>
      </c>
      <c r="Q5">
        <v>40</v>
      </c>
      <c r="R5" t="s">
        <v>253</v>
      </c>
    </row>
    <row r="6">
      <c r="A6" t="str">
        <f t="shared" si="32"/>
        <v>NBV15_50</v>
      </c>
      <c r="B6" s="426">
        <v>1</v>
      </c>
      <c r="C6">
        <v>1</v>
      </c>
      <c r="D6" s="427">
        <v>1</v>
      </c>
      <c r="E6" s="426">
        <v>1</v>
      </c>
      <c r="F6">
        <v>1</v>
      </c>
      <c r="G6" s="427">
        <v>1</v>
      </c>
      <c r="H6" s="426">
        <v>1</v>
      </c>
      <c r="I6">
        <v>1</v>
      </c>
      <c r="J6" s="427">
        <v>1</v>
      </c>
      <c r="K6" s="426">
        <v>1</v>
      </c>
      <c r="L6">
        <v>1</v>
      </c>
      <c r="M6" s="427">
        <v>1</v>
      </c>
      <c r="N6" s="426">
        <v>1</v>
      </c>
      <c r="O6">
        <v>1</v>
      </c>
      <c r="P6" s="427">
        <v>1</v>
      </c>
      <c r="Q6">
        <v>50</v>
      </c>
      <c r="R6" t="s">
        <v>253</v>
      </c>
    </row>
    <row r="7">
      <c r="A7" t="str">
        <f t="shared" si="32"/>
        <v>NBV15_60</v>
      </c>
      <c r="B7" s="426">
        <v>0.93999999999999995</v>
      </c>
      <c r="C7">
        <v>1</v>
      </c>
      <c r="D7" s="427">
        <v>1</v>
      </c>
      <c r="E7" s="426">
        <v>0.93999999999999995</v>
      </c>
      <c r="F7">
        <v>1</v>
      </c>
      <c r="G7" s="427">
        <v>1</v>
      </c>
      <c r="H7" s="426">
        <v>0.93999999999999995</v>
      </c>
      <c r="I7">
        <v>1</v>
      </c>
      <c r="J7" s="427">
        <v>1</v>
      </c>
      <c r="K7" s="426">
        <v>0.93999999999999995</v>
      </c>
      <c r="L7">
        <v>1</v>
      </c>
      <c r="M7" s="427">
        <v>1</v>
      </c>
      <c r="N7" s="426">
        <v>0.93999999999999995</v>
      </c>
      <c r="O7">
        <v>1</v>
      </c>
      <c r="P7" s="427">
        <v>1</v>
      </c>
      <c r="Q7">
        <v>60</v>
      </c>
      <c r="R7" t="s">
        <v>253</v>
      </c>
    </row>
    <row r="8">
      <c r="A8" t="str">
        <f t="shared" si="32"/>
        <v>NBV15_70</v>
      </c>
      <c r="B8" s="426">
        <v>0.88</v>
      </c>
      <c r="C8">
        <v>1</v>
      </c>
      <c r="D8" s="427">
        <v>1</v>
      </c>
      <c r="E8" s="426">
        <v>0.88</v>
      </c>
      <c r="F8">
        <v>1</v>
      </c>
      <c r="G8" s="427">
        <v>1</v>
      </c>
      <c r="H8" s="426">
        <v>0.88</v>
      </c>
      <c r="I8">
        <v>1</v>
      </c>
      <c r="J8" s="427">
        <v>1</v>
      </c>
      <c r="K8" s="426">
        <v>0.88</v>
      </c>
      <c r="L8">
        <v>1</v>
      </c>
      <c r="M8" s="427">
        <v>1</v>
      </c>
      <c r="N8" s="426">
        <v>0.88</v>
      </c>
      <c r="O8">
        <v>1</v>
      </c>
      <c r="P8" s="427">
        <v>1</v>
      </c>
      <c r="Q8">
        <v>70</v>
      </c>
      <c r="R8" t="s">
        <v>253</v>
      </c>
    </row>
    <row r="9">
      <c r="A9" t="str">
        <f t="shared" si="32"/>
        <v>NBV15_75</v>
      </c>
      <c r="B9" s="426">
        <v>0.84999999999999998</v>
      </c>
      <c r="C9">
        <v>1</v>
      </c>
      <c r="D9" s="427">
        <v>1</v>
      </c>
      <c r="E9" s="426">
        <v>0.84999999999999998</v>
      </c>
      <c r="F9">
        <v>1</v>
      </c>
      <c r="G9" s="427">
        <v>1</v>
      </c>
      <c r="H9" s="426">
        <v>0.84999999999999998</v>
      </c>
      <c r="I9">
        <v>1</v>
      </c>
      <c r="J9" s="427">
        <v>1</v>
      </c>
      <c r="K9" s="426">
        <v>0.84999999999999998</v>
      </c>
      <c r="L9">
        <v>1</v>
      </c>
      <c r="M9" s="427">
        <v>1</v>
      </c>
      <c r="N9" s="426">
        <v>0.84999999999999998</v>
      </c>
      <c r="O9">
        <v>1</v>
      </c>
      <c r="P9" s="427">
        <v>1</v>
      </c>
      <c r="Q9">
        <v>75</v>
      </c>
      <c r="R9" t="s">
        <v>253</v>
      </c>
    </row>
    <row r="10">
      <c r="A10" t="str">
        <f t="shared" si="32"/>
        <v>NBV15_80</v>
      </c>
      <c r="B10" s="426">
        <v>0.81999999999999995</v>
      </c>
      <c r="C10">
        <v>1</v>
      </c>
      <c r="D10" s="427">
        <v>1</v>
      </c>
      <c r="E10" s="426">
        <v>0.81999999999999995</v>
      </c>
      <c r="F10">
        <v>1</v>
      </c>
      <c r="G10" s="427">
        <v>1</v>
      </c>
      <c r="H10" s="426">
        <v>0.81999999999999995</v>
      </c>
      <c r="I10">
        <v>1</v>
      </c>
      <c r="J10" s="427">
        <v>1</v>
      </c>
      <c r="K10" s="426">
        <v>0.81999999999999995</v>
      </c>
      <c r="L10">
        <v>1</v>
      </c>
      <c r="M10" s="427">
        <v>1</v>
      </c>
      <c r="N10" s="426">
        <v>0.81999999999999995</v>
      </c>
      <c r="O10">
        <v>1</v>
      </c>
      <c r="P10" s="427">
        <v>1</v>
      </c>
      <c r="Q10">
        <v>80</v>
      </c>
      <c r="R10" t="s">
        <v>253</v>
      </c>
    </row>
    <row r="11">
      <c r="A11" t="str">
        <f t="shared" si="32"/>
        <v>NBV15_90</v>
      </c>
      <c r="B11" s="426">
        <v>0.76000000000000001</v>
      </c>
      <c r="C11">
        <v>1</v>
      </c>
      <c r="D11" s="427">
        <v>1</v>
      </c>
      <c r="E11" s="426">
        <v>0.76000000000000001</v>
      </c>
      <c r="F11">
        <v>1</v>
      </c>
      <c r="G11" s="427">
        <v>1</v>
      </c>
      <c r="H11" s="426">
        <v>0.76000000000000001</v>
      </c>
      <c r="I11">
        <v>1</v>
      </c>
      <c r="J11" s="427">
        <v>1</v>
      </c>
      <c r="K11" s="426">
        <v>0.76000000000000001</v>
      </c>
      <c r="L11">
        <v>1</v>
      </c>
      <c r="M11" s="427">
        <v>1</v>
      </c>
      <c r="N11" s="426">
        <v>0.76000000000000001</v>
      </c>
      <c r="O11">
        <v>1</v>
      </c>
      <c r="P11" s="427">
        <v>1</v>
      </c>
      <c r="Q11">
        <v>90</v>
      </c>
      <c r="R11" t="s">
        <v>253</v>
      </c>
    </row>
    <row r="12">
      <c r="A12" t="str">
        <f t="shared" si="32"/>
        <v>NBV15_100</v>
      </c>
      <c r="B12" s="426">
        <v>0.69999999999999996</v>
      </c>
      <c r="C12">
        <v>1</v>
      </c>
      <c r="D12" s="427">
        <v>1</v>
      </c>
      <c r="E12" s="426">
        <v>0.69999999999999996</v>
      </c>
      <c r="F12">
        <v>1</v>
      </c>
      <c r="G12" s="427">
        <v>1</v>
      </c>
      <c r="H12" s="426">
        <v>0.69999999999999996</v>
      </c>
      <c r="I12">
        <v>1</v>
      </c>
      <c r="J12" s="427">
        <v>1</v>
      </c>
      <c r="K12" s="426">
        <v>0.69999999999999996</v>
      </c>
      <c r="L12">
        <v>1</v>
      </c>
      <c r="M12" s="427">
        <v>1</v>
      </c>
      <c r="N12" s="426">
        <v>0.69999999999999996</v>
      </c>
      <c r="O12">
        <v>1</v>
      </c>
      <c r="P12" s="427">
        <v>1</v>
      </c>
      <c r="Q12">
        <v>100</v>
      </c>
      <c r="R12" t="s">
        <v>253</v>
      </c>
    </row>
    <row r="13">
      <c r="A13" t="str">
        <f t="shared" si="32"/>
        <v>NBV15_110</v>
      </c>
      <c r="B13" s="426">
        <v>0.69999999999999996</v>
      </c>
      <c r="C13">
        <v>1</v>
      </c>
      <c r="D13" s="427">
        <v>0.875</v>
      </c>
      <c r="E13" s="426">
        <v>0.69999999999999996</v>
      </c>
      <c r="F13">
        <v>1</v>
      </c>
      <c r="G13" s="427">
        <v>0.875</v>
      </c>
      <c r="H13" s="426">
        <v>0.69999999999999996</v>
      </c>
      <c r="I13">
        <v>1</v>
      </c>
      <c r="J13" s="427">
        <v>0.875</v>
      </c>
      <c r="K13" s="426">
        <v>0.69999999999999996</v>
      </c>
      <c r="L13">
        <v>1</v>
      </c>
      <c r="M13" s="427">
        <v>0.875</v>
      </c>
      <c r="N13" s="426">
        <v>0.69999999999999996</v>
      </c>
      <c r="O13">
        <v>1</v>
      </c>
      <c r="P13" s="427">
        <v>0.75</v>
      </c>
      <c r="Q13">
        <v>110</v>
      </c>
      <c r="R13" t="s">
        <v>253</v>
      </c>
    </row>
    <row r="14">
      <c r="A14" t="str">
        <f t="shared" si="32"/>
        <v>NBV15_120</v>
      </c>
      <c r="B14" s="426">
        <v>0.69999999999999996</v>
      </c>
      <c r="C14">
        <v>1</v>
      </c>
      <c r="D14" s="427">
        <v>0.75</v>
      </c>
      <c r="E14" s="426">
        <v>0.69999999999999996</v>
      </c>
      <c r="F14">
        <v>1</v>
      </c>
      <c r="G14" s="427">
        <v>0.75</v>
      </c>
      <c r="H14" s="426">
        <v>0.69999999999999996</v>
      </c>
      <c r="I14">
        <v>1</v>
      </c>
      <c r="J14" s="427">
        <v>0.75</v>
      </c>
      <c r="K14" s="426">
        <v>0.69999999999999996</v>
      </c>
      <c r="L14">
        <v>1</v>
      </c>
      <c r="M14" s="427">
        <v>0.75</v>
      </c>
      <c r="N14" s="426">
        <v>0.69999999999999996</v>
      </c>
      <c r="O14">
        <v>1</v>
      </c>
      <c r="P14" s="427">
        <v>0.5</v>
      </c>
      <c r="Q14">
        <v>120</v>
      </c>
      <c r="R14" t="s">
        <v>253</v>
      </c>
    </row>
    <row r="15">
      <c r="A15" t="str">
        <f t="shared" si="32"/>
        <v/>
      </c>
    </row>
    <row r="16">
      <c r="A16" t="str">
        <f t="shared" si="32"/>
        <v>NBV12_U_10</v>
      </c>
      <c r="B16" s="426">
        <v>1.3999999999999999</v>
      </c>
      <c r="C16">
        <v>1</v>
      </c>
      <c r="D16" s="427">
        <v>1</v>
      </c>
      <c r="E16" s="426">
        <v>10</v>
      </c>
      <c r="F16">
        <v>1</v>
      </c>
      <c r="G16" s="427">
        <v>1</v>
      </c>
      <c r="H16" s="426">
        <v>2</v>
      </c>
      <c r="I16">
        <v>1</v>
      </c>
      <c r="J16" s="427">
        <v>1</v>
      </c>
      <c r="K16" s="426">
        <v>1.7</v>
      </c>
      <c r="L16">
        <v>1</v>
      </c>
      <c r="M16" s="427">
        <v>1</v>
      </c>
      <c r="N16" s="426">
        <v>2</v>
      </c>
      <c r="O16">
        <v>1</v>
      </c>
      <c r="P16" s="427">
        <v>1</v>
      </c>
      <c r="Q16">
        <v>10</v>
      </c>
      <c r="R16" t="s">
        <v>252</v>
      </c>
    </row>
    <row r="17">
      <c r="A17" t="str">
        <f t="shared" si="32"/>
        <v>NBV12_U_20</v>
      </c>
      <c r="B17" s="426">
        <v>1.3</v>
      </c>
      <c r="C17">
        <v>1</v>
      </c>
      <c r="D17" s="427">
        <v>1</v>
      </c>
      <c r="E17" s="426">
        <v>7.75</v>
      </c>
      <c r="F17">
        <v>1</v>
      </c>
      <c r="G17" s="427">
        <v>1</v>
      </c>
      <c r="H17" s="426">
        <v>1.75</v>
      </c>
      <c r="I17">
        <v>1</v>
      </c>
      <c r="J17" s="427">
        <v>1</v>
      </c>
      <c r="K17" s="426">
        <v>1.5249999999999999</v>
      </c>
      <c r="L17">
        <v>1</v>
      </c>
      <c r="M17" s="427">
        <v>1</v>
      </c>
      <c r="N17" s="426">
        <v>1.75</v>
      </c>
      <c r="O17">
        <v>1</v>
      </c>
      <c r="P17" s="427">
        <v>1</v>
      </c>
      <c r="Q17">
        <v>20</v>
      </c>
      <c r="R17" t="s">
        <v>252</v>
      </c>
    </row>
    <row r="18">
      <c r="A18" t="str">
        <f t="shared" si="32"/>
        <v>NBV12_U_30</v>
      </c>
      <c r="B18" s="426">
        <v>1.2</v>
      </c>
      <c r="C18">
        <v>1</v>
      </c>
      <c r="D18" s="427">
        <v>1</v>
      </c>
      <c r="E18" s="426">
        <v>5.5</v>
      </c>
      <c r="F18">
        <v>1</v>
      </c>
      <c r="G18" s="427">
        <v>1</v>
      </c>
      <c r="H18" s="426">
        <v>1.5</v>
      </c>
      <c r="I18">
        <v>1</v>
      </c>
      <c r="J18" s="427">
        <v>1</v>
      </c>
      <c r="K18" s="426">
        <v>1.3500000000000001</v>
      </c>
      <c r="L18">
        <v>1</v>
      </c>
      <c r="M18" s="427">
        <v>1</v>
      </c>
      <c r="N18" s="426">
        <v>1.5</v>
      </c>
      <c r="O18">
        <v>1</v>
      </c>
      <c r="P18" s="427">
        <v>1</v>
      </c>
      <c r="Q18">
        <v>30</v>
      </c>
      <c r="R18" t="s">
        <v>252</v>
      </c>
    </row>
    <row r="19">
      <c r="A19" t="str">
        <f t="shared" si="32"/>
        <v>NBV12_U_40</v>
      </c>
      <c r="B19" s="426">
        <v>1.1000000000000001</v>
      </c>
      <c r="C19">
        <v>1</v>
      </c>
      <c r="D19" s="427">
        <v>1</v>
      </c>
      <c r="E19" s="426">
        <v>3.25</v>
      </c>
      <c r="F19">
        <v>1</v>
      </c>
      <c r="G19" s="427">
        <v>1</v>
      </c>
      <c r="H19" s="426">
        <v>1.25</v>
      </c>
      <c r="I19">
        <v>1</v>
      </c>
      <c r="J19" s="427">
        <v>1</v>
      </c>
      <c r="K19" s="426">
        <v>1.175</v>
      </c>
      <c r="L19">
        <v>1</v>
      </c>
      <c r="M19" s="427">
        <v>1</v>
      </c>
      <c r="N19" s="426">
        <v>1.25</v>
      </c>
      <c r="O19">
        <v>1</v>
      </c>
      <c r="P19" s="427">
        <v>1</v>
      </c>
      <c r="Q19">
        <v>40</v>
      </c>
      <c r="R19" t="s">
        <v>252</v>
      </c>
    </row>
    <row r="20">
      <c r="A20" t="str">
        <f t="shared" si="32"/>
        <v>NBV12_U_50</v>
      </c>
      <c r="B20" s="426">
        <v>1</v>
      </c>
      <c r="C20">
        <v>1</v>
      </c>
      <c r="D20" s="427">
        <v>1</v>
      </c>
      <c r="E20" s="426">
        <v>1</v>
      </c>
      <c r="F20">
        <v>1</v>
      </c>
      <c r="G20" s="427">
        <v>1</v>
      </c>
      <c r="H20" s="426">
        <v>1</v>
      </c>
      <c r="I20">
        <v>1</v>
      </c>
      <c r="J20" s="427">
        <v>1</v>
      </c>
      <c r="K20" s="426">
        <v>1</v>
      </c>
      <c r="L20">
        <v>1</v>
      </c>
      <c r="M20" s="427">
        <v>1</v>
      </c>
      <c r="N20" s="426">
        <v>1</v>
      </c>
      <c r="O20">
        <v>1</v>
      </c>
      <c r="P20" s="427">
        <v>1</v>
      </c>
      <c r="Q20">
        <v>50</v>
      </c>
      <c r="R20" t="s">
        <v>252</v>
      </c>
    </row>
    <row r="21">
      <c r="A21" t="str">
        <f t="shared" si="32"/>
        <v>NBV12_U_60</v>
      </c>
      <c r="B21" s="426">
        <v>0.93999999999999995</v>
      </c>
      <c r="C21">
        <v>1</v>
      </c>
      <c r="D21" s="427">
        <v>1</v>
      </c>
      <c r="E21" s="426">
        <v>0.93999999999999995</v>
      </c>
      <c r="F21">
        <v>1</v>
      </c>
      <c r="G21" s="427">
        <v>1</v>
      </c>
      <c r="H21" s="426">
        <v>0.93999999999999995</v>
      </c>
      <c r="I21">
        <v>1</v>
      </c>
      <c r="J21" s="427">
        <v>1</v>
      </c>
      <c r="K21" s="426">
        <v>0.93999999999999995</v>
      </c>
      <c r="L21">
        <v>1</v>
      </c>
      <c r="M21" s="427">
        <v>1</v>
      </c>
      <c r="N21" s="426">
        <v>0.93999999999999995</v>
      </c>
      <c r="O21">
        <v>1</v>
      </c>
      <c r="P21" s="427">
        <v>1</v>
      </c>
      <c r="Q21">
        <v>60</v>
      </c>
      <c r="R21" t="s">
        <v>252</v>
      </c>
    </row>
    <row r="22">
      <c r="A22" t="str">
        <f t="shared" si="32"/>
        <v>NBV12_U_70</v>
      </c>
      <c r="B22" s="426">
        <v>0.88</v>
      </c>
      <c r="C22">
        <v>1</v>
      </c>
      <c r="D22" s="427">
        <v>1</v>
      </c>
      <c r="E22" s="426">
        <v>0.88</v>
      </c>
      <c r="F22">
        <v>1</v>
      </c>
      <c r="G22" s="427">
        <v>1</v>
      </c>
      <c r="H22" s="426">
        <v>0.88</v>
      </c>
      <c r="I22">
        <v>1</v>
      </c>
      <c r="J22" s="427">
        <v>1</v>
      </c>
      <c r="K22" s="426">
        <v>0.88</v>
      </c>
      <c r="L22">
        <v>1</v>
      </c>
      <c r="M22" s="427">
        <v>1</v>
      </c>
      <c r="N22" s="426">
        <v>0.88</v>
      </c>
      <c r="O22">
        <v>1</v>
      </c>
      <c r="P22" s="427">
        <v>1</v>
      </c>
      <c r="Q22">
        <v>70</v>
      </c>
      <c r="R22" t="s">
        <v>252</v>
      </c>
    </row>
    <row r="23">
      <c r="A23" t="str">
        <f t="shared" si="32"/>
        <v>NBV12_U_75</v>
      </c>
      <c r="B23" s="426">
        <v>0.84999999999999998</v>
      </c>
      <c r="C23">
        <v>1</v>
      </c>
      <c r="D23" s="427">
        <v>1</v>
      </c>
      <c r="E23" s="426">
        <v>0.84999999999999998</v>
      </c>
      <c r="F23">
        <v>1</v>
      </c>
      <c r="G23" s="427">
        <v>1</v>
      </c>
      <c r="H23" s="426">
        <v>0.84999999999999998</v>
      </c>
      <c r="I23">
        <v>1</v>
      </c>
      <c r="J23" s="427">
        <v>1</v>
      </c>
      <c r="K23" s="426">
        <v>0.84999999999999998</v>
      </c>
      <c r="L23">
        <v>1</v>
      </c>
      <c r="M23" s="427">
        <v>1</v>
      </c>
      <c r="N23" s="426">
        <v>0.84999999999999998</v>
      </c>
      <c r="O23">
        <v>1</v>
      </c>
      <c r="P23" s="427">
        <v>1</v>
      </c>
      <c r="Q23">
        <v>75</v>
      </c>
      <c r="R23" t="s">
        <v>252</v>
      </c>
    </row>
    <row r="24">
      <c r="A24" t="str">
        <f t="shared" si="32"/>
        <v>NBV12_U_80</v>
      </c>
      <c r="B24" s="426">
        <v>0.81999999999999995</v>
      </c>
      <c r="C24">
        <v>1</v>
      </c>
      <c r="D24" s="427">
        <v>1</v>
      </c>
      <c r="E24" s="426">
        <v>0.81999999999999995</v>
      </c>
      <c r="F24">
        <v>1</v>
      </c>
      <c r="G24" s="427">
        <v>1</v>
      </c>
      <c r="H24" s="426">
        <v>0.81999999999999995</v>
      </c>
      <c r="I24">
        <v>1</v>
      </c>
      <c r="J24" s="427">
        <v>1</v>
      </c>
      <c r="K24" s="426">
        <v>0.81999999999999995</v>
      </c>
      <c r="L24">
        <v>1</v>
      </c>
      <c r="M24" s="427">
        <v>1</v>
      </c>
      <c r="N24" s="426">
        <v>0.81999999999999995</v>
      </c>
      <c r="O24">
        <v>1</v>
      </c>
      <c r="P24" s="427">
        <v>1</v>
      </c>
      <c r="Q24">
        <v>80</v>
      </c>
      <c r="R24" t="s">
        <v>252</v>
      </c>
    </row>
    <row r="25">
      <c r="A25" t="str">
        <f t="shared" si="32"/>
        <v>NBV12_U_90</v>
      </c>
      <c r="B25" s="426">
        <v>0.76000000000000001</v>
      </c>
      <c r="C25">
        <v>1</v>
      </c>
      <c r="D25" s="427">
        <v>1</v>
      </c>
      <c r="E25" s="426">
        <v>0.76000000000000001</v>
      </c>
      <c r="F25">
        <v>1</v>
      </c>
      <c r="G25" s="427">
        <v>1</v>
      </c>
      <c r="H25" s="426">
        <v>0.76000000000000001</v>
      </c>
      <c r="I25">
        <v>1</v>
      </c>
      <c r="J25" s="427">
        <v>1</v>
      </c>
      <c r="K25" s="426">
        <v>0.76000000000000001</v>
      </c>
      <c r="L25">
        <v>1</v>
      </c>
      <c r="M25" s="427">
        <v>1</v>
      </c>
      <c r="N25" s="426">
        <v>0.76000000000000001</v>
      </c>
      <c r="O25">
        <v>1</v>
      </c>
      <c r="P25" s="427">
        <v>1</v>
      </c>
      <c r="Q25">
        <v>90</v>
      </c>
      <c r="R25" t="s">
        <v>252</v>
      </c>
    </row>
    <row r="26">
      <c r="A26" t="str">
        <f t="shared" si="32"/>
        <v>NBV12_U_100</v>
      </c>
      <c r="B26" s="426">
        <v>0.69999999999999996</v>
      </c>
      <c r="C26">
        <v>1</v>
      </c>
      <c r="D26" s="427">
        <v>1</v>
      </c>
      <c r="E26" s="426">
        <v>0.69999999999999996</v>
      </c>
      <c r="F26">
        <v>1</v>
      </c>
      <c r="G26" s="427">
        <v>1</v>
      </c>
      <c r="H26" s="426">
        <v>0.69999999999999996</v>
      </c>
      <c r="I26">
        <v>1</v>
      </c>
      <c r="J26" s="427">
        <v>1</v>
      </c>
      <c r="K26" s="426">
        <v>0.69999999999999996</v>
      </c>
      <c r="L26">
        <v>1</v>
      </c>
      <c r="M26" s="427">
        <v>1</v>
      </c>
      <c r="N26" s="426">
        <v>0.69999999999999996</v>
      </c>
      <c r="O26">
        <v>1</v>
      </c>
      <c r="P26" s="427">
        <v>1</v>
      </c>
      <c r="Q26">
        <v>100</v>
      </c>
      <c r="R26" t="s">
        <v>252</v>
      </c>
    </row>
    <row r="27">
      <c r="A27" t="str">
        <f t="shared" si="32"/>
        <v/>
      </c>
    </row>
    <row r="28">
      <c r="A28" t="str">
        <f t="shared" si="32"/>
        <v>NBI15_10</v>
      </c>
      <c r="B28" s="426">
        <v>1.3999999999999999</v>
      </c>
      <c r="C28">
        <v>1</v>
      </c>
      <c r="D28" s="427">
        <v>1</v>
      </c>
      <c r="E28" s="426">
        <v>10</v>
      </c>
      <c r="F28">
        <v>1</v>
      </c>
      <c r="G28" s="427">
        <v>1</v>
      </c>
      <c r="H28" s="426">
        <v>2</v>
      </c>
      <c r="I28">
        <v>1</v>
      </c>
      <c r="J28" s="427">
        <v>1</v>
      </c>
      <c r="K28" s="426">
        <v>1.7</v>
      </c>
      <c r="L28">
        <v>1</v>
      </c>
      <c r="M28" s="427">
        <v>1</v>
      </c>
      <c r="N28" s="426">
        <v>2</v>
      </c>
      <c r="O28">
        <v>1</v>
      </c>
      <c r="P28" s="427">
        <v>1</v>
      </c>
      <c r="Q28">
        <v>10</v>
      </c>
      <c r="R28" t="s">
        <v>258</v>
      </c>
    </row>
    <row r="29">
      <c r="A29" t="str">
        <f t="shared" si="32"/>
        <v>NBI15_20</v>
      </c>
      <c r="B29" s="426">
        <v>1.3</v>
      </c>
      <c r="C29">
        <v>1</v>
      </c>
      <c r="D29" s="427">
        <v>1</v>
      </c>
      <c r="E29" s="426">
        <v>7.75</v>
      </c>
      <c r="F29">
        <v>1</v>
      </c>
      <c r="G29" s="427">
        <v>1</v>
      </c>
      <c r="H29" s="426">
        <v>1.75</v>
      </c>
      <c r="I29">
        <v>1</v>
      </c>
      <c r="J29" s="427">
        <v>1</v>
      </c>
      <c r="K29" s="426">
        <v>1.5249999999999999</v>
      </c>
      <c r="L29">
        <v>1</v>
      </c>
      <c r="M29" s="427">
        <v>1</v>
      </c>
      <c r="N29" s="426">
        <v>1.75</v>
      </c>
      <c r="O29">
        <v>1</v>
      </c>
      <c r="P29" s="427">
        <v>1</v>
      </c>
      <c r="Q29">
        <v>20</v>
      </c>
      <c r="R29" t="s">
        <v>258</v>
      </c>
    </row>
    <row r="30">
      <c r="A30" t="str">
        <f t="shared" si="32"/>
        <v>NBI15_30</v>
      </c>
      <c r="B30" s="426">
        <v>1.2</v>
      </c>
      <c r="C30">
        <v>1</v>
      </c>
      <c r="D30" s="427">
        <v>1</v>
      </c>
      <c r="E30" s="426">
        <v>5.5</v>
      </c>
      <c r="F30">
        <v>1</v>
      </c>
      <c r="G30" s="427">
        <v>1</v>
      </c>
      <c r="H30" s="426">
        <v>1.5</v>
      </c>
      <c r="I30">
        <v>1</v>
      </c>
      <c r="J30" s="427">
        <v>1</v>
      </c>
      <c r="K30" s="426">
        <v>1.3500000000000001</v>
      </c>
      <c r="L30">
        <v>1</v>
      </c>
      <c r="M30" s="427">
        <v>1</v>
      </c>
      <c r="N30" s="426">
        <v>1.5</v>
      </c>
      <c r="O30">
        <v>1</v>
      </c>
      <c r="P30" s="427">
        <v>1</v>
      </c>
      <c r="Q30">
        <v>30</v>
      </c>
      <c r="R30" t="s">
        <v>258</v>
      </c>
    </row>
    <row r="31">
      <c r="A31" t="str">
        <f t="shared" si="32"/>
        <v>NBI15_40</v>
      </c>
      <c r="B31" s="426">
        <v>1.1000000000000001</v>
      </c>
      <c r="C31">
        <v>1</v>
      </c>
      <c r="D31" s="427">
        <v>1</v>
      </c>
      <c r="E31" s="426">
        <v>3.25</v>
      </c>
      <c r="F31">
        <v>1</v>
      </c>
      <c r="G31" s="427">
        <v>1</v>
      </c>
      <c r="H31" s="426">
        <v>1.25</v>
      </c>
      <c r="I31">
        <v>1</v>
      </c>
      <c r="J31" s="427">
        <v>1</v>
      </c>
      <c r="K31" s="426">
        <v>1.175</v>
      </c>
      <c r="L31">
        <v>1</v>
      </c>
      <c r="M31" s="427">
        <v>1</v>
      </c>
      <c r="N31" s="426">
        <v>1.25</v>
      </c>
      <c r="O31">
        <v>1</v>
      </c>
      <c r="P31" s="427">
        <v>1</v>
      </c>
      <c r="Q31">
        <v>40</v>
      </c>
      <c r="R31" t="s">
        <v>258</v>
      </c>
    </row>
    <row r="32">
      <c r="A32" t="str">
        <f t="shared" si="32"/>
        <v>NBI15_50</v>
      </c>
      <c r="B32" s="426">
        <v>1</v>
      </c>
      <c r="C32">
        <v>1</v>
      </c>
      <c r="D32" s="427">
        <v>1</v>
      </c>
      <c r="E32" s="426">
        <v>1</v>
      </c>
      <c r="F32">
        <v>1</v>
      </c>
      <c r="G32" s="427">
        <v>1</v>
      </c>
      <c r="H32" s="426">
        <v>1</v>
      </c>
      <c r="I32">
        <v>1</v>
      </c>
      <c r="J32" s="427">
        <v>1</v>
      </c>
      <c r="K32" s="426">
        <v>1</v>
      </c>
      <c r="L32">
        <v>1</v>
      </c>
      <c r="M32" s="427">
        <v>1</v>
      </c>
      <c r="N32" s="426">
        <v>1</v>
      </c>
      <c r="O32">
        <v>1</v>
      </c>
      <c r="P32" s="427">
        <v>1</v>
      </c>
      <c r="Q32">
        <v>50</v>
      </c>
      <c r="R32" t="s">
        <v>258</v>
      </c>
    </row>
    <row r="33">
      <c r="A33" t="str">
        <f t="shared" si="32"/>
        <v>NBI15_60</v>
      </c>
      <c r="B33" s="426">
        <v>0.90000000000000002</v>
      </c>
      <c r="C33">
        <v>1</v>
      </c>
      <c r="D33" s="427">
        <v>1</v>
      </c>
      <c r="E33" s="426">
        <v>0.93999999999999995</v>
      </c>
      <c r="F33">
        <v>1</v>
      </c>
      <c r="G33" s="427">
        <v>1</v>
      </c>
      <c r="H33" s="426">
        <v>0.93999999999999995</v>
      </c>
      <c r="I33">
        <v>1</v>
      </c>
      <c r="J33" s="427">
        <v>1</v>
      </c>
      <c r="K33" s="426">
        <v>0.93999999999999995</v>
      </c>
      <c r="L33">
        <v>1</v>
      </c>
      <c r="M33" s="427">
        <v>1</v>
      </c>
      <c r="N33" s="426">
        <v>0.93999999999999995</v>
      </c>
      <c r="O33">
        <v>1</v>
      </c>
      <c r="P33" s="427">
        <v>1</v>
      </c>
      <c r="Q33">
        <v>60</v>
      </c>
      <c r="R33" t="s">
        <v>258</v>
      </c>
    </row>
    <row r="34">
      <c r="A34" t="str">
        <f t="shared" si="32"/>
        <v>NBI15_70</v>
      </c>
      <c r="B34" s="426">
        <v>0.80000000000000004</v>
      </c>
      <c r="C34">
        <v>1</v>
      </c>
      <c r="D34" s="427">
        <v>1</v>
      </c>
      <c r="E34" s="426">
        <v>0.88</v>
      </c>
      <c r="F34">
        <v>1</v>
      </c>
      <c r="G34" s="427">
        <v>1</v>
      </c>
      <c r="H34" s="426">
        <v>0.88</v>
      </c>
      <c r="I34">
        <v>1</v>
      </c>
      <c r="J34" s="427">
        <v>1</v>
      </c>
      <c r="K34" s="426">
        <v>0.88</v>
      </c>
      <c r="L34">
        <v>1</v>
      </c>
      <c r="M34" s="427">
        <v>1</v>
      </c>
      <c r="N34" s="426">
        <v>0.88</v>
      </c>
      <c r="O34">
        <v>1</v>
      </c>
      <c r="P34" s="427">
        <v>1</v>
      </c>
      <c r="Q34">
        <v>70</v>
      </c>
      <c r="R34" t="s">
        <v>258</v>
      </c>
    </row>
    <row r="35">
      <c r="A35" t="str">
        <f t="shared" si="32"/>
        <v>NBI15_75</v>
      </c>
      <c r="B35" s="426">
        <v>0.75</v>
      </c>
      <c r="C35">
        <v>1</v>
      </c>
      <c r="D35" s="427">
        <v>1</v>
      </c>
      <c r="E35" s="426">
        <v>0.84999999999999998</v>
      </c>
      <c r="F35">
        <v>1</v>
      </c>
      <c r="G35" s="427">
        <v>1</v>
      </c>
      <c r="H35" s="426">
        <v>0.84999999999999998</v>
      </c>
      <c r="I35">
        <v>1</v>
      </c>
      <c r="J35" s="427">
        <v>1</v>
      </c>
      <c r="K35" s="426">
        <v>0.84999999999999998</v>
      </c>
      <c r="L35">
        <v>1</v>
      </c>
      <c r="M35" s="427">
        <v>1</v>
      </c>
      <c r="N35" s="426">
        <v>0.84999999999999998</v>
      </c>
      <c r="O35">
        <v>1</v>
      </c>
      <c r="P35" s="427">
        <v>1</v>
      </c>
      <c r="Q35">
        <v>75</v>
      </c>
      <c r="R35" t="s">
        <v>258</v>
      </c>
    </row>
    <row r="36">
      <c r="A36" t="str">
        <f t="shared" si="32"/>
        <v>NBI15_80</v>
      </c>
      <c r="B36" s="426">
        <v>0.69999999999999996</v>
      </c>
      <c r="C36">
        <v>1</v>
      </c>
      <c r="D36" s="427">
        <v>1</v>
      </c>
      <c r="E36" s="426">
        <v>0.81999999999999995</v>
      </c>
      <c r="F36">
        <v>1</v>
      </c>
      <c r="G36" s="427">
        <v>1</v>
      </c>
      <c r="H36" s="426">
        <v>0.81999999999999995</v>
      </c>
      <c r="I36">
        <v>1</v>
      </c>
      <c r="J36" s="427">
        <v>1</v>
      </c>
      <c r="K36" s="426">
        <v>0.81999999999999995</v>
      </c>
      <c r="L36">
        <v>1</v>
      </c>
      <c r="M36" s="427">
        <v>1</v>
      </c>
      <c r="N36" s="426">
        <v>0.81999999999999995</v>
      </c>
      <c r="O36">
        <v>1</v>
      </c>
      <c r="P36" s="427">
        <v>1</v>
      </c>
      <c r="Q36">
        <v>80</v>
      </c>
      <c r="R36" t="s">
        <v>258</v>
      </c>
    </row>
    <row r="37">
      <c r="A37" t="str">
        <f t="shared" si="32"/>
        <v>NBI15_90</v>
      </c>
      <c r="B37" s="426">
        <v>0.59999999999999998</v>
      </c>
      <c r="C37">
        <v>1</v>
      </c>
      <c r="D37" s="427">
        <v>1</v>
      </c>
      <c r="E37" s="426">
        <v>0.76000000000000001</v>
      </c>
      <c r="F37">
        <v>1</v>
      </c>
      <c r="G37" s="427">
        <v>1</v>
      </c>
      <c r="H37" s="426">
        <v>0.76000000000000001</v>
      </c>
      <c r="I37">
        <v>1</v>
      </c>
      <c r="J37" s="427">
        <v>1</v>
      </c>
      <c r="K37" s="426">
        <v>0.76000000000000001</v>
      </c>
      <c r="L37">
        <v>1</v>
      </c>
      <c r="M37" s="427">
        <v>1</v>
      </c>
      <c r="N37" s="426">
        <v>0.76000000000000001</v>
      </c>
      <c r="O37">
        <v>1</v>
      </c>
      <c r="P37" s="427">
        <v>1</v>
      </c>
      <c r="Q37">
        <v>90</v>
      </c>
      <c r="R37" t="s">
        <v>258</v>
      </c>
    </row>
    <row r="38">
      <c r="A38" t="str">
        <f t="shared" si="32"/>
        <v>NBI15_100</v>
      </c>
      <c r="B38" s="426">
        <v>0.5</v>
      </c>
      <c r="C38">
        <v>1</v>
      </c>
      <c r="D38" s="427">
        <v>1</v>
      </c>
      <c r="E38" s="426">
        <v>0.69999999999999996</v>
      </c>
      <c r="F38">
        <v>1</v>
      </c>
      <c r="G38" s="427">
        <v>1</v>
      </c>
      <c r="H38" s="426">
        <v>0.69999999999999996</v>
      </c>
      <c r="I38">
        <v>1</v>
      </c>
      <c r="J38" s="427">
        <v>1</v>
      </c>
      <c r="K38" s="426">
        <v>0.69999999999999996</v>
      </c>
      <c r="L38">
        <v>1</v>
      </c>
      <c r="M38" s="427">
        <v>1</v>
      </c>
      <c r="N38" s="426">
        <v>0.69999999999999996</v>
      </c>
      <c r="O38">
        <v>1</v>
      </c>
      <c r="P38" s="427">
        <v>1</v>
      </c>
      <c r="Q38">
        <v>100</v>
      </c>
      <c r="R38" t="s">
        <v>258</v>
      </c>
    </row>
    <row r="39">
      <c r="A39" t="str">
        <f t="shared" si="32"/>
        <v>NBI15_110</v>
      </c>
      <c r="B39" s="426">
        <v>0.5</v>
      </c>
      <c r="C39">
        <v>1</v>
      </c>
      <c r="D39" s="427">
        <v>0.875</v>
      </c>
      <c r="E39" s="426">
        <v>0.69999999999999996</v>
      </c>
      <c r="F39">
        <v>1</v>
      </c>
      <c r="G39" s="427">
        <v>0.875</v>
      </c>
      <c r="H39" s="426">
        <v>0.69999999999999996</v>
      </c>
      <c r="I39">
        <v>1</v>
      </c>
      <c r="J39" s="427">
        <v>0.875</v>
      </c>
      <c r="K39" s="426">
        <v>0.69999999999999996</v>
      </c>
      <c r="L39">
        <v>1</v>
      </c>
      <c r="M39" s="427">
        <v>0.875</v>
      </c>
      <c r="N39" s="426">
        <v>0.69999999999999996</v>
      </c>
      <c r="O39">
        <v>1</v>
      </c>
      <c r="P39" s="427">
        <v>0.75</v>
      </c>
      <c r="Q39">
        <v>110</v>
      </c>
      <c r="R39" t="s">
        <v>258</v>
      </c>
    </row>
    <row r="40">
      <c r="A40" t="str">
        <f t="shared" si="32"/>
        <v>NBI15_120</v>
      </c>
      <c r="B40" s="426">
        <v>0.5</v>
      </c>
      <c r="C40">
        <v>1</v>
      </c>
      <c r="D40" s="427">
        <v>0.75</v>
      </c>
      <c r="E40" s="426">
        <v>0.69999999999999996</v>
      </c>
      <c r="F40">
        <v>1</v>
      </c>
      <c r="G40" s="427">
        <v>0.75</v>
      </c>
      <c r="H40" s="426">
        <v>0.69999999999999996</v>
      </c>
      <c r="I40">
        <v>1</v>
      </c>
      <c r="J40" s="427">
        <v>0.75</v>
      </c>
      <c r="K40" s="426">
        <v>0.69999999999999996</v>
      </c>
      <c r="L40">
        <v>1</v>
      </c>
      <c r="M40" s="427">
        <v>0.75</v>
      </c>
      <c r="N40" s="426">
        <v>0.69999999999999996</v>
      </c>
      <c r="O40">
        <v>1</v>
      </c>
      <c r="P40" s="427">
        <v>0.5</v>
      </c>
      <c r="Q40">
        <v>120</v>
      </c>
      <c r="R40" t="s">
        <v>258</v>
      </c>
    </row>
    <row r="41">
      <c r="A41" t="str">
        <f t="shared" si="32"/>
        <v/>
      </c>
    </row>
    <row r="42">
      <c r="A42" t="str">
        <f t="shared" si="32"/>
        <v>NBI12_U_10</v>
      </c>
      <c r="B42" s="426">
        <v>1.3999999999999999</v>
      </c>
      <c r="C42">
        <v>1</v>
      </c>
      <c r="D42" s="427">
        <v>1</v>
      </c>
      <c r="E42" s="426">
        <v>10</v>
      </c>
      <c r="F42">
        <v>1</v>
      </c>
      <c r="G42" s="427">
        <v>1</v>
      </c>
      <c r="H42" s="426">
        <v>2</v>
      </c>
      <c r="I42">
        <v>1</v>
      </c>
      <c r="J42" s="427">
        <v>1</v>
      </c>
      <c r="K42" s="426">
        <v>1.7</v>
      </c>
      <c r="L42">
        <v>1</v>
      </c>
      <c r="M42" s="427">
        <v>1</v>
      </c>
      <c r="N42" s="426">
        <v>2</v>
      </c>
      <c r="O42">
        <v>1</v>
      </c>
      <c r="P42" s="427">
        <v>1</v>
      </c>
      <c r="Q42">
        <v>10</v>
      </c>
      <c r="R42" t="s">
        <v>257</v>
      </c>
    </row>
    <row r="43">
      <c r="A43" t="str">
        <f t="shared" si="32"/>
        <v>NBI12_U_20</v>
      </c>
      <c r="B43" s="426">
        <v>1.3</v>
      </c>
      <c r="C43">
        <v>1</v>
      </c>
      <c r="D43" s="427">
        <v>1</v>
      </c>
      <c r="E43" s="426">
        <v>7.75</v>
      </c>
      <c r="F43">
        <v>1</v>
      </c>
      <c r="G43" s="427">
        <v>1</v>
      </c>
      <c r="H43" s="426">
        <v>1.75</v>
      </c>
      <c r="I43">
        <v>1</v>
      </c>
      <c r="J43" s="427">
        <v>1</v>
      </c>
      <c r="K43" s="426">
        <v>1.5249999999999999</v>
      </c>
      <c r="L43">
        <v>1</v>
      </c>
      <c r="M43" s="427">
        <v>1</v>
      </c>
      <c r="N43" s="426">
        <v>1.75</v>
      </c>
      <c r="O43">
        <v>1</v>
      </c>
      <c r="P43" s="427">
        <v>1</v>
      </c>
      <c r="Q43">
        <v>20</v>
      </c>
      <c r="R43" t="s">
        <v>257</v>
      </c>
    </row>
    <row r="44">
      <c r="A44" t="str">
        <f t="shared" si="32"/>
        <v>NBI12_U_30</v>
      </c>
      <c r="B44" s="426">
        <v>1.2</v>
      </c>
      <c r="C44">
        <v>1</v>
      </c>
      <c r="D44" s="427">
        <v>1</v>
      </c>
      <c r="E44" s="426">
        <v>5.5</v>
      </c>
      <c r="F44">
        <v>1</v>
      </c>
      <c r="G44" s="427">
        <v>1</v>
      </c>
      <c r="H44" s="426">
        <v>1.5</v>
      </c>
      <c r="I44">
        <v>1</v>
      </c>
      <c r="J44" s="427">
        <v>1</v>
      </c>
      <c r="K44" s="426">
        <v>1.3500000000000001</v>
      </c>
      <c r="L44">
        <v>1</v>
      </c>
      <c r="M44" s="427">
        <v>1</v>
      </c>
      <c r="N44" s="426">
        <v>1.5</v>
      </c>
      <c r="O44">
        <v>1</v>
      </c>
      <c r="P44" s="427">
        <v>1</v>
      </c>
      <c r="Q44">
        <v>30</v>
      </c>
      <c r="R44" t="s">
        <v>257</v>
      </c>
    </row>
    <row r="45">
      <c r="A45" t="str">
        <f t="shared" si="32"/>
        <v>NBI12_U_40</v>
      </c>
      <c r="B45" s="426">
        <v>1.1000000000000001</v>
      </c>
      <c r="C45">
        <v>1</v>
      </c>
      <c r="D45" s="427">
        <v>1</v>
      </c>
      <c r="E45" s="426">
        <v>3.25</v>
      </c>
      <c r="F45">
        <v>1</v>
      </c>
      <c r="G45" s="427">
        <v>1</v>
      </c>
      <c r="H45" s="426">
        <v>1.25</v>
      </c>
      <c r="I45">
        <v>1</v>
      </c>
      <c r="J45" s="427">
        <v>1</v>
      </c>
      <c r="K45" s="426">
        <v>1.175</v>
      </c>
      <c r="L45">
        <v>1</v>
      </c>
      <c r="M45" s="427">
        <v>1</v>
      </c>
      <c r="N45" s="426">
        <v>1.25</v>
      </c>
      <c r="O45">
        <v>1</v>
      </c>
      <c r="P45" s="427">
        <v>1</v>
      </c>
      <c r="Q45">
        <v>40</v>
      </c>
      <c r="R45" t="s">
        <v>257</v>
      </c>
    </row>
    <row r="46">
      <c r="A46" t="str">
        <f t="shared" si="32"/>
        <v>NBI12_U_50</v>
      </c>
      <c r="B46" s="426">
        <v>1</v>
      </c>
      <c r="C46">
        <v>1</v>
      </c>
      <c r="D46" s="427">
        <v>1</v>
      </c>
      <c r="E46" s="426">
        <v>1</v>
      </c>
      <c r="F46">
        <v>1</v>
      </c>
      <c r="G46" s="427">
        <v>1</v>
      </c>
      <c r="H46" s="426">
        <v>1</v>
      </c>
      <c r="I46">
        <v>1</v>
      </c>
      <c r="J46" s="427">
        <v>1</v>
      </c>
      <c r="K46" s="426">
        <v>1</v>
      </c>
      <c r="L46">
        <v>1</v>
      </c>
      <c r="M46" s="427">
        <v>1</v>
      </c>
      <c r="N46" s="426">
        <v>1</v>
      </c>
      <c r="O46">
        <v>1</v>
      </c>
      <c r="P46" s="427">
        <v>1</v>
      </c>
      <c r="Q46">
        <v>50</v>
      </c>
      <c r="R46" t="s">
        <v>257</v>
      </c>
    </row>
    <row r="47">
      <c r="A47" t="str">
        <f t="shared" si="32"/>
        <v>NBI12_U_60</v>
      </c>
      <c r="B47" s="426">
        <v>0.90000000000000002</v>
      </c>
      <c r="C47">
        <v>1</v>
      </c>
      <c r="D47" s="427">
        <v>1</v>
      </c>
      <c r="E47" s="426">
        <v>0.93999999999999995</v>
      </c>
      <c r="F47">
        <v>1</v>
      </c>
      <c r="G47" s="427">
        <v>1</v>
      </c>
      <c r="H47" s="426">
        <v>0.93999999999999995</v>
      </c>
      <c r="I47">
        <v>1</v>
      </c>
      <c r="J47" s="427">
        <v>1</v>
      </c>
      <c r="K47" s="426">
        <v>0.93999999999999995</v>
      </c>
      <c r="L47">
        <v>1</v>
      </c>
      <c r="M47" s="427">
        <v>1</v>
      </c>
      <c r="N47" s="426">
        <v>0.93999999999999995</v>
      </c>
      <c r="O47">
        <v>1</v>
      </c>
      <c r="P47" s="427">
        <v>1</v>
      </c>
      <c r="Q47">
        <v>60</v>
      </c>
      <c r="R47" t="s">
        <v>257</v>
      </c>
    </row>
    <row r="48">
      <c r="A48" t="str">
        <f t="shared" si="32"/>
        <v>NBI12_U_70</v>
      </c>
      <c r="B48" s="426">
        <v>0.80000000000000004</v>
      </c>
      <c r="C48">
        <v>1</v>
      </c>
      <c r="D48" s="427">
        <v>1</v>
      </c>
      <c r="E48" s="426">
        <v>0.88</v>
      </c>
      <c r="F48">
        <v>1</v>
      </c>
      <c r="G48" s="427">
        <v>1</v>
      </c>
      <c r="H48" s="426">
        <v>0.88</v>
      </c>
      <c r="I48">
        <v>1</v>
      </c>
      <c r="J48" s="427">
        <v>1</v>
      </c>
      <c r="K48" s="426">
        <v>0.88</v>
      </c>
      <c r="L48">
        <v>1</v>
      </c>
      <c r="M48" s="427">
        <v>1</v>
      </c>
      <c r="N48" s="426">
        <v>0.88</v>
      </c>
      <c r="O48">
        <v>1</v>
      </c>
      <c r="P48" s="427">
        <v>1</v>
      </c>
      <c r="Q48">
        <v>70</v>
      </c>
      <c r="R48" t="s">
        <v>257</v>
      </c>
    </row>
    <row r="49">
      <c r="A49" t="str">
        <f t="shared" si="32"/>
        <v>NBI12_U_75</v>
      </c>
      <c r="B49" s="426">
        <v>0.75</v>
      </c>
      <c r="C49">
        <v>1</v>
      </c>
      <c r="D49" s="427">
        <v>1</v>
      </c>
      <c r="E49" s="426">
        <v>0.84999999999999998</v>
      </c>
      <c r="F49">
        <v>1</v>
      </c>
      <c r="G49" s="427">
        <v>1</v>
      </c>
      <c r="H49" s="426">
        <v>0.84999999999999998</v>
      </c>
      <c r="I49">
        <v>1</v>
      </c>
      <c r="J49" s="427">
        <v>1</v>
      </c>
      <c r="K49" s="426">
        <v>0.84999999999999998</v>
      </c>
      <c r="L49">
        <v>1</v>
      </c>
      <c r="M49" s="427">
        <v>1</v>
      </c>
      <c r="N49" s="426">
        <v>0.84999999999999998</v>
      </c>
      <c r="O49">
        <v>1</v>
      </c>
      <c r="P49" s="427">
        <v>1</v>
      </c>
      <c r="Q49">
        <v>75</v>
      </c>
      <c r="R49" t="s">
        <v>257</v>
      </c>
    </row>
    <row r="50">
      <c r="A50" t="str">
        <f t="shared" si="32"/>
        <v>NBI12_U_80</v>
      </c>
      <c r="B50" s="426">
        <v>0.69999999999999996</v>
      </c>
      <c r="C50">
        <v>1</v>
      </c>
      <c r="D50" s="427">
        <v>1</v>
      </c>
      <c r="E50" s="426">
        <v>0.81999999999999995</v>
      </c>
      <c r="F50">
        <v>1</v>
      </c>
      <c r="G50" s="427">
        <v>1</v>
      </c>
      <c r="H50" s="426">
        <v>0.81999999999999995</v>
      </c>
      <c r="I50">
        <v>1</v>
      </c>
      <c r="J50" s="427">
        <v>1</v>
      </c>
      <c r="K50" s="426">
        <v>0.81999999999999995</v>
      </c>
      <c r="L50">
        <v>1</v>
      </c>
      <c r="M50" s="427">
        <v>1</v>
      </c>
      <c r="N50" s="426">
        <v>0.81999999999999995</v>
      </c>
      <c r="O50">
        <v>1</v>
      </c>
      <c r="P50" s="427">
        <v>1</v>
      </c>
      <c r="Q50">
        <v>80</v>
      </c>
      <c r="R50" t="s">
        <v>257</v>
      </c>
    </row>
    <row r="51">
      <c r="A51" t="str">
        <f t="shared" si="32"/>
        <v>NBI12_U_90</v>
      </c>
      <c r="B51" s="426">
        <v>0.59999999999999998</v>
      </c>
      <c r="C51">
        <v>1</v>
      </c>
      <c r="D51" s="427">
        <v>1</v>
      </c>
      <c r="E51" s="426">
        <v>0.76000000000000001</v>
      </c>
      <c r="F51">
        <v>1</v>
      </c>
      <c r="G51" s="427">
        <v>1</v>
      </c>
      <c r="H51" s="426">
        <v>0.76000000000000001</v>
      </c>
      <c r="I51">
        <v>1</v>
      </c>
      <c r="J51" s="427">
        <v>1</v>
      </c>
      <c r="K51" s="426">
        <v>0.76000000000000001</v>
      </c>
      <c r="L51">
        <v>1</v>
      </c>
      <c r="M51" s="427">
        <v>1</v>
      </c>
      <c r="N51" s="426">
        <v>0.76000000000000001</v>
      </c>
      <c r="O51">
        <v>1</v>
      </c>
      <c r="P51" s="427">
        <v>1</v>
      </c>
      <c r="Q51">
        <v>90</v>
      </c>
      <c r="R51" t="s">
        <v>257</v>
      </c>
    </row>
    <row r="52">
      <c r="A52" t="str">
        <f t="shared" si="32"/>
        <v>NBI12_U_100</v>
      </c>
      <c r="B52" s="426">
        <v>0.5</v>
      </c>
      <c r="C52">
        <v>1</v>
      </c>
      <c r="D52" s="427">
        <v>1</v>
      </c>
      <c r="E52" s="426">
        <v>0.69999999999999996</v>
      </c>
      <c r="F52">
        <v>1</v>
      </c>
      <c r="G52" s="427">
        <v>1</v>
      </c>
      <c r="H52" s="426">
        <v>0.69999999999999996</v>
      </c>
      <c r="I52">
        <v>1</v>
      </c>
      <c r="J52" s="427">
        <v>1</v>
      </c>
      <c r="K52" s="426">
        <v>0.69999999999999996</v>
      </c>
      <c r="L52">
        <v>1</v>
      </c>
      <c r="M52" s="427">
        <v>1</v>
      </c>
      <c r="N52" s="426">
        <v>0.69999999999999996</v>
      </c>
      <c r="O52">
        <v>1</v>
      </c>
      <c r="P52" s="427">
        <v>1</v>
      </c>
      <c r="Q52">
        <v>100</v>
      </c>
      <c r="R52" t="s">
        <v>257</v>
      </c>
    </row>
    <row r="53">
      <c r="A53" t="str">
        <f t="shared" si="32"/>
        <v/>
      </c>
    </row>
    <row r="54">
      <c r="A54" t="str">
        <f t="shared" si="32"/>
        <v>NBI12_Kita_10</v>
      </c>
      <c r="B54" s="426">
        <v>1.3999999999999999</v>
      </c>
      <c r="C54">
        <v>1</v>
      </c>
      <c r="D54" s="427">
        <v>1</v>
      </c>
      <c r="E54" s="426">
        <v>10</v>
      </c>
      <c r="F54">
        <v>1</v>
      </c>
      <c r="G54" s="427">
        <v>1</v>
      </c>
      <c r="H54" s="426">
        <v>2</v>
      </c>
      <c r="I54">
        <v>1</v>
      </c>
      <c r="J54" s="427">
        <v>1</v>
      </c>
      <c r="K54" s="426">
        <v>1.7</v>
      </c>
      <c r="L54">
        <v>1</v>
      </c>
      <c r="M54" s="427">
        <v>1</v>
      </c>
      <c r="N54" s="426">
        <v>2</v>
      </c>
      <c r="O54">
        <v>1</v>
      </c>
      <c r="P54" s="427">
        <v>1</v>
      </c>
      <c r="Q54">
        <v>10</v>
      </c>
      <c r="R54" t="s">
        <v>262</v>
      </c>
    </row>
    <row r="55">
      <c r="A55" t="str">
        <f t="shared" si="32"/>
        <v>NBI12_Kita_20</v>
      </c>
      <c r="B55" s="426">
        <v>1.3</v>
      </c>
      <c r="C55">
        <v>1</v>
      </c>
      <c r="D55" s="427">
        <v>1</v>
      </c>
      <c r="E55" s="426">
        <v>7.75</v>
      </c>
      <c r="F55">
        <v>1</v>
      </c>
      <c r="G55" s="427">
        <v>1</v>
      </c>
      <c r="H55" s="426">
        <v>1.75</v>
      </c>
      <c r="I55">
        <v>1</v>
      </c>
      <c r="J55" s="427">
        <v>1</v>
      </c>
      <c r="K55" s="426">
        <v>1.5249999999999999</v>
      </c>
      <c r="L55">
        <v>1</v>
      </c>
      <c r="M55" s="427">
        <v>1</v>
      </c>
      <c r="N55" s="426">
        <v>1.75</v>
      </c>
      <c r="O55">
        <v>1</v>
      </c>
      <c r="P55" s="427">
        <v>1</v>
      </c>
      <c r="Q55">
        <v>20</v>
      </c>
      <c r="R55" t="s">
        <v>262</v>
      </c>
    </row>
    <row r="56">
      <c r="A56" t="str">
        <f t="shared" si="32"/>
        <v>NBI12_Kita_30</v>
      </c>
      <c r="B56" s="426">
        <v>1.2</v>
      </c>
      <c r="C56">
        <v>1</v>
      </c>
      <c r="D56" s="427">
        <v>1</v>
      </c>
      <c r="E56" s="426">
        <v>5.5</v>
      </c>
      <c r="F56">
        <v>1</v>
      </c>
      <c r="G56" s="427">
        <v>1</v>
      </c>
      <c r="H56" s="426">
        <v>1.5</v>
      </c>
      <c r="I56">
        <v>1</v>
      </c>
      <c r="J56" s="427">
        <v>1</v>
      </c>
      <c r="K56" s="426">
        <v>1.3500000000000001</v>
      </c>
      <c r="L56">
        <v>1</v>
      </c>
      <c r="M56" s="427">
        <v>1</v>
      </c>
      <c r="N56" s="426">
        <v>1.5</v>
      </c>
      <c r="O56">
        <v>1</v>
      </c>
      <c r="P56" s="427">
        <v>1</v>
      </c>
      <c r="Q56">
        <v>30</v>
      </c>
      <c r="R56" t="s">
        <v>262</v>
      </c>
    </row>
    <row r="57">
      <c r="A57" t="str">
        <f t="shared" si="32"/>
        <v>NBI12_Kita_40</v>
      </c>
      <c r="B57" s="426">
        <v>1.1000000000000001</v>
      </c>
      <c r="C57">
        <v>1</v>
      </c>
      <c r="D57" s="427">
        <v>1</v>
      </c>
      <c r="E57" s="426">
        <v>3.25</v>
      </c>
      <c r="F57">
        <v>1</v>
      </c>
      <c r="G57" s="427">
        <v>1</v>
      </c>
      <c r="H57" s="426">
        <v>1.25</v>
      </c>
      <c r="I57">
        <v>1</v>
      </c>
      <c r="J57" s="427">
        <v>1</v>
      </c>
      <c r="K57" s="426">
        <v>1.175</v>
      </c>
      <c r="L57">
        <v>1</v>
      </c>
      <c r="M57" s="427">
        <v>1</v>
      </c>
      <c r="N57" s="426">
        <v>1.25</v>
      </c>
      <c r="O57">
        <v>1</v>
      </c>
      <c r="P57" s="427">
        <v>1</v>
      </c>
      <c r="Q57">
        <v>40</v>
      </c>
      <c r="R57" t="s">
        <v>262</v>
      </c>
    </row>
    <row r="58">
      <c r="A58" t="str">
        <f t="shared" si="32"/>
        <v>NBI12_Kita_50</v>
      </c>
      <c r="B58" s="426">
        <v>1</v>
      </c>
      <c r="C58">
        <v>1</v>
      </c>
      <c r="D58" s="427">
        <v>1</v>
      </c>
      <c r="E58" s="426">
        <v>1</v>
      </c>
      <c r="F58">
        <v>1</v>
      </c>
      <c r="G58" s="427">
        <v>1</v>
      </c>
      <c r="H58" s="426">
        <v>1</v>
      </c>
      <c r="I58">
        <v>1</v>
      </c>
      <c r="J58" s="427">
        <v>1</v>
      </c>
      <c r="K58" s="426">
        <v>1</v>
      </c>
      <c r="L58">
        <v>1</v>
      </c>
      <c r="M58" s="427">
        <v>1</v>
      </c>
      <c r="N58" s="426">
        <v>1</v>
      </c>
      <c r="O58">
        <v>1</v>
      </c>
      <c r="P58" s="427">
        <v>1</v>
      </c>
      <c r="Q58">
        <v>50</v>
      </c>
      <c r="R58" t="s">
        <v>262</v>
      </c>
    </row>
    <row r="59">
      <c r="A59" t="str">
        <f t="shared" si="32"/>
        <v>NBI12_Kita_60</v>
      </c>
      <c r="B59" s="426">
        <v>0.90000000000000002</v>
      </c>
      <c r="C59">
        <v>1</v>
      </c>
      <c r="D59" s="427">
        <v>1</v>
      </c>
      <c r="E59" s="426">
        <v>0.93999999999999995</v>
      </c>
      <c r="F59">
        <v>1</v>
      </c>
      <c r="G59" s="427">
        <v>1</v>
      </c>
      <c r="H59" s="426">
        <v>0.93999999999999995</v>
      </c>
      <c r="I59">
        <v>1</v>
      </c>
      <c r="J59" s="427">
        <v>1</v>
      </c>
      <c r="K59" s="426">
        <v>0.93999999999999995</v>
      </c>
      <c r="L59">
        <v>1</v>
      </c>
      <c r="M59" s="427">
        <v>1</v>
      </c>
      <c r="N59" s="426">
        <v>0.93999999999999995</v>
      </c>
      <c r="O59">
        <v>1</v>
      </c>
      <c r="P59" s="427">
        <v>1</v>
      </c>
      <c r="Q59">
        <v>60</v>
      </c>
      <c r="R59" t="s">
        <v>262</v>
      </c>
    </row>
    <row r="60">
      <c r="A60" t="str">
        <f t="shared" si="32"/>
        <v>NBI12_Kita_70</v>
      </c>
      <c r="B60" s="426">
        <v>0.80000000000000004</v>
      </c>
      <c r="C60">
        <v>1</v>
      </c>
      <c r="D60" s="427">
        <v>1</v>
      </c>
      <c r="E60" s="426">
        <v>0.88</v>
      </c>
      <c r="F60">
        <v>1</v>
      </c>
      <c r="G60" s="427">
        <v>1</v>
      </c>
      <c r="H60" s="426">
        <v>0.88</v>
      </c>
      <c r="I60">
        <v>1</v>
      </c>
      <c r="J60" s="427">
        <v>1</v>
      </c>
      <c r="K60" s="426">
        <v>0.88</v>
      </c>
      <c r="L60">
        <v>1</v>
      </c>
      <c r="M60" s="427">
        <v>1</v>
      </c>
      <c r="N60" s="426">
        <v>0.88</v>
      </c>
      <c r="O60">
        <v>1</v>
      </c>
      <c r="P60" s="427">
        <v>1</v>
      </c>
      <c r="Q60">
        <v>70</v>
      </c>
      <c r="R60" t="s">
        <v>262</v>
      </c>
    </row>
    <row r="61">
      <c r="A61" t="str">
        <f t="shared" si="32"/>
        <v>NBI12_Kita_75</v>
      </c>
      <c r="B61" s="426">
        <v>0.75</v>
      </c>
      <c r="C61">
        <v>1</v>
      </c>
      <c r="D61" s="427">
        <v>1</v>
      </c>
      <c r="E61" s="426">
        <v>0.84999999999999998</v>
      </c>
      <c r="F61">
        <v>1</v>
      </c>
      <c r="G61" s="427">
        <v>1</v>
      </c>
      <c r="H61" s="426">
        <v>0.84999999999999998</v>
      </c>
      <c r="I61">
        <v>1</v>
      </c>
      <c r="J61" s="427">
        <v>1</v>
      </c>
      <c r="K61" s="426">
        <v>0.84999999999999998</v>
      </c>
      <c r="L61">
        <v>1</v>
      </c>
      <c r="M61" s="427">
        <v>1</v>
      </c>
      <c r="N61" s="426">
        <v>0.84999999999999998</v>
      </c>
      <c r="O61">
        <v>1</v>
      </c>
      <c r="P61" s="427">
        <v>1</v>
      </c>
      <c r="Q61">
        <v>75</v>
      </c>
      <c r="R61" t="s">
        <v>262</v>
      </c>
    </row>
    <row r="62">
      <c r="A62" t="str">
        <f t="shared" si="32"/>
        <v>NBI12_Kita_80</v>
      </c>
      <c r="B62" s="426">
        <v>0.69999999999999996</v>
      </c>
      <c r="C62">
        <v>1</v>
      </c>
      <c r="D62" s="427">
        <v>1</v>
      </c>
      <c r="E62" s="426">
        <v>0.81999999999999995</v>
      </c>
      <c r="F62">
        <v>1</v>
      </c>
      <c r="G62" s="427">
        <v>1</v>
      </c>
      <c r="H62" s="426">
        <v>0.81999999999999995</v>
      </c>
      <c r="I62">
        <v>1</v>
      </c>
      <c r="J62" s="427">
        <v>1</v>
      </c>
      <c r="K62" s="426">
        <v>0.81999999999999995</v>
      </c>
      <c r="L62">
        <v>1</v>
      </c>
      <c r="M62" s="427">
        <v>1</v>
      </c>
      <c r="N62" s="426">
        <v>0.81999999999999995</v>
      </c>
      <c r="O62">
        <v>1</v>
      </c>
      <c r="P62" s="427">
        <v>1</v>
      </c>
      <c r="Q62">
        <v>80</v>
      </c>
      <c r="R62" t="s">
        <v>262</v>
      </c>
    </row>
    <row r="63">
      <c r="A63" t="str">
        <f t="shared" si="32"/>
        <v>NBI12_Kita_90</v>
      </c>
      <c r="B63" s="426">
        <v>0.59999999999999998</v>
      </c>
      <c r="C63">
        <v>1</v>
      </c>
      <c r="D63" s="427">
        <v>1</v>
      </c>
      <c r="E63" s="426">
        <v>0.76000000000000001</v>
      </c>
      <c r="F63">
        <v>1</v>
      </c>
      <c r="G63" s="427">
        <v>1</v>
      </c>
      <c r="H63" s="426">
        <v>0.76000000000000001</v>
      </c>
      <c r="I63">
        <v>1</v>
      </c>
      <c r="J63" s="427">
        <v>1</v>
      </c>
      <c r="K63" s="426">
        <v>0.76000000000000001</v>
      </c>
      <c r="L63">
        <v>1</v>
      </c>
      <c r="M63" s="427">
        <v>1</v>
      </c>
      <c r="N63" s="426">
        <v>0.76000000000000001</v>
      </c>
      <c r="O63">
        <v>1</v>
      </c>
      <c r="P63" s="427">
        <v>1</v>
      </c>
      <c r="Q63">
        <v>90</v>
      </c>
      <c r="R63" t="s">
        <v>262</v>
      </c>
    </row>
    <row r="64">
      <c r="A64" t="str">
        <f t="shared" si="32"/>
        <v>NBI12_Kita_100</v>
      </c>
      <c r="B64" s="426">
        <v>0.5</v>
      </c>
      <c r="C64">
        <v>1</v>
      </c>
      <c r="D64" s="427">
        <v>1</v>
      </c>
      <c r="E64" s="426">
        <v>0.69999999999999996</v>
      </c>
      <c r="F64">
        <v>1</v>
      </c>
      <c r="G64" s="427">
        <v>1</v>
      </c>
      <c r="H64" s="426">
        <v>0.69999999999999996</v>
      </c>
      <c r="I64">
        <v>1</v>
      </c>
      <c r="J64" s="427">
        <v>1</v>
      </c>
      <c r="K64" s="426">
        <v>0.69999999999999996</v>
      </c>
      <c r="L64">
        <v>1</v>
      </c>
      <c r="M64" s="427">
        <v>1</v>
      </c>
      <c r="N64" s="426">
        <v>0.69999999999999996</v>
      </c>
      <c r="O64">
        <v>1</v>
      </c>
      <c r="P64" s="427">
        <v>1</v>
      </c>
      <c r="Q64">
        <v>100</v>
      </c>
      <c r="R64" t="s">
        <v>262</v>
      </c>
    </row>
    <row r="65">
      <c r="A65" t="str">
        <f t="shared" si="32"/>
        <v/>
      </c>
    </row>
    <row r="66">
      <c r="A66" s="341" t="str">
        <f t="shared" ref="A66:A129" si="33">IF(R66="","",CONCATENATE(R66,"_",Q66))</f>
        <v>NWO15_10</v>
      </c>
      <c r="B66" s="426">
        <v>1.3999999999999999</v>
      </c>
      <c r="C66">
        <v>1</v>
      </c>
      <c r="D66" s="427">
        <v>1</v>
      </c>
      <c r="E66" s="426">
        <v>10</v>
      </c>
      <c r="F66">
        <v>1</v>
      </c>
      <c r="G66" s="427">
        <v>1</v>
      </c>
      <c r="H66" s="426">
        <v>2</v>
      </c>
      <c r="I66">
        <v>1</v>
      </c>
      <c r="J66" s="427">
        <v>1</v>
      </c>
      <c r="K66" s="426">
        <v>1.7</v>
      </c>
      <c r="L66">
        <v>1</v>
      </c>
      <c r="M66" s="427">
        <v>1</v>
      </c>
      <c r="N66" s="426">
        <v>2</v>
      </c>
      <c r="O66">
        <v>1</v>
      </c>
      <c r="P66" s="427">
        <v>1</v>
      </c>
      <c r="Q66">
        <v>10</v>
      </c>
      <c r="R66" t="s">
        <v>263</v>
      </c>
    </row>
    <row r="67">
      <c r="A67" s="341" t="str">
        <f t="shared" si="33"/>
        <v>NWO15_20</v>
      </c>
      <c r="B67" s="426">
        <v>1.3</v>
      </c>
      <c r="C67">
        <v>1</v>
      </c>
      <c r="D67" s="427">
        <v>1</v>
      </c>
      <c r="E67" s="426">
        <v>7.75</v>
      </c>
      <c r="F67">
        <v>1</v>
      </c>
      <c r="G67" s="427">
        <v>1</v>
      </c>
      <c r="H67" s="426">
        <v>1.75</v>
      </c>
      <c r="I67">
        <v>1</v>
      </c>
      <c r="J67" s="427">
        <v>1</v>
      </c>
      <c r="K67" s="426">
        <v>1.5249999999999999</v>
      </c>
      <c r="L67">
        <v>1</v>
      </c>
      <c r="M67" s="427">
        <v>1</v>
      </c>
      <c r="N67" s="426">
        <v>1.75</v>
      </c>
      <c r="O67">
        <v>1</v>
      </c>
      <c r="P67" s="427">
        <v>1</v>
      </c>
      <c r="Q67">
        <v>20</v>
      </c>
      <c r="R67" t="s">
        <v>263</v>
      </c>
    </row>
    <row r="68">
      <c r="A68" s="341" t="str">
        <f t="shared" si="33"/>
        <v>NWO15_30</v>
      </c>
      <c r="B68" s="426">
        <v>1.2</v>
      </c>
      <c r="C68">
        <v>1</v>
      </c>
      <c r="D68" s="427">
        <v>1</v>
      </c>
      <c r="E68" s="426">
        <v>5.5</v>
      </c>
      <c r="F68">
        <v>1</v>
      </c>
      <c r="G68" s="427">
        <v>1</v>
      </c>
      <c r="H68" s="426">
        <v>1.5</v>
      </c>
      <c r="I68">
        <v>1</v>
      </c>
      <c r="J68" s="427">
        <v>1</v>
      </c>
      <c r="K68" s="426">
        <v>1.3500000000000001</v>
      </c>
      <c r="L68">
        <v>1</v>
      </c>
      <c r="M68" s="427">
        <v>1</v>
      </c>
      <c r="N68" s="426">
        <v>1.5</v>
      </c>
      <c r="O68">
        <v>1</v>
      </c>
      <c r="P68" s="427">
        <v>1</v>
      </c>
      <c r="Q68">
        <v>30</v>
      </c>
      <c r="R68" t="s">
        <v>263</v>
      </c>
    </row>
    <row r="69">
      <c r="A69" s="341" t="str">
        <f t="shared" si="33"/>
        <v>NWO15_40</v>
      </c>
      <c r="B69" s="426">
        <v>1.1000000000000001</v>
      </c>
      <c r="C69">
        <v>1</v>
      </c>
      <c r="D69" s="427">
        <v>1</v>
      </c>
      <c r="E69" s="426">
        <v>3.25</v>
      </c>
      <c r="F69">
        <v>1</v>
      </c>
      <c r="G69" s="427">
        <v>1</v>
      </c>
      <c r="H69" s="426">
        <v>1.25</v>
      </c>
      <c r="I69">
        <v>1</v>
      </c>
      <c r="J69" s="427">
        <v>1</v>
      </c>
      <c r="K69" s="426">
        <v>1.175</v>
      </c>
      <c r="L69">
        <v>1</v>
      </c>
      <c r="M69" s="427">
        <v>1</v>
      </c>
      <c r="N69" s="426">
        <v>1.25</v>
      </c>
      <c r="O69">
        <v>1</v>
      </c>
      <c r="P69" s="427">
        <v>1</v>
      </c>
      <c r="Q69">
        <v>40</v>
      </c>
      <c r="R69" t="s">
        <v>263</v>
      </c>
    </row>
    <row r="70">
      <c r="A70" s="341" t="str">
        <f t="shared" si="33"/>
        <v>NWO15_50</v>
      </c>
      <c r="B70" s="426">
        <v>1</v>
      </c>
      <c r="C70">
        <v>1</v>
      </c>
      <c r="D70" s="427">
        <v>1</v>
      </c>
      <c r="E70" s="426">
        <v>1</v>
      </c>
      <c r="F70">
        <v>1</v>
      </c>
      <c r="G70" s="427">
        <v>1</v>
      </c>
      <c r="H70" s="426">
        <v>1</v>
      </c>
      <c r="I70">
        <v>1</v>
      </c>
      <c r="J70" s="427">
        <v>1</v>
      </c>
      <c r="K70" s="426">
        <v>1</v>
      </c>
      <c r="L70">
        <v>1</v>
      </c>
      <c r="M70" s="427">
        <v>1</v>
      </c>
      <c r="N70" s="426">
        <v>1</v>
      </c>
      <c r="O70">
        <v>1</v>
      </c>
      <c r="P70" s="427">
        <v>1</v>
      </c>
      <c r="Q70">
        <v>50</v>
      </c>
      <c r="R70" t="s">
        <v>263</v>
      </c>
    </row>
    <row r="71">
      <c r="A71" s="341" t="str">
        <f t="shared" si="33"/>
        <v>NWO15_60</v>
      </c>
      <c r="B71" s="426">
        <v>0.93999999999999995</v>
      </c>
      <c r="C71">
        <v>1</v>
      </c>
      <c r="D71" s="427">
        <v>1</v>
      </c>
      <c r="E71" s="426">
        <v>0.93999999999999995</v>
      </c>
      <c r="F71">
        <v>1</v>
      </c>
      <c r="G71" s="427">
        <v>1</v>
      </c>
      <c r="H71" s="426">
        <v>0.93999999999999995</v>
      </c>
      <c r="I71">
        <v>1</v>
      </c>
      <c r="J71" s="427">
        <v>1</v>
      </c>
      <c r="K71" s="426">
        <v>0.93999999999999995</v>
      </c>
      <c r="L71">
        <v>1</v>
      </c>
      <c r="M71" s="427">
        <v>1</v>
      </c>
      <c r="N71" s="426">
        <v>0.93999999999999995</v>
      </c>
      <c r="O71">
        <v>1</v>
      </c>
      <c r="P71" s="427">
        <v>1</v>
      </c>
      <c r="Q71">
        <v>60</v>
      </c>
      <c r="R71" t="s">
        <v>263</v>
      </c>
    </row>
    <row r="72">
      <c r="A72" s="341" t="str">
        <f t="shared" si="33"/>
        <v>NWO15_70</v>
      </c>
      <c r="B72" s="426">
        <v>0.88</v>
      </c>
      <c r="C72">
        <v>1</v>
      </c>
      <c r="D72" s="427">
        <v>1</v>
      </c>
      <c r="E72" s="426">
        <v>0.88</v>
      </c>
      <c r="F72">
        <v>1</v>
      </c>
      <c r="G72" s="427">
        <v>1</v>
      </c>
      <c r="H72" s="426">
        <v>0.88</v>
      </c>
      <c r="I72">
        <v>1</v>
      </c>
      <c r="J72" s="427">
        <v>1</v>
      </c>
      <c r="K72" s="426">
        <v>0.88</v>
      </c>
      <c r="L72">
        <v>1</v>
      </c>
      <c r="M72" s="427">
        <v>1</v>
      </c>
      <c r="N72" s="426">
        <v>0.88</v>
      </c>
      <c r="O72">
        <v>1</v>
      </c>
      <c r="P72" s="427">
        <v>1</v>
      </c>
      <c r="Q72">
        <v>70</v>
      </c>
      <c r="R72" t="s">
        <v>263</v>
      </c>
    </row>
    <row r="73">
      <c r="A73" s="341" t="str">
        <f t="shared" si="33"/>
        <v>NWO15_75</v>
      </c>
      <c r="B73" s="426">
        <v>0.84999999999999998</v>
      </c>
      <c r="C73">
        <v>1</v>
      </c>
      <c r="D73" s="427">
        <v>1</v>
      </c>
      <c r="E73" s="426">
        <v>0.84999999999999998</v>
      </c>
      <c r="F73">
        <v>1</v>
      </c>
      <c r="G73" s="427">
        <v>1</v>
      </c>
      <c r="H73" s="426">
        <v>0.84999999999999998</v>
      </c>
      <c r="I73">
        <v>1</v>
      </c>
      <c r="J73" s="427">
        <v>1</v>
      </c>
      <c r="K73" s="426">
        <v>0.84999999999999998</v>
      </c>
      <c r="L73">
        <v>1</v>
      </c>
      <c r="M73" s="427">
        <v>1</v>
      </c>
      <c r="N73" s="426">
        <v>0.84999999999999998</v>
      </c>
      <c r="O73">
        <v>1</v>
      </c>
      <c r="P73" s="427">
        <v>1</v>
      </c>
      <c r="Q73">
        <v>75</v>
      </c>
      <c r="R73" t="s">
        <v>263</v>
      </c>
    </row>
    <row r="74">
      <c r="A74" s="341" t="str">
        <f t="shared" si="33"/>
        <v>NWO15_80</v>
      </c>
      <c r="B74" s="426">
        <v>0.81999999999999995</v>
      </c>
      <c r="C74">
        <v>1</v>
      </c>
      <c r="D74" s="427">
        <v>1</v>
      </c>
      <c r="E74" s="426">
        <v>0.81999999999999995</v>
      </c>
      <c r="F74">
        <v>1</v>
      </c>
      <c r="G74" s="427">
        <v>1</v>
      </c>
      <c r="H74" s="426">
        <v>0.81999999999999995</v>
      </c>
      <c r="I74">
        <v>1</v>
      </c>
      <c r="J74" s="427">
        <v>1</v>
      </c>
      <c r="K74" s="426">
        <v>0.81999999999999995</v>
      </c>
      <c r="L74">
        <v>1</v>
      </c>
      <c r="M74" s="427">
        <v>1</v>
      </c>
      <c r="N74" s="426">
        <v>0.81999999999999995</v>
      </c>
      <c r="O74">
        <v>1</v>
      </c>
      <c r="P74" s="427">
        <v>1</v>
      </c>
      <c r="Q74">
        <v>80</v>
      </c>
      <c r="R74" t="s">
        <v>263</v>
      </c>
    </row>
    <row r="75">
      <c r="A75" s="341" t="str">
        <f t="shared" si="33"/>
        <v>NWO15_90</v>
      </c>
      <c r="B75" s="426">
        <v>0.76000000000000001</v>
      </c>
      <c r="C75">
        <v>1</v>
      </c>
      <c r="D75" s="427">
        <v>1</v>
      </c>
      <c r="E75" s="426">
        <v>0.76000000000000001</v>
      </c>
      <c r="F75">
        <v>1</v>
      </c>
      <c r="G75" s="427">
        <v>1</v>
      </c>
      <c r="H75" s="426">
        <v>0.76000000000000001</v>
      </c>
      <c r="I75">
        <v>1</v>
      </c>
      <c r="J75" s="427">
        <v>1</v>
      </c>
      <c r="K75" s="426">
        <v>0.76000000000000001</v>
      </c>
      <c r="L75">
        <v>1</v>
      </c>
      <c r="M75" s="427">
        <v>1</v>
      </c>
      <c r="N75" s="426">
        <v>0.76000000000000001</v>
      </c>
      <c r="O75">
        <v>1</v>
      </c>
      <c r="P75" s="427">
        <v>1</v>
      </c>
      <c r="Q75">
        <v>90</v>
      </c>
      <c r="R75" t="s">
        <v>263</v>
      </c>
    </row>
    <row r="76">
      <c r="A76" s="341" t="str">
        <f t="shared" si="33"/>
        <v>NWO15_100</v>
      </c>
      <c r="B76" s="426">
        <v>0.69999999999999996</v>
      </c>
      <c r="C76">
        <v>1</v>
      </c>
      <c r="D76" s="427">
        <v>1</v>
      </c>
      <c r="E76" s="426">
        <v>0.69999999999999996</v>
      </c>
      <c r="F76">
        <v>1</v>
      </c>
      <c r="G76" s="427">
        <v>1</v>
      </c>
      <c r="H76" s="426">
        <v>0.69999999999999996</v>
      </c>
      <c r="I76">
        <v>1</v>
      </c>
      <c r="J76" s="427">
        <v>1</v>
      </c>
      <c r="K76" s="426">
        <v>0.69999999999999996</v>
      </c>
      <c r="L76">
        <v>1</v>
      </c>
      <c r="M76" s="427">
        <v>1</v>
      </c>
      <c r="N76" s="426">
        <v>0.69999999999999996</v>
      </c>
      <c r="O76">
        <v>1</v>
      </c>
      <c r="P76" s="427">
        <v>1</v>
      </c>
      <c r="Q76">
        <v>100</v>
      </c>
      <c r="R76" t="s">
        <v>263</v>
      </c>
    </row>
    <row r="77">
      <c r="A77" s="341" t="str">
        <f t="shared" si="33"/>
        <v>NWO15_110</v>
      </c>
      <c r="B77" s="426">
        <v>0.69999999999999996</v>
      </c>
      <c r="C77">
        <v>1</v>
      </c>
      <c r="D77" s="427">
        <v>0.875</v>
      </c>
      <c r="E77" s="426">
        <v>0.69999999999999996</v>
      </c>
      <c r="F77">
        <v>1</v>
      </c>
      <c r="G77" s="427">
        <v>0.875</v>
      </c>
      <c r="H77" s="426">
        <v>0.69999999999999996</v>
      </c>
      <c r="I77">
        <v>1</v>
      </c>
      <c r="J77" s="427">
        <v>0.875</v>
      </c>
      <c r="K77" s="426">
        <v>0.69999999999999996</v>
      </c>
      <c r="L77">
        <v>1</v>
      </c>
      <c r="M77" s="427">
        <v>0.875</v>
      </c>
      <c r="N77" s="426">
        <v>0.69999999999999996</v>
      </c>
      <c r="O77">
        <v>1</v>
      </c>
      <c r="P77" s="427">
        <v>0.75</v>
      </c>
      <c r="Q77">
        <v>110</v>
      </c>
      <c r="R77" t="s">
        <v>263</v>
      </c>
    </row>
    <row r="78">
      <c r="A78" s="341" t="str">
        <f t="shared" si="33"/>
        <v>NWO15_120</v>
      </c>
      <c r="B78" s="426">
        <v>0.69999999999999996</v>
      </c>
      <c r="C78">
        <v>1</v>
      </c>
      <c r="D78" s="427">
        <v>0.75</v>
      </c>
      <c r="E78" s="426">
        <v>0.69999999999999996</v>
      </c>
      <c r="F78">
        <v>1</v>
      </c>
      <c r="G78" s="427">
        <v>0.75</v>
      </c>
      <c r="H78" s="426">
        <v>0.69999999999999996</v>
      </c>
      <c r="I78">
        <v>1</v>
      </c>
      <c r="J78" s="427">
        <v>0.75</v>
      </c>
      <c r="K78" s="426">
        <v>0.69999999999999996</v>
      </c>
      <c r="L78">
        <v>1</v>
      </c>
      <c r="M78" s="427">
        <v>0.75</v>
      </c>
      <c r="N78" s="426">
        <v>0.69999999999999996</v>
      </c>
      <c r="O78">
        <v>1</v>
      </c>
      <c r="P78" s="427">
        <v>0.5</v>
      </c>
      <c r="Q78">
        <v>120</v>
      </c>
      <c r="R78" t="s">
        <v>263</v>
      </c>
    </row>
    <row r="79">
      <c r="A79" t="str">
        <f t="shared" si="33"/>
        <v/>
      </c>
    </row>
    <row r="80">
      <c r="A80" t="str">
        <f t="shared" si="33"/>
        <v>NWO12_U_10</v>
      </c>
      <c r="B80" s="426">
        <v>1.3999999999999999</v>
      </c>
      <c r="C80">
        <v>1</v>
      </c>
      <c r="D80" s="427">
        <v>1</v>
      </c>
      <c r="E80" s="426">
        <v>10</v>
      </c>
      <c r="F80">
        <v>1</v>
      </c>
      <c r="G80" s="427">
        <v>1</v>
      </c>
      <c r="H80" s="426">
        <v>2</v>
      </c>
      <c r="I80">
        <v>1</v>
      </c>
      <c r="J80" s="427">
        <v>1</v>
      </c>
      <c r="K80" s="426">
        <v>1.7</v>
      </c>
      <c r="L80">
        <v>1</v>
      </c>
      <c r="M80" s="427">
        <v>1</v>
      </c>
      <c r="N80" s="426">
        <v>2</v>
      </c>
      <c r="O80">
        <v>1</v>
      </c>
      <c r="P80" s="427">
        <v>1</v>
      </c>
      <c r="Q80">
        <v>10</v>
      </c>
      <c r="R80" t="s">
        <v>266</v>
      </c>
    </row>
    <row r="81">
      <c r="A81" t="str">
        <f t="shared" si="33"/>
        <v>NWO12_U_20</v>
      </c>
      <c r="B81" s="426">
        <v>1.3</v>
      </c>
      <c r="C81">
        <v>1</v>
      </c>
      <c r="D81" s="427">
        <v>1</v>
      </c>
      <c r="E81" s="426">
        <v>7.75</v>
      </c>
      <c r="F81">
        <v>1</v>
      </c>
      <c r="G81" s="427">
        <v>1</v>
      </c>
      <c r="H81" s="426">
        <v>1.75</v>
      </c>
      <c r="I81">
        <v>1</v>
      </c>
      <c r="J81" s="427">
        <v>1</v>
      </c>
      <c r="K81" s="426">
        <v>1.5249999999999999</v>
      </c>
      <c r="L81">
        <v>1</v>
      </c>
      <c r="M81" s="427">
        <v>1</v>
      </c>
      <c r="N81" s="426">
        <v>1.75</v>
      </c>
      <c r="O81">
        <v>1</v>
      </c>
      <c r="P81" s="427">
        <v>1</v>
      </c>
      <c r="Q81">
        <v>20</v>
      </c>
      <c r="R81" t="s">
        <v>266</v>
      </c>
    </row>
    <row r="82">
      <c r="A82" t="str">
        <f t="shared" si="33"/>
        <v>NWO12_U_30</v>
      </c>
      <c r="B82" s="426">
        <v>1.2</v>
      </c>
      <c r="C82">
        <v>1</v>
      </c>
      <c r="D82" s="427">
        <v>1</v>
      </c>
      <c r="E82" s="426">
        <v>5.5</v>
      </c>
      <c r="F82">
        <v>1</v>
      </c>
      <c r="G82" s="427">
        <v>1</v>
      </c>
      <c r="H82" s="426">
        <v>1.5</v>
      </c>
      <c r="I82">
        <v>1</v>
      </c>
      <c r="J82" s="427">
        <v>1</v>
      </c>
      <c r="K82" s="426">
        <v>1.3500000000000001</v>
      </c>
      <c r="L82">
        <v>1</v>
      </c>
      <c r="M82" s="427">
        <v>1</v>
      </c>
      <c r="N82" s="426">
        <v>1.5</v>
      </c>
      <c r="O82">
        <v>1</v>
      </c>
      <c r="P82" s="427">
        <v>1</v>
      </c>
      <c r="Q82">
        <v>30</v>
      </c>
      <c r="R82" t="s">
        <v>266</v>
      </c>
    </row>
    <row r="83">
      <c r="A83" t="str">
        <f t="shared" si="33"/>
        <v>NWO12_U_40</v>
      </c>
      <c r="B83" s="426">
        <v>1.1000000000000001</v>
      </c>
      <c r="C83">
        <v>1</v>
      </c>
      <c r="D83" s="427">
        <v>1</v>
      </c>
      <c r="E83" s="426">
        <v>3.25</v>
      </c>
      <c r="F83">
        <v>1</v>
      </c>
      <c r="G83" s="427">
        <v>1</v>
      </c>
      <c r="H83" s="426">
        <v>1.25</v>
      </c>
      <c r="I83">
        <v>1</v>
      </c>
      <c r="J83" s="427">
        <v>1</v>
      </c>
      <c r="K83" s="426">
        <v>1.175</v>
      </c>
      <c r="L83">
        <v>1</v>
      </c>
      <c r="M83" s="427">
        <v>1</v>
      </c>
      <c r="N83" s="426">
        <v>1.25</v>
      </c>
      <c r="O83">
        <v>1</v>
      </c>
      <c r="P83" s="427">
        <v>1</v>
      </c>
      <c r="Q83">
        <v>40</v>
      </c>
      <c r="R83" t="s">
        <v>266</v>
      </c>
    </row>
    <row r="84">
      <c r="A84" t="str">
        <f t="shared" si="33"/>
        <v>NWO12_U_50</v>
      </c>
      <c r="B84" s="426">
        <v>1</v>
      </c>
      <c r="C84">
        <v>1</v>
      </c>
      <c r="D84" s="427">
        <v>1</v>
      </c>
      <c r="E84" s="426">
        <v>1</v>
      </c>
      <c r="F84">
        <v>1</v>
      </c>
      <c r="G84" s="427">
        <v>1</v>
      </c>
      <c r="H84" s="426">
        <v>1</v>
      </c>
      <c r="I84">
        <v>1</v>
      </c>
      <c r="J84" s="427">
        <v>1</v>
      </c>
      <c r="K84" s="426">
        <v>1</v>
      </c>
      <c r="L84">
        <v>1</v>
      </c>
      <c r="M84" s="427">
        <v>1</v>
      </c>
      <c r="N84" s="426">
        <v>1</v>
      </c>
      <c r="O84">
        <v>1</v>
      </c>
      <c r="P84" s="427">
        <v>1</v>
      </c>
      <c r="Q84">
        <v>50</v>
      </c>
      <c r="R84" t="s">
        <v>266</v>
      </c>
    </row>
    <row r="85">
      <c r="A85" t="str">
        <f t="shared" si="33"/>
        <v>NWO12_U_60</v>
      </c>
      <c r="B85" s="426">
        <v>0.93999999999999995</v>
      </c>
      <c r="C85">
        <v>1</v>
      </c>
      <c r="D85" s="427">
        <v>1</v>
      </c>
      <c r="E85" s="426">
        <v>0.93999999999999995</v>
      </c>
      <c r="F85">
        <v>1</v>
      </c>
      <c r="G85" s="427">
        <v>1</v>
      </c>
      <c r="H85" s="426">
        <v>0.93999999999999995</v>
      </c>
      <c r="I85">
        <v>1</v>
      </c>
      <c r="J85" s="427">
        <v>1</v>
      </c>
      <c r="K85" s="426">
        <v>0.93999999999999995</v>
      </c>
      <c r="L85">
        <v>1</v>
      </c>
      <c r="M85" s="427">
        <v>1</v>
      </c>
      <c r="N85" s="426">
        <v>0.93999999999999995</v>
      </c>
      <c r="O85">
        <v>1</v>
      </c>
      <c r="P85" s="427">
        <v>1</v>
      </c>
      <c r="Q85">
        <v>60</v>
      </c>
      <c r="R85" t="s">
        <v>266</v>
      </c>
    </row>
    <row r="86">
      <c r="A86" t="str">
        <f t="shared" si="33"/>
        <v>NWO12_U_70</v>
      </c>
      <c r="B86" s="426">
        <v>0.88</v>
      </c>
      <c r="C86">
        <v>1</v>
      </c>
      <c r="D86" s="427">
        <v>1</v>
      </c>
      <c r="E86" s="426">
        <v>0.88</v>
      </c>
      <c r="F86">
        <v>1</v>
      </c>
      <c r="G86" s="427">
        <v>1</v>
      </c>
      <c r="H86" s="426">
        <v>0.88</v>
      </c>
      <c r="I86">
        <v>1</v>
      </c>
      <c r="J86" s="427">
        <v>1</v>
      </c>
      <c r="K86" s="426">
        <v>0.88</v>
      </c>
      <c r="L86">
        <v>1</v>
      </c>
      <c r="M86" s="427">
        <v>1</v>
      </c>
      <c r="N86" s="426">
        <v>0.88</v>
      </c>
      <c r="O86">
        <v>1</v>
      </c>
      <c r="P86" s="427">
        <v>1</v>
      </c>
      <c r="Q86">
        <v>70</v>
      </c>
      <c r="R86" t="s">
        <v>266</v>
      </c>
    </row>
    <row r="87">
      <c r="A87" t="str">
        <f t="shared" si="33"/>
        <v>NWO12_U_75</v>
      </c>
      <c r="B87" s="426">
        <v>0.84999999999999998</v>
      </c>
      <c r="C87">
        <v>1</v>
      </c>
      <c r="D87" s="427">
        <v>1</v>
      </c>
      <c r="E87" s="426">
        <v>0.84999999999999998</v>
      </c>
      <c r="F87">
        <v>1</v>
      </c>
      <c r="G87" s="427">
        <v>1</v>
      </c>
      <c r="H87" s="426">
        <v>0.84999999999999998</v>
      </c>
      <c r="I87">
        <v>1</v>
      </c>
      <c r="J87" s="427">
        <v>1</v>
      </c>
      <c r="K87" s="426">
        <v>0.84999999999999998</v>
      </c>
      <c r="L87">
        <v>1</v>
      </c>
      <c r="M87" s="427">
        <v>1</v>
      </c>
      <c r="N87" s="426">
        <v>0.84999999999999998</v>
      </c>
      <c r="O87">
        <v>1</v>
      </c>
      <c r="P87" s="427">
        <v>1</v>
      </c>
      <c r="Q87">
        <v>75</v>
      </c>
      <c r="R87" t="s">
        <v>266</v>
      </c>
    </row>
    <row r="88">
      <c r="A88" t="str">
        <f t="shared" si="33"/>
        <v>NWO12_U_80</v>
      </c>
      <c r="B88" s="426">
        <v>0.81999999999999995</v>
      </c>
      <c r="C88">
        <v>1</v>
      </c>
      <c r="D88" s="427">
        <v>1</v>
      </c>
      <c r="E88" s="426">
        <v>0.81999999999999995</v>
      </c>
      <c r="F88">
        <v>1</v>
      </c>
      <c r="G88" s="427">
        <v>1</v>
      </c>
      <c r="H88" s="426">
        <v>0.81999999999999995</v>
      </c>
      <c r="I88">
        <v>1</v>
      </c>
      <c r="J88" s="427">
        <v>1</v>
      </c>
      <c r="K88" s="426">
        <v>0.81999999999999995</v>
      </c>
      <c r="L88">
        <v>1</v>
      </c>
      <c r="M88" s="427">
        <v>1</v>
      </c>
      <c r="N88" s="426">
        <v>0.81999999999999995</v>
      </c>
      <c r="O88">
        <v>1</v>
      </c>
      <c r="P88" s="427">
        <v>1</v>
      </c>
      <c r="Q88">
        <v>80</v>
      </c>
      <c r="R88" t="s">
        <v>266</v>
      </c>
    </row>
    <row r="89">
      <c r="A89" t="str">
        <f t="shared" si="33"/>
        <v>NWO12_U_90</v>
      </c>
      <c r="B89" s="426">
        <v>0.76000000000000001</v>
      </c>
      <c r="C89">
        <v>1</v>
      </c>
      <c r="D89" s="427">
        <v>1</v>
      </c>
      <c r="E89" s="426">
        <v>0.76000000000000001</v>
      </c>
      <c r="F89">
        <v>1</v>
      </c>
      <c r="G89" s="427">
        <v>1</v>
      </c>
      <c r="H89" s="426">
        <v>0.76000000000000001</v>
      </c>
      <c r="I89">
        <v>1</v>
      </c>
      <c r="J89" s="427">
        <v>1</v>
      </c>
      <c r="K89" s="426">
        <v>0.76000000000000001</v>
      </c>
      <c r="L89">
        <v>1</v>
      </c>
      <c r="M89" s="427">
        <v>1</v>
      </c>
      <c r="N89" s="426">
        <v>0.76000000000000001</v>
      </c>
      <c r="O89">
        <v>1</v>
      </c>
      <c r="P89" s="427">
        <v>1</v>
      </c>
      <c r="Q89">
        <v>90</v>
      </c>
      <c r="R89" t="s">
        <v>266</v>
      </c>
    </row>
    <row r="90">
      <c r="A90" t="str">
        <f t="shared" si="33"/>
        <v>NWO12_U_100</v>
      </c>
      <c r="B90" s="426">
        <v>0.69999999999999996</v>
      </c>
      <c r="C90">
        <v>1</v>
      </c>
      <c r="D90" s="427">
        <v>1</v>
      </c>
      <c r="E90" s="426">
        <v>0.69999999999999996</v>
      </c>
      <c r="F90">
        <v>1</v>
      </c>
      <c r="G90" s="427">
        <v>1</v>
      </c>
      <c r="H90" s="426">
        <v>0.69999999999999996</v>
      </c>
      <c r="I90">
        <v>1</v>
      </c>
      <c r="J90" s="427">
        <v>1</v>
      </c>
      <c r="K90" s="426">
        <v>0.69999999999999996</v>
      </c>
      <c r="L90">
        <v>1</v>
      </c>
      <c r="M90" s="427">
        <v>1</v>
      </c>
      <c r="N90" s="426">
        <v>0.69999999999999996</v>
      </c>
      <c r="O90">
        <v>1</v>
      </c>
      <c r="P90" s="427">
        <v>1</v>
      </c>
      <c r="Q90">
        <v>100</v>
      </c>
      <c r="R90" t="s">
        <v>266</v>
      </c>
    </row>
    <row r="91">
      <c r="A91" t="str">
        <f t="shared" si="33"/>
        <v/>
      </c>
    </row>
    <row r="92">
      <c r="A92" s="341" t="str">
        <f t="shared" si="33"/>
        <v>NKW13_10</v>
      </c>
      <c r="B92" s="426">
        <v>1.3999999999999999</v>
      </c>
      <c r="C92">
        <v>1</v>
      </c>
      <c r="D92" s="427">
        <v>1</v>
      </c>
      <c r="E92" s="426">
        <v>10</v>
      </c>
      <c r="F92">
        <v>1</v>
      </c>
      <c r="G92" s="427">
        <v>1</v>
      </c>
      <c r="H92" s="426">
        <v>2</v>
      </c>
      <c r="I92">
        <v>1</v>
      </c>
      <c r="J92" s="427">
        <v>1</v>
      </c>
      <c r="K92" s="426">
        <v>1.7</v>
      </c>
      <c r="L92">
        <v>1</v>
      </c>
      <c r="M92" s="427">
        <v>1</v>
      </c>
      <c r="N92" s="426">
        <v>2</v>
      </c>
      <c r="O92">
        <v>1</v>
      </c>
      <c r="P92" s="427">
        <v>1</v>
      </c>
      <c r="Q92">
        <v>10</v>
      </c>
      <c r="R92" t="s">
        <v>286</v>
      </c>
    </row>
    <row r="93">
      <c r="A93" s="341" t="str">
        <f t="shared" si="33"/>
        <v>NKW13_20</v>
      </c>
      <c r="B93" s="426">
        <v>1.3</v>
      </c>
      <c r="C93">
        <v>1</v>
      </c>
      <c r="D93" s="427">
        <v>1</v>
      </c>
      <c r="E93" s="426">
        <v>7.75</v>
      </c>
      <c r="F93">
        <v>1</v>
      </c>
      <c r="G93" s="427">
        <v>1</v>
      </c>
      <c r="H93" s="426">
        <v>1.75</v>
      </c>
      <c r="I93">
        <v>1</v>
      </c>
      <c r="J93" s="427">
        <v>1</v>
      </c>
      <c r="K93" s="426">
        <v>1.5249999999999999</v>
      </c>
      <c r="L93">
        <v>1</v>
      </c>
      <c r="M93" s="427">
        <v>1</v>
      </c>
      <c r="N93" s="426">
        <v>1.75</v>
      </c>
      <c r="O93">
        <v>1</v>
      </c>
      <c r="P93" s="427">
        <v>1</v>
      </c>
      <c r="Q93">
        <v>20</v>
      </c>
      <c r="R93" t="s">
        <v>286</v>
      </c>
    </row>
    <row r="94">
      <c r="A94" s="341" t="str">
        <f t="shared" si="33"/>
        <v>NKW13_30</v>
      </c>
      <c r="B94" s="426">
        <v>1.2</v>
      </c>
      <c r="C94">
        <v>1</v>
      </c>
      <c r="D94" s="427">
        <v>1</v>
      </c>
      <c r="E94" s="426">
        <v>5.5</v>
      </c>
      <c r="F94">
        <v>1</v>
      </c>
      <c r="G94" s="427">
        <v>1</v>
      </c>
      <c r="H94" s="426">
        <v>1.5</v>
      </c>
      <c r="I94">
        <v>1</v>
      </c>
      <c r="J94" s="427">
        <v>1</v>
      </c>
      <c r="K94" s="426">
        <v>1.3500000000000001</v>
      </c>
      <c r="L94">
        <v>1</v>
      </c>
      <c r="M94" s="427">
        <v>1</v>
      </c>
      <c r="N94" s="426">
        <v>1.5</v>
      </c>
      <c r="O94">
        <v>1</v>
      </c>
      <c r="P94" s="427">
        <v>1</v>
      </c>
      <c r="Q94">
        <v>30</v>
      </c>
      <c r="R94" t="s">
        <v>286</v>
      </c>
    </row>
    <row r="95">
      <c r="A95" s="341" t="str">
        <f t="shared" si="33"/>
        <v>NKW13_40</v>
      </c>
      <c r="B95" s="426">
        <v>1.1000000000000001</v>
      </c>
      <c r="C95">
        <v>1</v>
      </c>
      <c r="D95" s="427">
        <v>1</v>
      </c>
      <c r="E95" s="426">
        <v>3.25</v>
      </c>
      <c r="F95">
        <v>1</v>
      </c>
      <c r="G95" s="427">
        <v>1</v>
      </c>
      <c r="H95" s="426">
        <v>1.25</v>
      </c>
      <c r="I95">
        <v>1</v>
      </c>
      <c r="J95" s="427">
        <v>1</v>
      </c>
      <c r="K95" s="426">
        <v>1.175</v>
      </c>
      <c r="L95">
        <v>1</v>
      </c>
      <c r="M95" s="427">
        <v>1</v>
      </c>
      <c r="N95" s="426">
        <v>1.25</v>
      </c>
      <c r="O95">
        <v>1</v>
      </c>
      <c r="P95" s="427">
        <v>1</v>
      </c>
      <c r="Q95">
        <v>40</v>
      </c>
      <c r="R95" t="s">
        <v>286</v>
      </c>
    </row>
    <row r="96">
      <c r="A96" s="341" t="str">
        <f t="shared" si="33"/>
        <v>NKW13_50</v>
      </c>
      <c r="B96" s="426">
        <v>1</v>
      </c>
      <c r="C96">
        <v>1</v>
      </c>
      <c r="D96" s="427">
        <v>1</v>
      </c>
      <c r="E96" s="426">
        <v>1</v>
      </c>
      <c r="F96">
        <v>1</v>
      </c>
      <c r="G96" s="427">
        <v>1</v>
      </c>
      <c r="H96" s="426">
        <v>1</v>
      </c>
      <c r="I96">
        <v>1</v>
      </c>
      <c r="J96" s="427">
        <v>1</v>
      </c>
      <c r="K96" s="426">
        <v>1</v>
      </c>
      <c r="L96">
        <v>1</v>
      </c>
      <c r="M96" s="427">
        <v>1</v>
      </c>
      <c r="N96" s="426">
        <v>1</v>
      </c>
      <c r="O96">
        <v>1</v>
      </c>
      <c r="P96" s="427">
        <v>1</v>
      </c>
      <c r="Q96">
        <v>50</v>
      </c>
      <c r="R96" t="s">
        <v>286</v>
      </c>
    </row>
    <row r="97">
      <c r="A97" s="341" t="str">
        <f t="shared" si="33"/>
        <v>NKW13_60</v>
      </c>
      <c r="B97" s="426">
        <v>0.93999999999999995</v>
      </c>
      <c r="C97">
        <v>1</v>
      </c>
      <c r="D97" s="427">
        <v>1</v>
      </c>
      <c r="E97" s="426">
        <v>0.93999999999999995</v>
      </c>
      <c r="F97">
        <v>1</v>
      </c>
      <c r="G97" s="427">
        <v>1</v>
      </c>
      <c r="H97" s="426">
        <v>0.93999999999999995</v>
      </c>
      <c r="I97">
        <v>1</v>
      </c>
      <c r="J97" s="427">
        <v>1</v>
      </c>
      <c r="K97" s="426">
        <v>0.93999999999999995</v>
      </c>
      <c r="L97">
        <v>1</v>
      </c>
      <c r="M97" s="427">
        <v>1</v>
      </c>
      <c r="N97" s="426">
        <v>0.93999999999999995</v>
      </c>
      <c r="O97">
        <v>1</v>
      </c>
      <c r="P97" s="427">
        <v>1</v>
      </c>
      <c r="Q97">
        <v>60</v>
      </c>
      <c r="R97" t="s">
        <v>286</v>
      </c>
    </row>
    <row r="98">
      <c r="A98" s="341" t="str">
        <f t="shared" si="33"/>
        <v>NKW13_70</v>
      </c>
      <c r="B98" s="426">
        <v>0.88</v>
      </c>
      <c r="C98">
        <v>1</v>
      </c>
      <c r="D98" s="427">
        <v>1</v>
      </c>
      <c r="E98" s="426">
        <v>0.88</v>
      </c>
      <c r="F98">
        <v>1</v>
      </c>
      <c r="G98" s="427">
        <v>1</v>
      </c>
      <c r="H98" s="426">
        <v>0.88</v>
      </c>
      <c r="I98">
        <v>1</v>
      </c>
      <c r="J98" s="427">
        <v>1</v>
      </c>
      <c r="K98" s="426">
        <v>0.88</v>
      </c>
      <c r="L98">
        <v>1</v>
      </c>
      <c r="M98" s="427">
        <v>1</v>
      </c>
      <c r="N98" s="426">
        <v>0.88</v>
      </c>
      <c r="O98">
        <v>1</v>
      </c>
      <c r="P98" s="427">
        <v>1</v>
      </c>
      <c r="Q98">
        <v>70</v>
      </c>
      <c r="R98" t="s">
        <v>286</v>
      </c>
    </row>
    <row r="99">
      <c r="A99" s="341" t="str">
        <f t="shared" si="33"/>
        <v>NKW13_75</v>
      </c>
      <c r="B99" s="426">
        <v>0.84999999999999998</v>
      </c>
      <c r="C99">
        <v>1</v>
      </c>
      <c r="D99" s="427">
        <v>1</v>
      </c>
      <c r="E99" s="426">
        <v>0.84999999999999998</v>
      </c>
      <c r="F99">
        <v>1</v>
      </c>
      <c r="G99" s="427">
        <v>1</v>
      </c>
      <c r="H99" s="426">
        <v>0.84999999999999998</v>
      </c>
      <c r="I99">
        <v>1</v>
      </c>
      <c r="J99" s="427">
        <v>1</v>
      </c>
      <c r="K99" s="426">
        <v>0.84999999999999998</v>
      </c>
      <c r="L99">
        <v>1</v>
      </c>
      <c r="M99" s="427">
        <v>1</v>
      </c>
      <c r="N99" s="426">
        <v>0.84999999999999998</v>
      </c>
      <c r="O99">
        <v>1</v>
      </c>
      <c r="P99" s="427">
        <v>1</v>
      </c>
      <c r="Q99">
        <v>75</v>
      </c>
      <c r="R99" t="s">
        <v>286</v>
      </c>
    </row>
    <row r="100">
      <c r="A100" s="341" t="str">
        <f t="shared" si="33"/>
        <v>NKW13_80</v>
      </c>
      <c r="B100" s="426">
        <v>0.81999999999999995</v>
      </c>
      <c r="C100">
        <v>1</v>
      </c>
      <c r="D100" s="427">
        <v>1</v>
      </c>
      <c r="E100" s="426">
        <v>0.81999999999999995</v>
      </c>
      <c r="F100">
        <v>1</v>
      </c>
      <c r="G100" s="427">
        <v>1</v>
      </c>
      <c r="H100" s="426">
        <v>0.81999999999999995</v>
      </c>
      <c r="I100">
        <v>1</v>
      </c>
      <c r="J100" s="427">
        <v>1</v>
      </c>
      <c r="K100" s="426">
        <v>0.81999999999999995</v>
      </c>
      <c r="L100">
        <v>1</v>
      </c>
      <c r="M100" s="427">
        <v>1</v>
      </c>
      <c r="N100" s="426">
        <v>0.81999999999999995</v>
      </c>
      <c r="O100">
        <v>1</v>
      </c>
      <c r="P100" s="427">
        <v>1</v>
      </c>
      <c r="Q100">
        <v>80</v>
      </c>
      <c r="R100" t="s">
        <v>286</v>
      </c>
    </row>
    <row r="101">
      <c r="A101" s="341" t="str">
        <f t="shared" si="33"/>
        <v>NKW13_90</v>
      </c>
      <c r="B101" s="426">
        <v>0.76000000000000001</v>
      </c>
      <c r="C101">
        <v>1</v>
      </c>
      <c r="D101" s="427">
        <v>1</v>
      </c>
      <c r="E101" s="426">
        <v>0.76000000000000001</v>
      </c>
      <c r="F101">
        <v>1</v>
      </c>
      <c r="G101" s="427">
        <v>1</v>
      </c>
      <c r="H101" s="426">
        <v>0.76000000000000001</v>
      </c>
      <c r="I101">
        <v>1</v>
      </c>
      <c r="J101" s="427">
        <v>1</v>
      </c>
      <c r="K101" s="426">
        <v>0.76000000000000001</v>
      </c>
      <c r="L101">
        <v>1</v>
      </c>
      <c r="M101" s="427">
        <v>1</v>
      </c>
      <c r="N101" s="426">
        <v>0.76000000000000001</v>
      </c>
      <c r="O101">
        <v>1</v>
      </c>
      <c r="P101" s="427">
        <v>1</v>
      </c>
      <c r="Q101">
        <v>90</v>
      </c>
      <c r="R101" t="s">
        <v>286</v>
      </c>
    </row>
    <row r="102">
      <c r="A102" s="341" t="str">
        <f t="shared" si="33"/>
        <v>NKW13_100</v>
      </c>
      <c r="B102" s="426">
        <v>0.69999999999999996</v>
      </c>
      <c r="C102">
        <v>1</v>
      </c>
      <c r="D102" s="427">
        <v>1</v>
      </c>
      <c r="E102" s="426">
        <v>0.69999999999999996</v>
      </c>
      <c r="F102">
        <v>1</v>
      </c>
      <c r="G102" s="427">
        <v>1</v>
      </c>
      <c r="H102" s="426">
        <v>0.69999999999999996</v>
      </c>
      <c r="I102">
        <v>1</v>
      </c>
      <c r="J102" s="427">
        <v>1</v>
      </c>
      <c r="K102" s="426">
        <v>0.69999999999999996</v>
      </c>
      <c r="L102">
        <v>1</v>
      </c>
      <c r="M102" s="427">
        <v>1</v>
      </c>
      <c r="N102" s="426">
        <v>0.69999999999999996</v>
      </c>
      <c r="O102">
        <v>1</v>
      </c>
      <c r="P102" s="427">
        <v>1</v>
      </c>
      <c r="Q102">
        <v>100</v>
      </c>
      <c r="R102" t="s">
        <v>286</v>
      </c>
    </row>
    <row r="103">
      <c r="A103" t="str">
        <f t="shared" si="33"/>
        <v/>
      </c>
    </row>
    <row r="104">
      <c r="A104" t="str">
        <f t="shared" si="33"/>
        <v>NGH15_10</v>
      </c>
      <c r="B104" s="426">
        <v>1.3999999999999999</v>
      </c>
      <c r="C104">
        <v>1</v>
      </c>
      <c r="D104" s="427">
        <v>1</v>
      </c>
      <c r="E104" s="426">
        <v>10</v>
      </c>
      <c r="F104">
        <v>1</v>
      </c>
      <c r="G104" s="427">
        <v>1</v>
      </c>
      <c r="H104" s="426">
        <v>2</v>
      </c>
      <c r="I104">
        <v>1</v>
      </c>
      <c r="J104" s="427">
        <v>1</v>
      </c>
      <c r="K104" s="426">
        <v>1.7</v>
      </c>
      <c r="L104">
        <v>1</v>
      </c>
      <c r="M104" s="427">
        <v>1</v>
      </c>
      <c r="N104" s="426">
        <v>2</v>
      </c>
      <c r="O104">
        <v>1</v>
      </c>
      <c r="P104" s="427">
        <v>1</v>
      </c>
      <c r="Q104">
        <v>10</v>
      </c>
      <c r="R104" t="s">
        <v>281</v>
      </c>
    </row>
    <row r="105">
      <c r="A105" t="str">
        <f t="shared" si="33"/>
        <v>NGH15_20</v>
      </c>
      <c r="B105" s="426">
        <v>1.3</v>
      </c>
      <c r="C105">
        <v>1</v>
      </c>
      <c r="D105" s="427">
        <v>1</v>
      </c>
      <c r="E105" s="426">
        <v>7.75</v>
      </c>
      <c r="F105">
        <v>1</v>
      </c>
      <c r="G105" s="427">
        <v>1</v>
      </c>
      <c r="H105" s="426">
        <v>1.75</v>
      </c>
      <c r="I105">
        <v>1</v>
      </c>
      <c r="J105" s="427">
        <v>1</v>
      </c>
      <c r="K105" s="426">
        <v>1.5249999999999999</v>
      </c>
      <c r="L105">
        <v>1</v>
      </c>
      <c r="M105" s="427">
        <v>1</v>
      </c>
      <c r="N105" s="426">
        <v>1.75</v>
      </c>
      <c r="O105">
        <v>1</v>
      </c>
      <c r="P105" s="427">
        <v>1</v>
      </c>
      <c r="Q105">
        <v>20</v>
      </c>
      <c r="R105" t="s">
        <v>281</v>
      </c>
    </row>
    <row r="106">
      <c r="A106" t="str">
        <f t="shared" si="33"/>
        <v>NGH15_30</v>
      </c>
      <c r="B106" s="426">
        <v>1.2</v>
      </c>
      <c r="C106">
        <v>1</v>
      </c>
      <c r="D106" s="427">
        <v>1</v>
      </c>
      <c r="E106" s="426">
        <v>5.5</v>
      </c>
      <c r="F106">
        <v>1</v>
      </c>
      <c r="G106" s="427">
        <v>1</v>
      </c>
      <c r="H106" s="426">
        <v>1.5</v>
      </c>
      <c r="I106">
        <v>1</v>
      </c>
      <c r="J106" s="427">
        <v>1</v>
      </c>
      <c r="K106" s="426">
        <v>1.3500000000000001</v>
      </c>
      <c r="L106">
        <v>1</v>
      </c>
      <c r="M106" s="427">
        <v>1</v>
      </c>
      <c r="N106" s="426">
        <v>1.5</v>
      </c>
      <c r="O106">
        <v>1</v>
      </c>
      <c r="P106" s="427">
        <v>1</v>
      </c>
      <c r="Q106">
        <v>30</v>
      </c>
      <c r="R106" t="s">
        <v>281</v>
      </c>
    </row>
    <row r="107">
      <c r="A107" t="str">
        <f t="shared" si="33"/>
        <v>NGH15_40</v>
      </c>
      <c r="B107" s="426">
        <v>1.1000000000000001</v>
      </c>
      <c r="C107">
        <v>1</v>
      </c>
      <c r="D107" s="427">
        <v>1</v>
      </c>
      <c r="E107" s="426">
        <v>3.25</v>
      </c>
      <c r="F107">
        <v>1</v>
      </c>
      <c r="G107" s="427">
        <v>1</v>
      </c>
      <c r="H107" s="426">
        <v>1.25</v>
      </c>
      <c r="I107">
        <v>1</v>
      </c>
      <c r="J107" s="427">
        <v>1</v>
      </c>
      <c r="K107" s="426">
        <v>1.175</v>
      </c>
      <c r="L107">
        <v>1</v>
      </c>
      <c r="M107" s="427">
        <v>1</v>
      </c>
      <c r="N107" s="426">
        <v>1.25</v>
      </c>
      <c r="O107">
        <v>1</v>
      </c>
      <c r="P107" s="427">
        <v>1</v>
      </c>
      <c r="Q107">
        <v>40</v>
      </c>
      <c r="R107" t="s">
        <v>281</v>
      </c>
    </row>
    <row r="108">
      <c r="A108" t="str">
        <f t="shared" si="33"/>
        <v>NGH15_50</v>
      </c>
      <c r="B108" s="426">
        <v>1</v>
      </c>
      <c r="C108">
        <v>1</v>
      </c>
      <c r="D108" s="427">
        <v>1</v>
      </c>
      <c r="E108" s="426">
        <v>1</v>
      </c>
      <c r="F108">
        <v>1</v>
      </c>
      <c r="G108" s="427">
        <v>1</v>
      </c>
      <c r="H108" s="426">
        <v>1</v>
      </c>
      <c r="I108">
        <v>1</v>
      </c>
      <c r="J108" s="427">
        <v>1</v>
      </c>
      <c r="K108" s="426">
        <v>1</v>
      </c>
      <c r="L108">
        <v>1</v>
      </c>
      <c r="M108" s="427">
        <v>1</v>
      </c>
      <c r="N108" s="426">
        <v>1</v>
      </c>
      <c r="O108">
        <v>1</v>
      </c>
      <c r="P108" s="427">
        <v>1</v>
      </c>
      <c r="Q108">
        <v>50</v>
      </c>
      <c r="R108" t="s">
        <v>281</v>
      </c>
    </row>
    <row r="109">
      <c r="A109" t="str">
        <f t="shared" si="33"/>
        <v>NGH15_60</v>
      </c>
      <c r="B109" s="426">
        <v>0.93999999999999995</v>
      </c>
      <c r="C109">
        <v>1</v>
      </c>
      <c r="D109" s="427">
        <v>1</v>
      </c>
      <c r="E109" s="426">
        <v>0.93999999999999995</v>
      </c>
      <c r="F109">
        <v>1</v>
      </c>
      <c r="G109" s="427">
        <v>1</v>
      </c>
      <c r="H109" s="426">
        <v>0.93999999999999995</v>
      </c>
      <c r="I109">
        <v>1</v>
      </c>
      <c r="J109" s="427">
        <v>1</v>
      </c>
      <c r="K109" s="426">
        <v>0.93999999999999995</v>
      </c>
      <c r="L109">
        <v>1</v>
      </c>
      <c r="M109" s="427">
        <v>1</v>
      </c>
      <c r="N109" s="426">
        <v>0.93999999999999995</v>
      </c>
      <c r="O109">
        <v>1</v>
      </c>
      <c r="P109" s="427">
        <v>1</v>
      </c>
      <c r="Q109">
        <v>60</v>
      </c>
      <c r="R109" t="s">
        <v>281</v>
      </c>
    </row>
    <row r="110">
      <c r="A110" t="str">
        <f t="shared" si="33"/>
        <v>NGH15_70</v>
      </c>
      <c r="B110" s="426">
        <v>0.88</v>
      </c>
      <c r="C110">
        <v>1</v>
      </c>
      <c r="D110" s="427">
        <v>1</v>
      </c>
      <c r="E110" s="426">
        <v>0.88</v>
      </c>
      <c r="F110">
        <v>1</v>
      </c>
      <c r="G110" s="427">
        <v>1</v>
      </c>
      <c r="H110" s="426">
        <v>0.88</v>
      </c>
      <c r="I110">
        <v>1</v>
      </c>
      <c r="J110" s="427">
        <v>1</v>
      </c>
      <c r="K110" s="426">
        <v>0.88</v>
      </c>
      <c r="L110">
        <v>1</v>
      </c>
      <c r="M110" s="427">
        <v>1</v>
      </c>
      <c r="N110" s="426">
        <v>0.88</v>
      </c>
      <c r="O110">
        <v>1</v>
      </c>
      <c r="P110" s="427">
        <v>1</v>
      </c>
      <c r="Q110">
        <v>70</v>
      </c>
      <c r="R110" t="s">
        <v>281</v>
      </c>
    </row>
    <row r="111">
      <c r="A111" t="str">
        <f t="shared" si="33"/>
        <v>NGH15_75</v>
      </c>
      <c r="B111" s="426">
        <v>0.84999999999999998</v>
      </c>
      <c r="C111">
        <v>1</v>
      </c>
      <c r="D111" s="427">
        <v>1</v>
      </c>
      <c r="E111" s="426">
        <v>0.84999999999999998</v>
      </c>
      <c r="F111">
        <v>1</v>
      </c>
      <c r="G111" s="427">
        <v>1</v>
      </c>
      <c r="H111" s="426">
        <v>0.84999999999999998</v>
      </c>
      <c r="I111">
        <v>1</v>
      </c>
      <c r="J111" s="427">
        <v>1</v>
      </c>
      <c r="K111" s="426">
        <v>0.84999999999999998</v>
      </c>
      <c r="L111">
        <v>1</v>
      </c>
      <c r="M111" s="427">
        <v>1</v>
      </c>
      <c r="N111" s="426">
        <v>0.84999999999999998</v>
      </c>
      <c r="O111">
        <v>1</v>
      </c>
      <c r="P111" s="427">
        <v>1</v>
      </c>
      <c r="Q111">
        <v>75</v>
      </c>
      <c r="R111" t="s">
        <v>281</v>
      </c>
    </row>
    <row r="112">
      <c r="A112" t="str">
        <f t="shared" si="33"/>
        <v>NGH15_80</v>
      </c>
      <c r="B112" s="426">
        <v>0.81999999999999995</v>
      </c>
      <c r="C112">
        <v>1</v>
      </c>
      <c r="D112" s="427">
        <v>1</v>
      </c>
      <c r="E112" s="426">
        <v>0.81999999999999995</v>
      </c>
      <c r="F112">
        <v>1</v>
      </c>
      <c r="G112" s="427">
        <v>1</v>
      </c>
      <c r="H112" s="426">
        <v>0.81999999999999995</v>
      </c>
      <c r="I112">
        <v>1</v>
      </c>
      <c r="J112" s="427">
        <v>1</v>
      </c>
      <c r="K112" s="426">
        <v>0.81999999999999995</v>
      </c>
      <c r="L112">
        <v>1</v>
      </c>
      <c r="M112" s="427">
        <v>1</v>
      </c>
      <c r="N112" s="426">
        <v>0.81999999999999995</v>
      </c>
      <c r="O112">
        <v>1</v>
      </c>
      <c r="P112" s="427">
        <v>1</v>
      </c>
      <c r="Q112">
        <v>80</v>
      </c>
      <c r="R112" t="s">
        <v>281</v>
      </c>
    </row>
    <row r="113">
      <c r="A113" t="str">
        <f t="shared" si="33"/>
        <v>NGH15_90</v>
      </c>
      <c r="B113" s="426">
        <v>0.76000000000000001</v>
      </c>
      <c r="C113">
        <v>1</v>
      </c>
      <c r="D113" s="427">
        <v>1</v>
      </c>
      <c r="E113" s="426">
        <v>0.76000000000000001</v>
      </c>
      <c r="F113">
        <v>1</v>
      </c>
      <c r="G113" s="427">
        <v>1</v>
      </c>
      <c r="H113" s="426">
        <v>0.76000000000000001</v>
      </c>
      <c r="I113">
        <v>1</v>
      </c>
      <c r="J113" s="427">
        <v>1</v>
      </c>
      <c r="K113" s="426">
        <v>0.76000000000000001</v>
      </c>
      <c r="L113">
        <v>1</v>
      </c>
      <c r="M113" s="427">
        <v>1</v>
      </c>
      <c r="N113" s="426">
        <v>0.76000000000000001</v>
      </c>
      <c r="O113">
        <v>1</v>
      </c>
      <c r="P113" s="427">
        <v>1</v>
      </c>
      <c r="Q113">
        <v>90</v>
      </c>
      <c r="R113" t="s">
        <v>281</v>
      </c>
    </row>
    <row r="114">
      <c r="A114" t="str">
        <f t="shared" si="33"/>
        <v>NGH15_100</v>
      </c>
      <c r="B114" s="426">
        <v>0.69999999999999996</v>
      </c>
      <c r="C114">
        <v>1</v>
      </c>
      <c r="D114" s="427">
        <v>1</v>
      </c>
      <c r="E114" s="426">
        <v>0.69999999999999996</v>
      </c>
      <c r="F114">
        <v>1</v>
      </c>
      <c r="G114" s="427">
        <v>1</v>
      </c>
      <c r="H114" s="426">
        <v>0.69999999999999996</v>
      </c>
      <c r="I114">
        <v>1</v>
      </c>
      <c r="J114" s="427">
        <v>1</v>
      </c>
      <c r="K114" s="426">
        <v>0.69999999999999996</v>
      </c>
      <c r="L114">
        <v>1</v>
      </c>
      <c r="M114" s="427">
        <v>1</v>
      </c>
      <c r="N114" s="426">
        <v>0.69999999999999996</v>
      </c>
      <c r="O114">
        <v>1</v>
      </c>
      <c r="P114" s="427">
        <v>1</v>
      </c>
      <c r="Q114">
        <v>100</v>
      </c>
      <c r="R114" t="s">
        <v>281</v>
      </c>
    </row>
    <row r="115">
      <c r="A115" t="str">
        <f t="shared" si="33"/>
        <v>NGH15_110</v>
      </c>
      <c r="B115" s="426">
        <v>0.69999999999999996</v>
      </c>
      <c r="C115">
        <v>1</v>
      </c>
      <c r="D115" s="427">
        <v>0.875</v>
      </c>
      <c r="E115" s="426">
        <v>0.69999999999999996</v>
      </c>
      <c r="F115">
        <v>1</v>
      </c>
      <c r="G115" s="427">
        <v>0.875</v>
      </c>
      <c r="H115" s="426">
        <v>0.69999999999999996</v>
      </c>
      <c r="I115">
        <v>1</v>
      </c>
      <c r="J115" s="427">
        <v>0.875</v>
      </c>
      <c r="K115" s="426">
        <v>0.69999999999999996</v>
      </c>
      <c r="L115">
        <v>1</v>
      </c>
      <c r="M115" s="427">
        <v>0.875</v>
      </c>
      <c r="N115" s="426">
        <v>0.69999999999999996</v>
      </c>
      <c r="O115">
        <v>1</v>
      </c>
      <c r="P115" s="427">
        <v>0.75</v>
      </c>
      <c r="Q115">
        <v>110</v>
      </c>
      <c r="R115" t="s">
        <v>281</v>
      </c>
    </row>
    <row r="116">
      <c r="A116" t="str">
        <f t="shared" si="33"/>
        <v>NGH15_120</v>
      </c>
      <c r="B116" s="426">
        <v>0.69999999999999996</v>
      </c>
      <c r="C116">
        <v>1</v>
      </c>
      <c r="D116" s="427">
        <v>0.75</v>
      </c>
      <c r="E116" s="426">
        <v>0.69999999999999996</v>
      </c>
      <c r="F116">
        <v>1</v>
      </c>
      <c r="G116" s="427">
        <v>0.75</v>
      </c>
      <c r="H116" s="426">
        <v>0.69999999999999996</v>
      </c>
      <c r="I116">
        <v>1</v>
      </c>
      <c r="J116" s="427">
        <v>0.75</v>
      </c>
      <c r="K116" s="426">
        <v>0.69999999999999996</v>
      </c>
      <c r="L116">
        <v>1</v>
      </c>
      <c r="M116" s="427">
        <v>0.75</v>
      </c>
      <c r="N116" s="426">
        <v>0.69999999999999996</v>
      </c>
      <c r="O116">
        <v>1</v>
      </c>
      <c r="P116" s="427">
        <v>0.5</v>
      </c>
      <c r="Q116">
        <v>120</v>
      </c>
      <c r="R116" t="s">
        <v>281</v>
      </c>
    </row>
    <row r="117">
      <c r="A117" t="str">
        <f t="shared" si="33"/>
        <v/>
      </c>
    </row>
    <row r="118">
      <c r="A118" t="str">
        <f t="shared" si="33"/>
        <v>NSC15_10</v>
      </c>
      <c r="B118" s="426">
        <v>1.3999999999999999</v>
      </c>
      <c r="C118">
        <v>1</v>
      </c>
      <c r="D118" s="427">
        <v>1</v>
      </c>
      <c r="E118" s="426">
        <v>10</v>
      </c>
      <c r="F118">
        <v>1</v>
      </c>
      <c r="G118" s="427">
        <v>1</v>
      </c>
      <c r="H118" s="426">
        <v>2</v>
      </c>
      <c r="I118">
        <v>1</v>
      </c>
      <c r="J118" s="427">
        <v>1</v>
      </c>
      <c r="K118" s="426">
        <v>1.7</v>
      </c>
      <c r="L118">
        <v>1</v>
      </c>
      <c r="M118" s="427">
        <v>1</v>
      </c>
      <c r="N118" s="426">
        <v>2</v>
      </c>
      <c r="O118">
        <v>1</v>
      </c>
      <c r="P118" s="427">
        <v>1</v>
      </c>
      <c r="Q118">
        <v>10</v>
      </c>
      <c r="R118" t="s">
        <v>277</v>
      </c>
    </row>
    <row r="119">
      <c r="A119" t="str">
        <f t="shared" si="33"/>
        <v>NSC15_20</v>
      </c>
      <c r="B119" s="426">
        <v>1.3</v>
      </c>
      <c r="C119">
        <v>1</v>
      </c>
      <c r="D119" s="427">
        <v>1</v>
      </c>
      <c r="E119" s="426">
        <v>7.75</v>
      </c>
      <c r="F119">
        <v>1</v>
      </c>
      <c r="G119" s="427">
        <v>1</v>
      </c>
      <c r="H119" s="426">
        <v>1.75</v>
      </c>
      <c r="I119">
        <v>1</v>
      </c>
      <c r="J119" s="427">
        <v>1</v>
      </c>
      <c r="K119" s="426">
        <v>1.5249999999999999</v>
      </c>
      <c r="L119">
        <v>1</v>
      </c>
      <c r="M119" s="427">
        <v>1</v>
      </c>
      <c r="N119" s="426">
        <v>1.75</v>
      </c>
      <c r="O119">
        <v>1</v>
      </c>
      <c r="P119" s="427">
        <v>1</v>
      </c>
      <c r="Q119">
        <v>20</v>
      </c>
      <c r="R119" t="s">
        <v>277</v>
      </c>
    </row>
    <row r="120">
      <c r="A120" t="str">
        <f t="shared" si="33"/>
        <v>NSC15_30</v>
      </c>
      <c r="B120" s="426">
        <v>1.2</v>
      </c>
      <c r="C120">
        <v>1</v>
      </c>
      <c r="D120" s="427">
        <v>1</v>
      </c>
      <c r="E120" s="426">
        <v>5.5</v>
      </c>
      <c r="F120">
        <v>1</v>
      </c>
      <c r="G120" s="427">
        <v>1</v>
      </c>
      <c r="H120" s="426">
        <v>1.5</v>
      </c>
      <c r="I120">
        <v>1</v>
      </c>
      <c r="J120" s="427">
        <v>1</v>
      </c>
      <c r="K120" s="426">
        <v>1.3500000000000001</v>
      </c>
      <c r="L120">
        <v>1</v>
      </c>
      <c r="M120" s="427">
        <v>1</v>
      </c>
      <c r="N120" s="426">
        <v>1.5</v>
      </c>
      <c r="O120">
        <v>1</v>
      </c>
      <c r="P120" s="427">
        <v>1</v>
      </c>
      <c r="Q120">
        <v>30</v>
      </c>
      <c r="R120" t="s">
        <v>277</v>
      </c>
    </row>
    <row r="121">
      <c r="A121" t="str">
        <f t="shared" si="33"/>
        <v>NSC15_40</v>
      </c>
      <c r="B121" s="426">
        <v>1.1000000000000001</v>
      </c>
      <c r="C121">
        <v>1</v>
      </c>
      <c r="D121" s="427">
        <v>1</v>
      </c>
      <c r="E121" s="426">
        <v>3.25</v>
      </c>
      <c r="F121">
        <v>1</v>
      </c>
      <c r="G121" s="427">
        <v>1</v>
      </c>
      <c r="H121" s="426">
        <v>1.25</v>
      </c>
      <c r="I121">
        <v>1</v>
      </c>
      <c r="J121" s="427">
        <v>1</v>
      </c>
      <c r="K121" s="426">
        <v>1.175</v>
      </c>
      <c r="L121">
        <v>1</v>
      </c>
      <c r="M121" s="427">
        <v>1</v>
      </c>
      <c r="N121" s="426">
        <v>1.25</v>
      </c>
      <c r="O121">
        <v>1</v>
      </c>
      <c r="P121" s="427">
        <v>1</v>
      </c>
      <c r="Q121">
        <v>40</v>
      </c>
      <c r="R121" t="s">
        <v>277</v>
      </c>
    </row>
    <row r="122">
      <c r="A122" t="str">
        <f t="shared" si="33"/>
        <v>NSC15_50</v>
      </c>
      <c r="B122" s="426">
        <v>1</v>
      </c>
      <c r="C122">
        <v>1</v>
      </c>
      <c r="D122" s="427">
        <v>1</v>
      </c>
      <c r="E122" s="426">
        <v>1</v>
      </c>
      <c r="F122">
        <v>1</v>
      </c>
      <c r="G122" s="427">
        <v>1</v>
      </c>
      <c r="H122" s="426">
        <v>1</v>
      </c>
      <c r="I122">
        <v>1</v>
      </c>
      <c r="J122" s="427">
        <v>1</v>
      </c>
      <c r="K122" s="426">
        <v>1</v>
      </c>
      <c r="L122">
        <v>1</v>
      </c>
      <c r="M122" s="427">
        <v>1</v>
      </c>
      <c r="N122" s="426">
        <v>1</v>
      </c>
      <c r="O122">
        <v>1</v>
      </c>
      <c r="P122" s="427">
        <v>1</v>
      </c>
      <c r="Q122">
        <v>50</v>
      </c>
      <c r="R122" t="s">
        <v>277</v>
      </c>
    </row>
    <row r="123">
      <c r="A123" t="str">
        <f t="shared" si="33"/>
        <v>NSC15_60</v>
      </c>
      <c r="B123" s="426">
        <v>0.93999999999999995</v>
      </c>
      <c r="C123">
        <v>1</v>
      </c>
      <c r="D123" s="427">
        <v>1</v>
      </c>
      <c r="E123" s="426">
        <v>0.93999999999999995</v>
      </c>
      <c r="F123">
        <v>1</v>
      </c>
      <c r="G123" s="427">
        <v>1</v>
      </c>
      <c r="H123" s="426">
        <v>0.93999999999999995</v>
      </c>
      <c r="I123">
        <v>1</v>
      </c>
      <c r="J123" s="427">
        <v>1</v>
      </c>
      <c r="K123" s="426">
        <v>0.93999999999999995</v>
      </c>
      <c r="L123">
        <v>1</v>
      </c>
      <c r="M123" s="427">
        <v>1</v>
      </c>
      <c r="N123" s="426">
        <v>0.93999999999999995</v>
      </c>
      <c r="O123">
        <v>1</v>
      </c>
      <c r="P123" s="427">
        <v>1</v>
      </c>
      <c r="Q123">
        <v>60</v>
      </c>
      <c r="R123" t="s">
        <v>277</v>
      </c>
    </row>
    <row r="124">
      <c r="A124" t="str">
        <f t="shared" si="33"/>
        <v>NSC15_70</v>
      </c>
      <c r="B124" s="426">
        <v>0.88</v>
      </c>
      <c r="C124">
        <v>1</v>
      </c>
      <c r="D124" s="427">
        <v>1</v>
      </c>
      <c r="E124" s="426">
        <v>0.88</v>
      </c>
      <c r="F124">
        <v>1</v>
      </c>
      <c r="G124" s="427">
        <v>1</v>
      </c>
      <c r="H124" s="426">
        <v>0.88</v>
      </c>
      <c r="I124">
        <v>1</v>
      </c>
      <c r="J124" s="427">
        <v>1</v>
      </c>
      <c r="K124" s="426">
        <v>0.88</v>
      </c>
      <c r="L124">
        <v>1</v>
      </c>
      <c r="M124" s="427">
        <v>1</v>
      </c>
      <c r="N124" s="426">
        <v>0.88</v>
      </c>
      <c r="O124">
        <v>1</v>
      </c>
      <c r="P124" s="427">
        <v>1</v>
      </c>
      <c r="Q124">
        <v>70</v>
      </c>
      <c r="R124" t="s">
        <v>277</v>
      </c>
    </row>
    <row r="125">
      <c r="A125" t="str">
        <f t="shared" si="33"/>
        <v>NSC15_75</v>
      </c>
      <c r="B125" s="426">
        <v>0.84999999999999998</v>
      </c>
      <c r="C125">
        <v>1</v>
      </c>
      <c r="D125" s="427">
        <v>1</v>
      </c>
      <c r="E125" s="426">
        <v>0.84999999999999998</v>
      </c>
      <c r="F125">
        <v>1</v>
      </c>
      <c r="G125" s="427">
        <v>1</v>
      </c>
      <c r="H125" s="426">
        <v>0.84999999999999998</v>
      </c>
      <c r="I125">
        <v>1</v>
      </c>
      <c r="J125" s="427">
        <v>1</v>
      </c>
      <c r="K125" s="426">
        <v>0.84999999999999998</v>
      </c>
      <c r="L125">
        <v>1</v>
      </c>
      <c r="M125" s="427">
        <v>1</v>
      </c>
      <c r="N125" s="426">
        <v>0.84999999999999998</v>
      </c>
      <c r="O125">
        <v>1</v>
      </c>
      <c r="P125" s="427">
        <v>1</v>
      </c>
      <c r="Q125">
        <v>75</v>
      </c>
      <c r="R125" t="s">
        <v>277</v>
      </c>
    </row>
    <row r="126">
      <c r="A126" t="str">
        <f t="shared" si="33"/>
        <v>NSC15_80</v>
      </c>
      <c r="B126" s="426">
        <v>0.81999999999999995</v>
      </c>
      <c r="C126">
        <v>1</v>
      </c>
      <c r="D126" s="427">
        <v>1</v>
      </c>
      <c r="E126" s="426">
        <v>0.81999999999999995</v>
      </c>
      <c r="F126">
        <v>1</v>
      </c>
      <c r="G126" s="427">
        <v>1</v>
      </c>
      <c r="H126" s="426">
        <v>0.81999999999999995</v>
      </c>
      <c r="I126">
        <v>1</v>
      </c>
      <c r="J126" s="427">
        <v>1</v>
      </c>
      <c r="K126" s="426">
        <v>0.81999999999999995</v>
      </c>
      <c r="L126">
        <v>1</v>
      </c>
      <c r="M126" s="427">
        <v>1</v>
      </c>
      <c r="N126" s="426">
        <v>0.81999999999999995</v>
      </c>
      <c r="O126">
        <v>1</v>
      </c>
      <c r="P126" s="427">
        <v>1</v>
      </c>
      <c r="Q126">
        <v>80</v>
      </c>
      <c r="R126" t="s">
        <v>277</v>
      </c>
    </row>
    <row r="127">
      <c r="A127" t="str">
        <f t="shared" si="33"/>
        <v>NSC15_90</v>
      </c>
      <c r="B127" s="426">
        <v>0.76000000000000001</v>
      </c>
      <c r="C127">
        <v>1</v>
      </c>
      <c r="D127" s="427">
        <v>1</v>
      </c>
      <c r="E127" s="426">
        <v>0.76000000000000001</v>
      </c>
      <c r="F127">
        <v>1</v>
      </c>
      <c r="G127" s="427">
        <v>1</v>
      </c>
      <c r="H127" s="426">
        <v>0.76000000000000001</v>
      </c>
      <c r="I127">
        <v>1</v>
      </c>
      <c r="J127" s="427">
        <v>1</v>
      </c>
      <c r="K127" s="426">
        <v>0.76000000000000001</v>
      </c>
      <c r="L127">
        <v>1</v>
      </c>
      <c r="M127" s="427">
        <v>1</v>
      </c>
      <c r="N127" s="426">
        <v>0.76000000000000001</v>
      </c>
      <c r="O127">
        <v>1</v>
      </c>
      <c r="P127" s="427">
        <v>1</v>
      </c>
      <c r="Q127">
        <v>90</v>
      </c>
      <c r="R127" t="s">
        <v>277</v>
      </c>
    </row>
    <row r="128">
      <c r="A128" t="str">
        <f t="shared" si="33"/>
        <v>NSC15_100</v>
      </c>
      <c r="B128" s="426">
        <v>0.69999999999999996</v>
      </c>
      <c r="C128">
        <v>1</v>
      </c>
      <c r="D128" s="427">
        <v>1</v>
      </c>
      <c r="E128" s="426">
        <v>0.69999999999999996</v>
      </c>
      <c r="F128">
        <v>1</v>
      </c>
      <c r="G128" s="427">
        <v>1</v>
      </c>
      <c r="H128" s="426">
        <v>0.69999999999999996</v>
      </c>
      <c r="I128">
        <v>1</v>
      </c>
      <c r="J128" s="427">
        <v>1</v>
      </c>
      <c r="K128" s="426">
        <v>0.69999999999999996</v>
      </c>
      <c r="L128">
        <v>1</v>
      </c>
      <c r="M128" s="427">
        <v>1</v>
      </c>
      <c r="N128" s="426">
        <v>0.69999999999999996</v>
      </c>
      <c r="O128">
        <v>1</v>
      </c>
      <c r="P128" s="427">
        <v>1</v>
      </c>
      <c r="Q128">
        <v>100</v>
      </c>
      <c r="R128" t="s">
        <v>277</v>
      </c>
    </row>
    <row r="129">
      <c r="A129" t="str">
        <f t="shared" si="33"/>
        <v>NSC15_110</v>
      </c>
      <c r="B129" s="426">
        <v>0.69999999999999996</v>
      </c>
      <c r="C129">
        <v>1</v>
      </c>
      <c r="D129" s="427">
        <v>0.875</v>
      </c>
      <c r="E129" s="426">
        <v>0.69999999999999996</v>
      </c>
      <c r="F129">
        <v>1</v>
      </c>
      <c r="G129" s="427">
        <v>0.875</v>
      </c>
      <c r="H129" s="426">
        <v>0.69999999999999996</v>
      </c>
      <c r="I129">
        <v>1</v>
      </c>
      <c r="J129" s="427">
        <v>0.875</v>
      </c>
      <c r="K129" s="426">
        <v>0.69999999999999996</v>
      </c>
      <c r="L129">
        <v>1</v>
      </c>
      <c r="M129" s="427">
        <v>0.875</v>
      </c>
      <c r="N129" s="426">
        <v>0.69999999999999996</v>
      </c>
      <c r="O129">
        <v>1</v>
      </c>
      <c r="P129" s="427">
        <v>0.75</v>
      </c>
      <c r="Q129">
        <v>110</v>
      </c>
      <c r="R129" t="s">
        <v>277</v>
      </c>
    </row>
    <row r="130">
      <c r="A130" t="str">
        <f t="shared" ref="A130" si="34">IF(R130="","",CONCATENATE(R130,"_",Q130))</f>
        <v>NSC15_120</v>
      </c>
      <c r="B130" s="426">
        <v>0.69999999999999996</v>
      </c>
      <c r="C130">
        <v>1</v>
      </c>
      <c r="D130" s="427">
        <v>0.75</v>
      </c>
      <c r="E130" s="426">
        <v>0.69999999999999996</v>
      </c>
      <c r="F130">
        <v>1</v>
      </c>
      <c r="G130" s="427">
        <v>0.75</v>
      </c>
      <c r="H130" s="426">
        <v>0.69999999999999996</v>
      </c>
      <c r="I130">
        <v>1</v>
      </c>
      <c r="J130" s="427">
        <v>0.75</v>
      </c>
      <c r="K130" s="426">
        <v>0.69999999999999996</v>
      </c>
      <c r="L130">
        <v>1</v>
      </c>
      <c r="M130" s="427">
        <v>0.75</v>
      </c>
      <c r="N130" s="426">
        <v>0.69999999999999996</v>
      </c>
      <c r="O130">
        <v>1</v>
      </c>
      <c r="P130" s="427">
        <v>0.5</v>
      </c>
      <c r="Q130">
        <v>120</v>
      </c>
      <c r="R130" t="s">
        <v>277</v>
      </c>
    </row>
    <row r="131">
      <c r="A131" t="str">
        <f t="shared" ref="A131:A194" si="35">IF(R131="","",CONCATENATE(R131,"_",Q131))</f>
        <v/>
      </c>
    </row>
    <row r="132">
      <c r="A132" t="str">
        <f t="shared" si="35"/>
        <v>NVM15_10</v>
      </c>
      <c r="B132" s="426">
        <v>1.3999999999999999</v>
      </c>
      <c r="C132">
        <v>1</v>
      </c>
      <c r="D132" s="427">
        <v>1</v>
      </c>
      <c r="E132" s="426">
        <v>10</v>
      </c>
      <c r="F132">
        <v>1</v>
      </c>
      <c r="G132" s="427">
        <v>1</v>
      </c>
      <c r="H132" s="426">
        <v>2</v>
      </c>
      <c r="I132">
        <v>1</v>
      </c>
      <c r="J132" s="427">
        <v>1</v>
      </c>
      <c r="K132" s="426">
        <v>1.7</v>
      </c>
      <c r="L132">
        <v>1</v>
      </c>
      <c r="M132" s="427">
        <v>1</v>
      </c>
      <c r="N132" s="426">
        <v>2</v>
      </c>
      <c r="O132">
        <v>1</v>
      </c>
      <c r="P132" s="427">
        <v>1</v>
      </c>
      <c r="Q132">
        <v>10</v>
      </c>
      <c r="R132" t="s">
        <v>272</v>
      </c>
    </row>
    <row r="133">
      <c r="A133" t="str">
        <f t="shared" si="35"/>
        <v>NVM15_20</v>
      </c>
      <c r="B133" s="426">
        <v>1.3</v>
      </c>
      <c r="C133">
        <v>1</v>
      </c>
      <c r="D133" s="427">
        <v>1</v>
      </c>
      <c r="E133" s="426">
        <v>7.75</v>
      </c>
      <c r="F133">
        <v>1</v>
      </c>
      <c r="G133" s="427">
        <v>1</v>
      </c>
      <c r="H133" s="426">
        <v>1.75</v>
      </c>
      <c r="I133">
        <v>1</v>
      </c>
      <c r="J133" s="427">
        <v>1</v>
      </c>
      <c r="K133" s="426">
        <v>1.5249999999999999</v>
      </c>
      <c r="L133">
        <v>1</v>
      </c>
      <c r="M133" s="427">
        <v>1</v>
      </c>
      <c r="N133" s="426">
        <v>1.75</v>
      </c>
      <c r="O133">
        <v>1</v>
      </c>
      <c r="P133" s="427">
        <v>1</v>
      </c>
      <c r="Q133">
        <v>20</v>
      </c>
      <c r="R133" t="s">
        <v>272</v>
      </c>
    </row>
    <row r="134">
      <c r="A134" t="str">
        <f t="shared" si="35"/>
        <v>NVM15_30</v>
      </c>
      <c r="B134" s="426">
        <v>1.2</v>
      </c>
      <c r="C134">
        <v>1</v>
      </c>
      <c r="D134" s="427">
        <v>1</v>
      </c>
      <c r="E134" s="426">
        <v>5.5</v>
      </c>
      <c r="F134">
        <v>1</v>
      </c>
      <c r="G134" s="427">
        <v>1</v>
      </c>
      <c r="H134" s="426">
        <v>1.5</v>
      </c>
      <c r="I134">
        <v>1</v>
      </c>
      <c r="J134" s="427">
        <v>1</v>
      </c>
      <c r="K134" s="426">
        <v>1.3500000000000001</v>
      </c>
      <c r="L134">
        <v>1</v>
      </c>
      <c r="M134" s="427">
        <v>1</v>
      </c>
      <c r="N134" s="426">
        <v>1.5</v>
      </c>
      <c r="O134">
        <v>1</v>
      </c>
      <c r="P134" s="427">
        <v>1</v>
      </c>
      <c r="Q134">
        <v>30</v>
      </c>
      <c r="R134" t="s">
        <v>272</v>
      </c>
    </row>
    <row r="135">
      <c r="A135" t="str">
        <f t="shared" si="35"/>
        <v>NVM15_40</v>
      </c>
      <c r="B135" s="426">
        <v>1.1000000000000001</v>
      </c>
      <c r="C135">
        <v>1</v>
      </c>
      <c r="D135" s="427">
        <v>1</v>
      </c>
      <c r="E135" s="426">
        <v>3.25</v>
      </c>
      <c r="F135">
        <v>1</v>
      </c>
      <c r="G135" s="427">
        <v>1</v>
      </c>
      <c r="H135" s="426">
        <v>1.25</v>
      </c>
      <c r="I135">
        <v>1</v>
      </c>
      <c r="J135" s="427">
        <v>1</v>
      </c>
      <c r="K135" s="426">
        <v>1.175</v>
      </c>
      <c r="L135">
        <v>1</v>
      </c>
      <c r="M135" s="427">
        <v>1</v>
      </c>
      <c r="N135" s="426">
        <v>1.25</v>
      </c>
      <c r="O135">
        <v>1</v>
      </c>
      <c r="P135" s="427">
        <v>1</v>
      </c>
      <c r="Q135">
        <v>40</v>
      </c>
      <c r="R135" t="s">
        <v>272</v>
      </c>
    </row>
    <row r="136">
      <c r="A136" t="str">
        <f t="shared" si="35"/>
        <v>NVM15_50</v>
      </c>
      <c r="B136" s="426">
        <v>1</v>
      </c>
      <c r="C136">
        <v>1</v>
      </c>
      <c r="D136" s="427">
        <v>1</v>
      </c>
      <c r="E136" s="426">
        <v>1</v>
      </c>
      <c r="F136">
        <v>1</v>
      </c>
      <c r="G136" s="427">
        <v>1</v>
      </c>
      <c r="H136" s="426">
        <v>1</v>
      </c>
      <c r="I136">
        <v>1</v>
      </c>
      <c r="J136" s="427">
        <v>1</v>
      </c>
      <c r="K136" s="426">
        <v>1</v>
      </c>
      <c r="L136">
        <v>1</v>
      </c>
      <c r="M136" s="427">
        <v>1</v>
      </c>
      <c r="N136" s="426">
        <v>1</v>
      </c>
      <c r="O136">
        <v>1</v>
      </c>
      <c r="P136" s="427">
        <v>1</v>
      </c>
      <c r="Q136">
        <v>50</v>
      </c>
      <c r="R136" t="s">
        <v>272</v>
      </c>
    </row>
    <row r="137">
      <c r="A137" t="str">
        <f t="shared" si="35"/>
        <v>NVM15_60</v>
      </c>
      <c r="B137" s="426">
        <v>0.93999999999999995</v>
      </c>
      <c r="C137">
        <v>1</v>
      </c>
      <c r="D137" s="427">
        <v>1</v>
      </c>
      <c r="E137" s="426">
        <v>0.93999999999999995</v>
      </c>
      <c r="F137">
        <v>1</v>
      </c>
      <c r="G137" s="427">
        <v>1</v>
      </c>
      <c r="H137" s="426">
        <v>0.93999999999999995</v>
      </c>
      <c r="I137">
        <v>1</v>
      </c>
      <c r="J137" s="427">
        <v>1</v>
      </c>
      <c r="K137" s="426">
        <v>0.93999999999999995</v>
      </c>
      <c r="L137">
        <v>1</v>
      </c>
      <c r="M137" s="427">
        <v>1</v>
      </c>
      <c r="N137" s="426">
        <v>0.93999999999999995</v>
      </c>
      <c r="O137">
        <v>1</v>
      </c>
      <c r="P137" s="427">
        <v>1</v>
      </c>
      <c r="Q137">
        <v>60</v>
      </c>
      <c r="R137" t="s">
        <v>272</v>
      </c>
    </row>
    <row r="138">
      <c r="A138" t="str">
        <f t="shared" si="35"/>
        <v>NVM15_70</v>
      </c>
      <c r="B138" s="426">
        <v>0.88</v>
      </c>
      <c r="C138">
        <v>1</v>
      </c>
      <c r="D138" s="427">
        <v>1</v>
      </c>
      <c r="E138" s="426">
        <v>0.88</v>
      </c>
      <c r="F138">
        <v>1</v>
      </c>
      <c r="G138" s="427">
        <v>1</v>
      </c>
      <c r="H138" s="426">
        <v>0.88</v>
      </c>
      <c r="I138">
        <v>1</v>
      </c>
      <c r="J138" s="427">
        <v>1</v>
      </c>
      <c r="K138" s="426">
        <v>0.88</v>
      </c>
      <c r="L138">
        <v>1</v>
      </c>
      <c r="M138" s="427">
        <v>1</v>
      </c>
      <c r="N138" s="426">
        <v>0.88</v>
      </c>
      <c r="O138">
        <v>1</v>
      </c>
      <c r="P138" s="427">
        <v>1</v>
      </c>
      <c r="Q138">
        <v>70</v>
      </c>
      <c r="R138" t="s">
        <v>272</v>
      </c>
    </row>
    <row r="139">
      <c r="A139" t="str">
        <f t="shared" si="35"/>
        <v>NVM15_75</v>
      </c>
      <c r="B139" s="426">
        <v>0.84999999999999998</v>
      </c>
      <c r="C139">
        <v>1</v>
      </c>
      <c r="D139" s="427">
        <v>1</v>
      </c>
      <c r="E139" s="426">
        <v>0.84999999999999998</v>
      </c>
      <c r="F139">
        <v>1</v>
      </c>
      <c r="G139" s="427">
        <v>1</v>
      </c>
      <c r="H139" s="426">
        <v>0.84999999999999998</v>
      </c>
      <c r="I139">
        <v>1</v>
      </c>
      <c r="J139" s="427">
        <v>1</v>
      </c>
      <c r="K139" s="426">
        <v>0.84999999999999998</v>
      </c>
      <c r="L139">
        <v>1</v>
      </c>
      <c r="M139" s="427">
        <v>1</v>
      </c>
      <c r="N139" s="426">
        <v>0.84999999999999998</v>
      </c>
      <c r="O139">
        <v>1</v>
      </c>
      <c r="P139" s="427">
        <v>1</v>
      </c>
      <c r="Q139">
        <v>75</v>
      </c>
      <c r="R139" t="s">
        <v>272</v>
      </c>
    </row>
    <row r="140">
      <c r="A140" t="str">
        <f t="shared" si="35"/>
        <v>NVM15_80</v>
      </c>
      <c r="B140" s="426">
        <v>0.81999999999999995</v>
      </c>
      <c r="C140">
        <v>1</v>
      </c>
      <c r="D140" s="427">
        <v>1</v>
      </c>
      <c r="E140" s="426">
        <v>0.81999999999999995</v>
      </c>
      <c r="F140">
        <v>1</v>
      </c>
      <c r="G140" s="427">
        <v>1</v>
      </c>
      <c r="H140" s="426">
        <v>0.81999999999999995</v>
      </c>
      <c r="I140">
        <v>1</v>
      </c>
      <c r="J140" s="427">
        <v>1</v>
      </c>
      <c r="K140" s="426">
        <v>0.81999999999999995</v>
      </c>
      <c r="L140">
        <v>1</v>
      </c>
      <c r="M140" s="427">
        <v>1</v>
      </c>
      <c r="N140" s="426">
        <v>0.81999999999999995</v>
      </c>
      <c r="O140">
        <v>1</v>
      </c>
      <c r="P140" s="427">
        <v>1</v>
      </c>
      <c r="Q140">
        <v>80</v>
      </c>
      <c r="R140" t="s">
        <v>272</v>
      </c>
    </row>
    <row r="141">
      <c r="A141" t="str">
        <f t="shared" si="35"/>
        <v>NVM15_90</v>
      </c>
      <c r="B141" s="426">
        <v>0.76000000000000001</v>
      </c>
      <c r="C141">
        <v>1</v>
      </c>
      <c r="D141" s="427">
        <v>1</v>
      </c>
      <c r="E141" s="426">
        <v>0.76000000000000001</v>
      </c>
      <c r="F141">
        <v>1</v>
      </c>
      <c r="G141" s="427">
        <v>1</v>
      </c>
      <c r="H141" s="426">
        <v>0.76000000000000001</v>
      </c>
      <c r="I141">
        <v>1</v>
      </c>
      <c r="J141" s="427">
        <v>1</v>
      </c>
      <c r="K141" s="426">
        <v>0.76000000000000001</v>
      </c>
      <c r="L141">
        <v>1</v>
      </c>
      <c r="M141" s="427">
        <v>1</v>
      </c>
      <c r="N141" s="426">
        <v>0.76000000000000001</v>
      </c>
      <c r="O141">
        <v>1</v>
      </c>
      <c r="P141" s="427">
        <v>1</v>
      </c>
      <c r="Q141">
        <v>90</v>
      </c>
      <c r="R141" t="s">
        <v>272</v>
      </c>
    </row>
    <row r="142">
      <c r="A142" t="str">
        <f t="shared" si="35"/>
        <v>NVM15_100</v>
      </c>
      <c r="B142" s="426">
        <v>0.69999999999999996</v>
      </c>
      <c r="C142">
        <v>1</v>
      </c>
      <c r="D142" s="427">
        <v>1</v>
      </c>
      <c r="E142" s="426">
        <v>0.69999999999999996</v>
      </c>
      <c r="F142">
        <v>1</v>
      </c>
      <c r="G142" s="427">
        <v>1</v>
      </c>
      <c r="H142" s="426">
        <v>0.69999999999999996</v>
      </c>
      <c r="I142">
        <v>1</v>
      </c>
      <c r="J142" s="427">
        <v>1</v>
      </c>
      <c r="K142" s="426">
        <v>0.69999999999999996</v>
      </c>
      <c r="L142">
        <v>1</v>
      </c>
      <c r="M142" s="427">
        <v>1</v>
      </c>
      <c r="N142" s="426">
        <v>0.69999999999999996</v>
      </c>
      <c r="O142">
        <v>1</v>
      </c>
      <c r="P142" s="427">
        <v>1</v>
      </c>
      <c r="Q142">
        <v>100</v>
      </c>
      <c r="R142" t="s">
        <v>272</v>
      </c>
    </row>
    <row r="143">
      <c r="A143" t="str">
        <f t="shared" si="35"/>
        <v>NVM15_110</v>
      </c>
      <c r="B143" s="426">
        <v>0.69999999999999996</v>
      </c>
      <c r="C143">
        <v>1</v>
      </c>
      <c r="D143" s="427">
        <v>0.875</v>
      </c>
      <c r="E143" s="426">
        <v>0.69999999999999996</v>
      </c>
      <c r="F143">
        <v>1</v>
      </c>
      <c r="G143" s="427">
        <v>0.875</v>
      </c>
      <c r="H143" s="426">
        <v>0.69999999999999996</v>
      </c>
      <c r="I143">
        <v>1</v>
      </c>
      <c r="J143" s="427">
        <v>0.875</v>
      </c>
      <c r="K143" s="426">
        <v>0.69999999999999996</v>
      </c>
      <c r="L143">
        <v>1</v>
      </c>
      <c r="M143" s="427">
        <v>0.875</v>
      </c>
      <c r="N143" s="426">
        <v>0.69999999999999996</v>
      </c>
      <c r="O143">
        <v>1</v>
      </c>
      <c r="P143" s="427">
        <v>0.75</v>
      </c>
      <c r="Q143">
        <v>110</v>
      </c>
      <c r="R143" t="s">
        <v>272</v>
      </c>
    </row>
    <row r="144">
      <c r="A144" t="str">
        <f t="shared" si="35"/>
        <v>NVM15_120</v>
      </c>
      <c r="B144" s="426">
        <v>0.69999999999999996</v>
      </c>
      <c r="C144">
        <v>1</v>
      </c>
      <c r="D144" s="427">
        <v>0.75</v>
      </c>
      <c r="E144" s="426">
        <v>0.69999999999999996</v>
      </c>
      <c r="F144">
        <v>1</v>
      </c>
      <c r="G144" s="427">
        <v>0.75</v>
      </c>
      <c r="H144" s="426">
        <v>0.69999999999999996</v>
      </c>
      <c r="I144">
        <v>1</v>
      </c>
      <c r="J144" s="427">
        <v>0.75</v>
      </c>
      <c r="K144" s="426">
        <v>0.69999999999999996</v>
      </c>
      <c r="L144">
        <v>1</v>
      </c>
      <c r="M144" s="427">
        <v>0.75</v>
      </c>
      <c r="N144" s="426">
        <v>0.69999999999999996</v>
      </c>
      <c r="O144">
        <v>1</v>
      </c>
      <c r="P144" s="427">
        <v>0.5</v>
      </c>
      <c r="Q144">
        <v>120</v>
      </c>
      <c r="R144" t="s">
        <v>272</v>
      </c>
    </row>
    <row r="145">
      <c r="A145" t="str">
        <f t="shared" si="35"/>
        <v/>
      </c>
    </row>
    <row r="146">
      <c r="A146" t="str">
        <f t="shared" si="35"/>
        <v>NHA13_Typ4_10</v>
      </c>
      <c r="B146" s="426">
        <v>1.2</v>
      </c>
      <c r="C146">
        <v>1</v>
      </c>
      <c r="D146" s="427">
        <v>1</v>
      </c>
      <c r="E146" s="426">
        <v>5.5</v>
      </c>
      <c r="F146">
        <v>1</v>
      </c>
      <c r="G146" s="427">
        <v>1</v>
      </c>
      <c r="H146" s="426">
        <v>1.5</v>
      </c>
      <c r="I146">
        <v>1</v>
      </c>
      <c r="J146" s="427">
        <v>1</v>
      </c>
      <c r="K146" s="426">
        <v>1.3500000000000001</v>
      </c>
      <c r="L146">
        <v>1</v>
      </c>
      <c r="M146" s="427">
        <v>1</v>
      </c>
      <c r="N146" s="426">
        <v>1.5</v>
      </c>
      <c r="O146">
        <v>1</v>
      </c>
      <c r="P146" s="427">
        <v>1</v>
      </c>
      <c r="Q146">
        <v>10</v>
      </c>
      <c r="R146" t="s">
        <v>295</v>
      </c>
    </row>
    <row r="147">
      <c r="A147" t="str">
        <f t="shared" si="35"/>
        <v>NHA13_Typ4_20</v>
      </c>
      <c r="B147" s="426">
        <v>1.1499999999999999</v>
      </c>
      <c r="C147">
        <v>1</v>
      </c>
      <c r="D147" s="427">
        <v>1</v>
      </c>
      <c r="E147" s="426">
        <v>4.3799999999999999</v>
      </c>
      <c r="F147">
        <v>1</v>
      </c>
      <c r="G147" s="427">
        <v>1</v>
      </c>
      <c r="H147" s="426">
        <v>1.3799999999999999</v>
      </c>
      <c r="I147">
        <v>1</v>
      </c>
      <c r="J147" s="427">
        <v>1</v>
      </c>
      <c r="K147" s="426">
        <v>1.26</v>
      </c>
      <c r="L147">
        <v>1</v>
      </c>
      <c r="M147" s="427">
        <v>1</v>
      </c>
      <c r="N147" s="426">
        <v>1.3799999999999999</v>
      </c>
      <c r="O147">
        <v>1</v>
      </c>
      <c r="P147" s="427">
        <v>1</v>
      </c>
      <c r="Q147">
        <v>20</v>
      </c>
      <c r="R147" t="s">
        <v>295</v>
      </c>
    </row>
    <row r="148">
      <c r="A148" t="str">
        <f t="shared" si="35"/>
        <v>NHA13_Typ4_30</v>
      </c>
      <c r="B148" s="426">
        <v>1.1000000000000001</v>
      </c>
      <c r="C148">
        <v>1</v>
      </c>
      <c r="D148" s="427">
        <v>1</v>
      </c>
      <c r="E148" s="426">
        <v>3.25</v>
      </c>
      <c r="F148">
        <v>1</v>
      </c>
      <c r="G148" s="427">
        <v>1</v>
      </c>
      <c r="H148" s="426">
        <v>1.25</v>
      </c>
      <c r="I148">
        <v>1</v>
      </c>
      <c r="J148" s="427">
        <v>1</v>
      </c>
      <c r="K148" s="426">
        <v>1.1799999999999999</v>
      </c>
      <c r="L148">
        <v>1</v>
      </c>
      <c r="M148" s="427">
        <v>1</v>
      </c>
      <c r="N148" s="426">
        <v>1.25</v>
      </c>
      <c r="O148">
        <v>1</v>
      </c>
      <c r="P148" s="427">
        <v>1</v>
      </c>
      <c r="Q148">
        <v>30</v>
      </c>
      <c r="R148" t="s">
        <v>295</v>
      </c>
    </row>
    <row r="149">
      <c r="A149" t="str">
        <f t="shared" si="35"/>
        <v>NHA13_Typ4_40</v>
      </c>
      <c r="B149" s="426">
        <v>1.05</v>
      </c>
      <c r="C149">
        <v>1</v>
      </c>
      <c r="D149" s="427">
        <v>1</v>
      </c>
      <c r="E149" s="426">
        <v>2.1299999999999999</v>
      </c>
      <c r="F149">
        <v>1</v>
      </c>
      <c r="G149" s="427">
        <v>1</v>
      </c>
      <c r="H149" s="426">
        <v>1.1299999999999999</v>
      </c>
      <c r="I149">
        <v>1</v>
      </c>
      <c r="J149" s="427">
        <v>1</v>
      </c>
      <c r="K149" s="426">
        <v>1.01</v>
      </c>
      <c r="L149">
        <v>1</v>
      </c>
      <c r="M149" s="427">
        <v>1</v>
      </c>
      <c r="N149" s="426">
        <v>1.1299999999999999</v>
      </c>
      <c r="O149">
        <v>1</v>
      </c>
      <c r="P149" s="427">
        <v>1</v>
      </c>
      <c r="Q149">
        <v>40</v>
      </c>
      <c r="R149" t="s">
        <v>295</v>
      </c>
    </row>
    <row r="150">
      <c r="A150" t="str">
        <f t="shared" si="35"/>
        <v>NHA13_Typ4_50</v>
      </c>
      <c r="B150" s="426">
        <v>1</v>
      </c>
      <c r="C150">
        <v>1</v>
      </c>
      <c r="D150" s="427">
        <v>1</v>
      </c>
      <c r="E150" s="426">
        <v>1</v>
      </c>
      <c r="F150">
        <v>1</v>
      </c>
      <c r="G150" s="427">
        <v>1</v>
      </c>
      <c r="H150" s="426">
        <v>1</v>
      </c>
      <c r="I150">
        <v>1</v>
      </c>
      <c r="J150" s="427">
        <v>1</v>
      </c>
      <c r="K150" s="426">
        <v>1</v>
      </c>
      <c r="L150">
        <v>1</v>
      </c>
      <c r="M150" s="427">
        <v>1</v>
      </c>
      <c r="N150" s="426">
        <v>1</v>
      </c>
      <c r="O150">
        <v>1</v>
      </c>
      <c r="P150" s="427">
        <v>1</v>
      </c>
      <c r="Q150">
        <v>50</v>
      </c>
      <c r="R150" t="s">
        <v>295</v>
      </c>
    </row>
    <row r="151">
      <c r="A151" t="str">
        <f t="shared" si="35"/>
        <v>NHA13_Typ4_60</v>
      </c>
      <c r="B151" s="426">
        <v>0.93999999999999995</v>
      </c>
      <c r="C151">
        <v>1</v>
      </c>
      <c r="D151" s="427">
        <v>1</v>
      </c>
      <c r="E151" s="426">
        <v>0.93999999999999995</v>
      </c>
      <c r="F151">
        <v>1</v>
      </c>
      <c r="G151" s="427">
        <v>1</v>
      </c>
      <c r="H151" s="426">
        <v>0.93999999999999995</v>
      </c>
      <c r="I151">
        <v>1</v>
      </c>
      <c r="J151" s="427">
        <v>1</v>
      </c>
      <c r="K151" s="426">
        <v>0.93999999999999995</v>
      </c>
      <c r="L151">
        <v>1</v>
      </c>
      <c r="M151" s="427">
        <v>1</v>
      </c>
      <c r="N151" s="426">
        <v>0.93999999999999995</v>
      </c>
      <c r="O151">
        <v>1</v>
      </c>
      <c r="P151" s="427">
        <v>1</v>
      </c>
      <c r="Q151">
        <v>60</v>
      </c>
      <c r="R151" t="s">
        <v>295</v>
      </c>
    </row>
    <row r="152">
      <c r="A152" t="str">
        <f t="shared" si="35"/>
        <v>NHA13_Typ4_70</v>
      </c>
      <c r="B152" s="426">
        <v>0.88</v>
      </c>
      <c r="C152">
        <v>1</v>
      </c>
      <c r="D152" s="427">
        <v>1</v>
      </c>
      <c r="E152" s="426">
        <v>0.88</v>
      </c>
      <c r="F152">
        <v>1</v>
      </c>
      <c r="G152" s="427">
        <v>1</v>
      </c>
      <c r="H152" s="426">
        <v>0.88</v>
      </c>
      <c r="I152">
        <v>1</v>
      </c>
      <c r="J152" s="427">
        <v>1</v>
      </c>
      <c r="K152" s="426">
        <v>0.88</v>
      </c>
      <c r="L152">
        <v>1</v>
      </c>
      <c r="M152" s="427">
        <v>1</v>
      </c>
      <c r="N152" s="426">
        <v>0.88</v>
      </c>
      <c r="O152">
        <v>1</v>
      </c>
      <c r="P152" s="427">
        <v>1</v>
      </c>
      <c r="Q152">
        <v>70</v>
      </c>
      <c r="R152" t="s">
        <v>295</v>
      </c>
    </row>
    <row r="153">
      <c r="A153" t="str">
        <f t="shared" si="35"/>
        <v>NHA13_Typ4_75</v>
      </c>
      <c r="B153" s="426">
        <v>0.84999999999999998</v>
      </c>
      <c r="C153">
        <v>1</v>
      </c>
      <c r="D153" s="427">
        <v>1</v>
      </c>
      <c r="E153" s="426">
        <v>0.84999999999999998</v>
      </c>
      <c r="F153">
        <v>1</v>
      </c>
      <c r="G153" s="427">
        <v>1</v>
      </c>
      <c r="H153" s="426">
        <v>0.84999999999999998</v>
      </c>
      <c r="I153">
        <v>1</v>
      </c>
      <c r="J153" s="427">
        <v>1</v>
      </c>
      <c r="K153" s="426">
        <v>0.84999999999999998</v>
      </c>
      <c r="L153">
        <v>1</v>
      </c>
      <c r="M153" s="427">
        <v>1</v>
      </c>
      <c r="N153" s="426">
        <v>0.84999999999999998</v>
      </c>
      <c r="O153">
        <v>1</v>
      </c>
      <c r="P153" s="427">
        <v>1</v>
      </c>
      <c r="Q153">
        <v>75</v>
      </c>
      <c r="R153" t="s">
        <v>295</v>
      </c>
    </row>
    <row r="154">
      <c r="A154" t="str">
        <f t="shared" si="35"/>
        <v>NHA13_Typ4_80</v>
      </c>
      <c r="B154" s="426">
        <v>0.81999999999999995</v>
      </c>
      <c r="C154">
        <v>1</v>
      </c>
      <c r="D154" s="427">
        <v>1</v>
      </c>
      <c r="E154" s="426">
        <v>0.81999999999999995</v>
      </c>
      <c r="F154">
        <v>1</v>
      </c>
      <c r="G154" s="427">
        <v>1</v>
      </c>
      <c r="H154" s="426">
        <v>0.81999999999999995</v>
      </c>
      <c r="I154">
        <v>1</v>
      </c>
      <c r="J154" s="427">
        <v>1</v>
      </c>
      <c r="K154" s="426">
        <v>0.81999999999999995</v>
      </c>
      <c r="L154">
        <v>1</v>
      </c>
      <c r="M154" s="427">
        <v>1</v>
      </c>
      <c r="N154" s="426">
        <v>0.81999999999999995</v>
      </c>
      <c r="O154">
        <v>1</v>
      </c>
      <c r="P154" s="427">
        <v>1</v>
      </c>
      <c r="Q154">
        <v>80</v>
      </c>
      <c r="R154" t="s">
        <v>295</v>
      </c>
    </row>
    <row r="155">
      <c r="A155" t="str">
        <f t="shared" si="35"/>
        <v>NHA13_Typ4_90</v>
      </c>
      <c r="B155" s="426">
        <v>0.76000000000000001</v>
      </c>
      <c r="C155">
        <v>1</v>
      </c>
      <c r="D155" s="427">
        <v>1</v>
      </c>
      <c r="E155" s="426">
        <v>0.76000000000000001</v>
      </c>
      <c r="F155">
        <v>1</v>
      </c>
      <c r="G155" s="427">
        <v>1</v>
      </c>
      <c r="H155" s="426">
        <v>0.76000000000000001</v>
      </c>
      <c r="I155">
        <v>1</v>
      </c>
      <c r="J155" s="427">
        <v>1</v>
      </c>
      <c r="K155" s="426">
        <v>0.76000000000000001</v>
      </c>
      <c r="L155">
        <v>1</v>
      </c>
      <c r="M155" s="427">
        <v>1</v>
      </c>
      <c r="N155" s="426">
        <v>0.76000000000000001</v>
      </c>
      <c r="O155">
        <v>1</v>
      </c>
      <c r="P155" s="427">
        <v>1</v>
      </c>
      <c r="Q155">
        <v>90</v>
      </c>
      <c r="R155" t="s">
        <v>295</v>
      </c>
    </row>
    <row r="156">
      <c r="A156" t="str">
        <f t="shared" si="35"/>
        <v>NHA13_Typ4_100</v>
      </c>
      <c r="B156" s="426">
        <v>0.69999999999999996</v>
      </c>
      <c r="C156">
        <v>1</v>
      </c>
      <c r="D156" s="427">
        <v>1</v>
      </c>
      <c r="E156" s="426">
        <v>0.69999999999999996</v>
      </c>
      <c r="F156">
        <v>1</v>
      </c>
      <c r="G156" s="427">
        <v>1</v>
      </c>
      <c r="H156" s="426">
        <v>0.69999999999999996</v>
      </c>
      <c r="I156">
        <v>1</v>
      </c>
      <c r="J156" s="427">
        <v>1</v>
      </c>
      <c r="K156" s="426">
        <v>0.69999999999999996</v>
      </c>
      <c r="L156">
        <v>1</v>
      </c>
      <c r="M156" s="427">
        <v>1</v>
      </c>
      <c r="N156" s="426">
        <v>0.69999999999999996</v>
      </c>
      <c r="O156">
        <v>1</v>
      </c>
      <c r="P156" s="427">
        <v>1</v>
      </c>
      <c r="Q156">
        <v>100</v>
      </c>
      <c r="R156" t="s">
        <v>295</v>
      </c>
    </row>
    <row r="157">
      <c r="A157" t="str">
        <f t="shared" si="35"/>
        <v/>
      </c>
    </row>
    <row r="158">
      <c r="A158" t="str">
        <f t="shared" si="35"/>
        <v>NHA12_Typ2_U_10</v>
      </c>
      <c r="B158" s="426">
        <v>1.2</v>
      </c>
      <c r="C158">
        <v>1</v>
      </c>
      <c r="D158" s="427">
        <v>1</v>
      </c>
      <c r="E158" s="426">
        <v>5.5</v>
      </c>
      <c r="F158">
        <v>1</v>
      </c>
      <c r="G158" s="427">
        <v>1</v>
      </c>
      <c r="H158" s="426">
        <v>1.5</v>
      </c>
      <c r="I158">
        <v>1</v>
      </c>
      <c r="J158" s="427">
        <v>1</v>
      </c>
      <c r="K158" s="426">
        <v>1.3500000000000001</v>
      </c>
      <c r="L158">
        <v>1</v>
      </c>
      <c r="M158" s="427">
        <v>1</v>
      </c>
      <c r="N158" s="426">
        <v>1.5</v>
      </c>
      <c r="O158">
        <v>1</v>
      </c>
      <c r="P158" s="427">
        <v>1</v>
      </c>
      <c r="Q158">
        <v>10</v>
      </c>
      <c r="R158" t="s">
        <v>276</v>
      </c>
    </row>
    <row r="159">
      <c r="A159" t="str">
        <f t="shared" si="35"/>
        <v>NHA12_Typ2_U_20</v>
      </c>
      <c r="B159" s="426">
        <v>1.1499999999999999</v>
      </c>
      <c r="C159">
        <v>1</v>
      </c>
      <c r="D159" s="427">
        <v>1</v>
      </c>
      <c r="E159" s="426">
        <v>4.3799999999999999</v>
      </c>
      <c r="F159">
        <v>1</v>
      </c>
      <c r="G159" s="427">
        <v>1</v>
      </c>
      <c r="H159" s="426">
        <v>1.3799999999999999</v>
      </c>
      <c r="I159">
        <v>1</v>
      </c>
      <c r="J159" s="427">
        <v>1</v>
      </c>
      <c r="K159" s="426">
        <v>1.26</v>
      </c>
      <c r="L159">
        <v>1</v>
      </c>
      <c r="M159" s="427">
        <v>1</v>
      </c>
      <c r="N159" s="426">
        <v>1.3799999999999999</v>
      </c>
      <c r="O159">
        <v>1</v>
      </c>
      <c r="P159" s="427">
        <v>1</v>
      </c>
      <c r="Q159">
        <v>20</v>
      </c>
      <c r="R159" t="s">
        <v>276</v>
      </c>
    </row>
    <row r="160">
      <c r="A160" t="str">
        <f t="shared" si="35"/>
        <v>NHA12_Typ2_U_30</v>
      </c>
      <c r="B160" s="426">
        <v>1.1000000000000001</v>
      </c>
      <c r="C160">
        <v>1</v>
      </c>
      <c r="D160" s="427">
        <v>1</v>
      </c>
      <c r="E160" s="426">
        <v>3.25</v>
      </c>
      <c r="F160">
        <v>1</v>
      </c>
      <c r="G160" s="427">
        <v>1</v>
      </c>
      <c r="H160" s="426">
        <v>1.25</v>
      </c>
      <c r="I160">
        <v>1</v>
      </c>
      <c r="J160" s="427">
        <v>1</v>
      </c>
      <c r="K160" s="426">
        <v>1.1799999999999999</v>
      </c>
      <c r="L160">
        <v>1</v>
      </c>
      <c r="M160" s="427">
        <v>1</v>
      </c>
      <c r="N160" s="426">
        <v>1.25</v>
      </c>
      <c r="O160">
        <v>1</v>
      </c>
      <c r="P160" s="427">
        <v>1</v>
      </c>
      <c r="Q160">
        <v>30</v>
      </c>
      <c r="R160" t="s">
        <v>276</v>
      </c>
    </row>
    <row r="161">
      <c r="A161" t="str">
        <f t="shared" si="35"/>
        <v>NHA12_Typ2_U_40</v>
      </c>
      <c r="B161" s="426">
        <v>1.05</v>
      </c>
      <c r="C161">
        <v>1</v>
      </c>
      <c r="D161" s="427">
        <v>1</v>
      </c>
      <c r="E161" s="426">
        <v>2.1299999999999999</v>
      </c>
      <c r="F161">
        <v>1</v>
      </c>
      <c r="G161" s="427">
        <v>1</v>
      </c>
      <c r="H161" s="426">
        <v>1.1299999999999999</v>
      </c>
      <c r="I161">
        <v>1</v>
      </c>
      <c r="J161" s="427">
        <v>1</v>
      </c>
      <c r="K161" s="426">
        <v>1.01</v>
      </c>
      <c r="L161">
        <v>1</v>
      </c>
      <c r="M161" s="427">
        <v>1</v>
      </c>
      <c r="N161" s="426">
        <v>1.1299999999999999</v>
      </c>
      <c r="O161">
        <v>1</v>
      </c>
      <c r="P161" s="427">
        <v>1</v>
      </c>
      <c r="Q161">
        <v>40</v>
      </c>
      <c r="R161" t="s">
        <v>276</v>
      </c>
    </row>
    <row r="162">
      <c r="A162" t="str">
        <f t="shared" si="35"/>
        <v>NHA12_Typ2_U_50</v>
      </c>
      <c r="B162" s="426">
        <v>1</v>
      </c>
      <c r="C162">
        <v>1</v>
      </c>
      <c r="D162" s="427">
        <v>1</v>
      </c>
      <c r="E162" s="426">
        <v>1</v>
      </c>
      <c r="F162">
        <v>1</v>
      </c>
      <c r="G162" s="427">
        <v>1</v>
      </c>
      <c r="H162" s="426">
        <v>1</v>
      </c>
      <c r="I162">
        <v>1</v>
      </c>
      <c r="J162" s="427">
        <v>1</v>
      </c>
      <c r="K162" s="426">
        <v>1</v>
      </c>
      <c r="L162">
        <v>1</v>
      </c>
      <c r="M162" s="427">
        <v>1</v>
      </c>
      <c r="N162" s="426">
        <v>1</v>
      </c>
      <c r="O162">
        <v>1</v>
      </c>
      <c r="P162" s="427">
        <v>1</v>
      </c>
      <c r="Q162">
        <v>50</v>
      </c>
      <c r="R162" t="s">
        <v>276</v>
      </c>
    </row>
    <row r="163">
      <c r="A163" t="str">
        <f t="shared" si="35"/>
        <v>NHA12_Typ2_U_60</v>
      </c>
      <c r="B163" s="426">
        <v>0.93999999999999995</v>
      </c>
      <c r="C163">
        <v>1</v>
      </c>
      <c r="D163" s="427">
        <v>1</v>
      </c>
      <c r="E163" s="426">
        <v>0.93999999999999995</v>
      </c>
      <c r="F163">
        <v>1</v>
      </c>
      <c r="G163" s="427">
        <v>1</v>
      </c>
      <c r="H163" s="426">
        <v>0.93999999999999995</v>
      </c>
      <c r="I163">
        <v>1</v>
      </c>
      <c r="J163" s="427">
        <v>1</v>
      </c>
      <c r="K163" s="426">
        <v>0.93999999999999995</v>
      </c>
      <c r="L163">
        <v>1</v>
      </c>
      <c r="M163" s="427">
        <v>1</v>
      </c>
      <c r="N163" s="426">
        <v>0.93999999999999995</v>
      </c>
      <c r="O163">
        <v>1</v>
      </c>
      <c r="P163" s="427">
        <v>1</v>
      </c>
      <c r="Q163">
        <v>60</v>
      </c>
      <c r="R163" t="s">
        <v>276</v>
      </c>
    </row>
    <row r="164">
      <c r="A164" t="str">
        <f t="shared" si="35"/>
        <v>NHA12_Typ2_U_70</v>
      </c>
      <c r="B164" s="426">
        <v>0.88</v>
      </c>
      <c r="C164">
        <v>1</v>
      </c>
      <c r="D164" s="427">
        <v>1</v>
      </c>
      <c r="E164" s="426">
        <v>0.88</v>
      </c>
      <c r="F164">
        <v>1</v>
      </c>
      <c r="G164" s="427">
        <v>1</v>
      </c>
      <c r="H164" s="426">
        <v>0.88</v>
      </c>
      <c r="I164">
        <v>1</v>
      </c>
      <c r="J164" s="427">
        <v>1</v>
      </c>
      <c r="K164" s="426">
        <v>0.88</v>
      </c>
      <c r="L164">
        <v>1</v>
      </c>
      <c r="M164" s="427">
        <v>1</v>
      </c>
      <c r="N164" s="426">
        <v>0.88</v>
      </c>
      <c r="O164">
        <v>1</v>
      </c>
      <c r="P164" s="427">
        <v>1</v>
      </c>
      <c r="Q164">
        <v>70</v>
      </c>
      <c r="R164" t="s">
        <v>276</v>
      </c>
    </row>
    <row r="165">
      <c r="A165" t="str">
        <f t="shared" si="35"/>
        <v>NHA12_Typ2_U_75</v>
      </c>
      <c r="B165" s="426">
        <v>0.84999999999999998</v>
      </c>
      <c r="C165">
        <v>1</v>
      </c>
      <c r="D165" s="427">
        <v>1</v>
      </c>
      <c r="E165" s="426">
        <v>0.84999999999999998</v>
      </c>
      <c r="F165">
        <v>1</v>
      </c>
      <c r="G165" s="427">
        <v>1</v>
      </c>
      <c r="H165" s="426">
        <v>0.84999999999999998</v>
      </c>
      <c r="I165">
        <v>1</v>
      </c>
      <c r="J165" s="427">
        <v>1</v>
      </c>
      <c r="K165" s="426">
        <v>0.84999999999999998</v>
      </c>
      <c r="L165">
        <v>1</v>
      </c>
      <c r="M165" s="427">
        <v>1</v>
      </c>
      <c r="N165" s="426">
        <v>0.84999999999999998</v>
      </c>
      <c r="O165">
        <v>1</v>
      </c>
      <c r="P165" s="427">
        <v>1</v>
      </c>
      <c r="Q165">
        <v>75</v>
      </c>
      <c r="R165" t="s">
        <v>276</v>
      </c>
    </row>
    <row r="166">
      <c r="A166" t="str">
        <f t="shared" si="35"/>
        <v>NHA12_Typ2_U_80</v>
      </c>
      <c r="B166" s="426">
        <v>0.81999999999999995</v>
      </c>
      <c r="C166">
        <v>1</v>
      </c>
      <c r="D166" s="427">
        <v>1</v>
      </c>
      <c r="E166" s="426">
        <v>0.81999999999999995</v>
      </c>
      <c r="F166">
        <v>1</v>
      </c>
      <c r="G166" s="427">
        <v>1</v>
      </c>
      <c r="H166" s="426">
        <v>0.81999999999999995</v>
      </c>
      <c r="I166">
        <v>1</v>
      </c>
      <c r="J166" s="427">
        <v>1</v>
      </c>
      <c r="K166" s="426">
        <v>0.81999999999999995</v>
      </c>
      <c r="L166">
        <v>1</v>
      </c>
      <c r="M166" s="427">
        <v>1</v>
      </c>
      <c r="N166" s="426">
        <v>0.81999999999999995</v>
      </c>
      <c r="O166">
        <v>1</v>
      </c>
      <c r="P166" s="427">
        <v>1</v>
      </c>
      <c r="Q166">
        <v>80</v>
      </c>
      <c r="R166" t="s">
        <v>276</v>
      </c>
    </row>
    <row r="167">
      <c r="A167" t="str">
        <f t="shared" si="35"/>
        <v>NHA12_Typ2_U_90</v>
      </c>
      <c r="B167" s="426">
        <v>0.76000000000000001</v>
      </c>
      <c r="C167">
        <v>1</v>
      </c>
      <c r="D167" s="427">
        <v>1</v>
      </c>
      <c r="E167" s="426">
        <v>0.76000000000000001</v>
      </c>
      <c r="F167">
        <v>1</v>
      </c>
      <c r="G167" s="427">
        <v>1</v>
      </c>
      <c r="H167" s="426">
        <v>0.76000000000000001</v>
      </c>
      <c r="I167">
        <v>1</v>
      </c>
      <c r="J167" s="427">
        <v>1</v>
      </c>
      <c r="K167" s="426">
        <v>0.76000000000000001</v>
      </c>
      <c r="L167">
        <v>1</v>
      </c>
      <c r="M167" s="427">
        <v>1</v>
      </c>
      <c r="N167" s="426">
        <v>0.76000000000000001</v>
      </c>
      <c r="O167">
        <v>1</v>
      </c>
      <c r="P167" s="427">
        <v>1</v>
      </c>
      <c r="Q167">
        <v>90</v>
      </c>
      <c r="R167" t="s">
        <v>276</v>
      </c>
    </row>
    <row r="168">
      <c r="A168" t="str">
        <f t="shared" si="35"/>
        <v>NHA12_Typ2_U_100</v>
      </c>
      <c r="B168" s="426">
        <v>0.69999999999999996</v>
      </c>
      <c r="C168">
        <v>1</v>
      </c>
      <c r="D168" s="427">
        <v>1</v>
      </c>
      <c r="E168" s="426">
        <v>0.69999999999999996</v>
      </c>
      <c r="F168">
        <v>1</v>
      </c>
      <c r="G168" s="427">
        <v>1</v>
      </c>
      <c r="H168" s="426">
        <v>0.69999999999999996</v>
      </c>
      <c r="I168">
        <v>1</v>
      </c>
      <c r="J168" s="427">
        <v>1</v>
      </c>
      <c r="K168" s="426">
        <v>0.69999999999999996</v>
      </c>
      <c r="L168">
        <v>1</v>
      </c>
      <c r="M168" s="427">
        <v>1</v>
      </c>
      <c r="N168" s="426">
        <v>0.69999999999999996</v>
      </c>
      <c r="O168">
        <v>1</v>
      </c>
      <c r="P168" s="427">
        <v>1</v>
      </c>
      <c r="Q168">
        <v>100</v>
      </c>
      <c r="R168" t="s">
        <v>276</v>
      </c>
    </row>
    <row r="169">
      <c r="A169" t="str">
        <f t="shared" si="35"/>
        <v/>
      </c>
    </row>
    <row r="170">
      <c r="A170" t="str">
        <f t="shared" si="35"/>
        <v>NHA12_Typ1_U_10</v>
      </c>
      <c r="B170" s="426">
        <v>1.2</v>
      </c>
      <c r="C170">
        <v>1</v>
      </c>
      <c r="D170" s="427">
        <v>1</v>
      </c>
      <c r="E170" s="426">
        <v>5.5</v>
      </c>
      <c r="F170">
        <v>1</v>
      </c>
      <c r="G170" s="427">
        <v>1</v>
      </c>
      <c r="H170" s="426">
        <v>1.5</v>
      </c>
      <c r="I170">
        <v>1</v>
      </c>
      <c r="J170" s="427">
        <v>1</v>
      </c>
      <c r="K170" s="426">
        <v>1.3500000000000001</v>
      </c>
      <c r="L170">
        <v>1</v>
      </c>
      <c r="M170" s="427">
        <v>1</v>
      </c>
      <c r="N170" s="426">
        <v>1.5</v>
      </c>
      <c r="O170">
        <v>1</v>
      </c>
      <c r="P170" s="427">
        <v>1</v>
      </c>
      <c r="Q170">
        <v>10</v>
      </c>
      <c r="R170" t="s">
        <v>271</v>
      </c>
    </row>
    <row r="171">
      <c r="A171" t="str">
        <f t="shared" si="35"/>
        <v>NHA12_Typ1_U_20</v>
      </c>
      <c r="B171" s="426">
        <v>1.1499999999999999</v>
      </c>
      <c r="C171">
        <v>1</v>
      </c>
      <c r="D171" s="427">
        <v>1</v>
      </c>
      <c r="E171" s="426">
        <v>4.3799999999999999</v>
      </c>
      <c r="F171">
        <v>1</v>
      </c>
      <c r="G171" s="427">
        <v>1</v>
      </c>
      <c r="H171" s="426">
        <v>1.3799999999999999</v>
      </c>
      <c r="I171">
        <v>1</v>
      </c>
      <c r="J171" s="427">
        <v>1</v>
      </c>
      <c r="K171" s="426">
        <v>1.26</v>
      </c>
      <c r="L171">
        <v>1</v>
      </c>
      <c r="M171" s="427">
        <v>1</v>
      </c>
      <c r="N171" s="426">
        <v>1.3799999999999999</v>
      </c>
      <c r="O171">
        <v>1</v>
      </c>
      <c r="P171" s="427">
        <v>1</v>
      </c>
      <c r="Q171">
        <v>20</v>
      </c>
      <c r="R171" t="s">
        <v>271</v>
      </c>
    </row>
    <row r="172">
      <c r="A172" t="str">
        <f t="shared" si="35"/>
        <v>NHA12_Typ1_U_30</v>
      </c>
      <c r="B172" s="426">
        <v>1.1000000000000001</v>
      </c>
      <c r="C172">
        <v>1</v>
      </c>
      <c r="D172" s="427">
        <v>1</v>
      </c>
      <c r="E172" s="426">
        <v>3.25</v>
      </c>
      <c r="F172">
        <v>1</v>
      </c>
      <c r="G172" s="427">
        <v>1</v>
      </c>
      <c r="H172" s="426">
        <v>1.25</v>
      </c>
      <c r="I172">
        <v>1</v>
      </c>
      <c r="J172" s="427">
        <v>1</v>
      </c>
      <c r="K172" s="426">
        <v>1.1799999999999999</v>
      </c>
      <c r="L172">
        <v>1</v>
      </c>
      <c r="M172" s="427">
        <v>1</v>
      </c>
      <c r="N172" s="426">
        <v>1.25</v>
      </c>
      <c r="O172">
        <v>1</v>
      </c>
      <c r="P172" s="427">
        <v>1</v>
      </c>
      <c r="Q172">
        <v>30</v>
      </c>
      <c r="R172" t="s">
        <v>271</v>
      </c>
    </row>
    <row r="173">
      <c r="A173" t="str">
        <f t="shared" si="35"/>
        <v>NHA12_Typ1_U_40</v>
      </c>
      <c r="B173" s="426">
        <v>1.05</v>
      </c>
      <c r="C173">
        <v>1</v>
      </c>
      <c r="D173" s="427">
        <v>1</v>
      </c>
      <c r="E173" s="426">
        <v>2.1299999999999999</v>
      </c>
      <c r="F173">
        <v>1</v>
      </c>
      <c r="G173" s="427">
        <v>1</v>
      </c>
      <c r="H173" s="426">
        <v>1.1299999999999999</v>
      </c>
      <c r="I173">
        <v>1</v>
      </c>
      <c r="J173" s="427">
        <v>1</v>
      </c>
      <c r="K173" s="426">
        <v>1.01</v>
      </c>
      <c r="L173">
        <v>1</v>
      </c>
      <c r="M173" s="427">
        <v>1</v>
      </c>
      <c r="N173" s="426">
        <v>1.1299999999999999</v>
      </c>
      <c r="O173">
        <v>1</v>
      </c>
      <c r="P173" s="427">
        <v>1</v>
      </c>
      <c r="Q173">
        <v>40</v>
      </c>
      <c r="R173" t="s">
        <v>271</v>
      </c>
    </row>
    <row r="174">
      <c r="A174" t="str">
        <f t="shared" si="35"/>
        <v>NHA12_Typ1_U_50</v>
      </c>
      <c r="B174" s="426">
        <v>1</v>
      </c>
      <c r="C174">
        <v>1</v>
      </c>
      <c r="D174" s="427">
        <v>1</v>
      </c>
      <c r="E174" s="426">
        <v>1</v>
      </c>
      <c r="F174">
        <v>1</v>
      </c>
      <c r="G174" s="427">
        <v>1</v>
      </c>
      <c r="H174" s="426">
        <v>1</v>
      </c>
      <c r="I174">
        <v>1</v>
      </c>
      <c r="J174" s="427">
        <v>1</v>
      </c>
      <c r="K174" s="426">
        <v>1</v>
      </c>
      <c r="L174">
        <v>1</v>
      </c>
      <c r="M174" s="427">
        <v>1</v>
      </c>
      <c r="N174" s="426">
        <v>1</v>
      </c>
      <c r="O174">
        <v>1</v>
      </c>
      <c r="P174" s="427">
        <v>1</v>
      </c>
      <c r="Q174">
        <v>50</v>
      </c>
      <c r="R174" t="s">
        <v>271</v>
      </c>
    </row>
    <row r="175">
      <c r="A175" t="str">
        <f t="shared" si="35"/>
        <v>NHA12_Typ1_U_60</v>
      </c>
      <c r="B175" s="426">
        <v>0.93999999999999995</v>
      </c>
      <c r="C175">
        <v>1</v>
      </c>
      <c r="D175" s="427">
        <v>1</v>
      </c>
      <c r="E175" s="426">
        <v>0.93999999999999995</v>
      </c>
      <c r="F175">
        <v>1</v>
      </c>
      <c r="G175" s="427">
        <v>1</v>
      </c>
      <c r="H175" s="426">
        <v>0.93999999999999995</v>
      </c>
      <c r="I175">
        <v>1</v>
      </c>
      <c r="J175" s="427">
        <v>1</v>
      </c>
      <c r="K175" s="426">
        <v>0.93999999999999995</v>
      </c>
      <c r="L175">
        <v>1</v>
      </c>
      <c r="M175" s="427">
        <v>1</v>
      </c>
      <c r="N175" s="426">
        <v>0.93999999999999995</v>
      </c>
      <c r="O175">
        <v>1</v>
      </c>
      <c r="P175" s="427">
        <v>1</v>
      </c>
      <c r="Q175">
        <v>60</v>
      </c>
      <c r="R175" t="s">
        <v>271</v>
      </c>
    </row>
    <row r="176">
      <c r="A176" t="str">
        <f t="shared" si="35"/>
        <v>NHA12_Typ1_U_70</v>
      </c>
      <c r="B176" s="426">
        <v>0.88</v>
      </c>
      <c r="C176">
        <v>1</v>
      </c>
      <c r="D176" s="427">
        <v>1</v>
      </c>
      <c r="E176" s="426">
        <v>0.88</v>
      </c>
      <c r="F176">
        <v>1</v>
      </c>
      <c r="G176" s="427">
        <v>1</v>
      </c>
      <c r="H176" s="426">
        <v>0.88</v>
      </c>
      <c r="I176">
        <v>1</v>
      </c>
      <c r="J176" s="427">
        <v>1</v>
      </c>
      <c r="K176" s="426">
        <v>0.88</v>
      </c>
      <c r="L176">
        <v>1</v>
      </c>
      <c r="M176" s="427">
        <v>1</v>
      </c>
      <c r="N176" s="426">
        <v>0.88</v>
      </c>
      <c r="O176">
        <v>1</v>
      </c>
      <c r="P176" s="427">
        <v>1</v>
      </c>
      <c r="Q176">
        <v>70</v>
      </c>
      <c r="R176" t="s">
        <v>271</v>
      </c>
    </row>
    <row r="177">
      <c r="A177" t="str">
        <f t="shared" si="35"/>
        <v>NHA12_Typ1_U_75</v>
      </c>
      <c r="B177" s="426">
        <v>0.84999999999999998</v>
      </c>
      <c r="C177">
        <v>1</v>
      </c>
      <c r="D177" s="427">
        <v>1</v>
      </c>
      <c r="E177" s="426">
        <v>0.84999999999999998</v>
      </c>
      <c r="F177">
        <v>1</v>
      </c>
      <c r="G177" s="427">
        <v>1</v>
      </c>
      <c r="H177" s="426">
        <v>0.84999999999999998</v>
      </c>
      <c r="I177">
        <v>1</v>
      </c>
      <c r="J177" s="427">
        <v>1</v>
      </c>
      <c r="K177" s="426">
        <v>0.84999999999999998</v>
      </c>
      <c r="L177">
        <v>1</v>
      </c>
      <c r="M177" s="427">
        <v>1</v>
      </c>
      <c r="N177" s="426">
        <v>0.84999999999999998</v>
      </c>
      <c r="O177">
        <v>1</v>
      </c>
      <c r="P177" s="427">
        <v>1</v>
      </c>
      <c r="Q177">
        <v>75</v>
      </c>
      <c r="R177" t="s">
        <v>271</v>
      </c>
    </row>
    <row r="178">
      <c r="A178" t="str">
        <f t="shared" si="35"/>
        <v>NHA12_Typ1_U_80</v>
      </c>
      <c r="B178" s="426">
        <v>0.81999999999999995</v>
      </c>
      <c r="C178">
        <v>1</v>
      </c>
      <c r="D178" s="427">
        <v>1</v>
      </c>
      <c r="E178" s="426">
        <v>0.81999999999999995</v>
      </c>
      <c r="F178">
        <v>1</v>
      </c>
      <c r="G178" s="427">
        <v>1</v>
      </c>
      <c r="H178" s="426">
        <v>0.81999999999999995</v>
      </c>
      <c r="I178">
        <v>1</v>
      </c>
      <c r="J178" s="427">
        <v>1</v>
      </c>
      <c r="K178" s="426">
        <v>0.81999999999999995</v>
      </c>
      <c r="L178">
        <v>1</v>
      </c>
      <c r="M178" s="427">
        <v>1</v>
      </c>
      <c r="N178" s="426">
        <v>0.81999999999999995</v>
      </c>
      <c r="O178">
        <v>1</v>
      </c>
      <c r="P178" s="427">
        <v>1</v>
      </c>
      <c r="Q178">
        <v>80</v>
      </c>
      <c r="R178" t="s">
        <v>271</v>
      </c>
    </row>
    <row r="179">
      <c r="A179" t="str">
        <f t="shared" si="35"/>
        <v>NHA12_Typ1_U_90</v>
      </c>
      <c r="B179" s="426">
        <v>0.76000000000000001</v>
      </c>
      <c r="C179">
        <v>1</v>
      </c>
      <c r="D179" s="427">
        <v>1</v>
      </c>
      <c r="E179" s="426">
        <v>0.76000000000000001</v>
      </c>
      <c r="F179">
        <v>1</v>
      </c>
      <c r="G179" s="427">
        <v>1</v>
      </c>
      <c r="H179" s="426">
        <v>0.76000000000000001</v>
      </c>
      <c r="I179">
        <v>1</v>
      </c>
      <c r="J179" s="427">
        <v>1</v>
      </c>
      <c r="K179" s="426">
        <v>0.76000000000000001</v>
      </c>
      <c r="L179">
        <v>1</v>
      </c>
      <c r="M179" s="427">
        <v>1</v>
      </c>
      <c r="N179" s="426">
        <v>0.76000000000000001</v>
      </c>
      <c r="O179">
        <v>1</v>
      </c>
      <c r="P179" s="427">
        <v>1</v>
      </c>
      <c r="Q179">
        <v>90</v>
      </c>
      <c r="R179" t="s">
        <v>271</v>
      </c>
    </row>
    <row r="180">
      <c r="A180" t="str">
        <f t="shared" si="35"/>
        <v>NHA12_Typ1_U_100</v>
      </c>
      <c r="B180" s="426">
        <v>0.69999999999999996</v>
      </c>
      <c r="C180">
        <v>1</v>
      </c>
      <c r="D180" s="427">
        <v>1</v>
      </c>
      <c r="E180" s="426">
        <v>0.69999999999999996</v>
      </c>
      <c r="F180">
        <v>1</v>
      </c>
      <c r="G180" s="427">
        <v>1</v>
      </c>
      <c r="H180" s="426">
        <v>0.69999999999999996</v>
      </c>
      <c r="I180">
        <v>1</v>
      </c>
      <c r="J180" s="427">
        <v>1</v>
      </c>
      <c r="K180" s="426">
        <v>0.69999999999999996</v>
      </c>
      <c r="L180">
        <v>1</v>
      </c>
      <c r="M180" s="427">
        <v>1</v>
      </c>
      <c r="N180" s="426">
        <v>0.69999999999999996</v>
      </c>
      <c r="O180">
        <v>1</v>
      </c>
      <c r="P180" s="427">
        <v>1</v>
      </c>
      <c r="Q180">
        <v>100</v>
      </c>
      <c r="R180" t="s">
        <v>271</v>
      </c>
    </row>
    <row r="181">
      <c r="A181" t="str">
        <f t="shared" si="35"/>
        <v/>
      </c>
    </row>
    <row r="182">
      <c r="A182" t="str">
        <f t="shared" si="35"/>
        <v>NLO15_10</v>
      </c>
      <c r="B182" s="426">
        <v>1.3999999999999999</v>
      </c>
      <c r="C182">
        <v>1</v>
      </c>
      <c r="D182" s="427">
        <v>1</v>
      </c>
      <c r="E182" s="426">
        <v>10</v>
      </c>
      <c r="F182">
        <v>1</v>
      </c>
      <c r="G182" s="427">
        <v>1</v>
      </c>
      <c r="H182" s="426">
        <v>2</v>
      </c>
      <c r="I182">
        <v>1</v>
      </c>
      <c r="J182" s="427">
        <v>1</v>
      </c>
      <c r="K182" s="426">
        <v>1.7</v>
      </c>
      <c r="L182">
        <v>1</v>
      </c>
      <c r="M182" s="427">
        <v>1</v>
      </c>
      <c r="N182" s="426">
        <v>2</v>
      </c>
      <c r="O182">
        <v>1</v>
      </c>
      <c r="P182" s="427">
        <v>1</v>
      </c>
      <c r="Q182">
        <v>10</v>
      </c>
      <c r="R182" t="s">
        <v>251</v>
      </c>
    </row>
    <row r="183">
      <c r="A183" t="str">
        <f t="shared" si="35"/>
        <v>NLO15_20</v>
      </c>
      <c r="B183" s="426">
        <v>1.3</v>
      </c>
      <c r="C183">
        <v>1</v>
      </c>
      <c r="D183" s="427">
        <v>1</v>
      </c>
      <c r="E183" s="426">
        <v>7.75</v>
      </c>
      <c r="F183">
        <v>1</v>
      </c>
      <c r="G183" s="427">
        <v>1</v>
      </c>
      <c r="H183" s="426">
        <v>1.75</v>
      </c>
      <c r="I183">
        <v>1</v>
      </c>
      <c r="J183" s="427">
        <v>1</v>
      </c>
      <c r="K183" s="426">
        <v>1.5249999999999999</v>
      </c>
      <c r="L183">
        <v>1</v>
      </c>
      <c r="M183" s="427">
        <v>1</v>
      </c>
      <c r="N183" s="426">
        <v>1.75</v>
      </c>
      <c r="O183">
        <v>1</v>
      </c>
      <c r="P183" s="427">
        <v>1</v>
      </c>
      <c r="Q183">
        <v>20</v>
      </c>
      <c r="R183" t="s">
        <v>251</v>
      </c>
    </row>
    <row r="184">
      <c r="A184" t="str">
        <f t="shared" si="35"/>
        <v>NLO15_30</v>
      </c>
      <c r="B184" s="426">
        <v>1.2</v>
      </c>
      <c r="C184">
        <v>1</v>
      </c>
      <c r="D184" s="427">
        <v>1</v>
      </c>
      <c r="E184" s="426">
        <v>5.5</v>
      </c>
      <c r="F184">
        <v>1</v>
      </c>
      <c r="G184" s="427">
        <v>1</v>
      </c>
      <c r="H184" s="426">
        <v>1.5</v>
      </c>
      <c r="I184">
        <v>1</v>
      </c>
      <c r="J184" s="427">
        <v>1</v>
      </c>
      <c r="K184" s="426">
        <v>1.3500000000000001</v>
      </c>
      <c r="L184">
        <v>1</v>
      </c>
      <c r="M184" s="427">
        <v>1</v>
      </c>
      <c r="N184" s="426">
        <v>1.5</v>
      </c>
      <c r="O184">
        <v>1</v>
      </c>
      <c r="P184" s="427">
        <v>1</v>
      </c>
      <c r="Q184">
        <v>30</v>
      </c>
      <c r="R184" t="s">
        <v>251</v>
      </c>
    </row>
    <row r="185">
      <c r="A185" t="str">
        <f t="shared" si="35"/>
        <v>NLO15_40</v>
      </c>
      <c r="B185" s="426">
        <v>1.1000000000000001</v>
      </c>
      <c r="C185">
        <v>1</v>
      </c>
      <c r="D185" s="427">
        <v>1</v>
      </c>
      <c r="E185" s="426">
        <v>3.25</v>
      </c>
      <c r="F185">
        <v>1</v>
      </c>
      <c r="G185" s="427">
        <v>1</v>
      </c>
      <c r="H185" s="426">
        <v>1.25</v>
      </c>
      <c r="I185">
        <v>1</v>
      </c>
      <c r="J185" s="427">
        <v>1</v>
      </c>
      <c r="K185" s="426">
        <v>1.175</v>
      </c>
      <c r="L185">
        <v>1</v>
      </c>
      <c r="M185" s="427">
        <v>1</v>
      </c>
      <c r="N185" s="426">
        <v>1.25</v>
      </c>
      <c r="O185">
        <v>1</v>
      </c>
      <c r="P185" s="427">
        <v>1</v>
      </c>
      <c r="Q185">
        <v>40</v>
      </c>
      <c r="R185" t="s">
        <v>251</v>
      </c>
    </row>
    <row r="186">
      <c r="A186" t="str">
        <f t="shared" si="35"/>
        <v>NLO15_50</v>
      </c>
      <c r="B186" s="426">
        <v>1</v>
      </c>
      <c r="C186">
        <v>1</v>
      </c>
      <c r="D186" s="427">
        <v>1</v>
      </c>
      <c r="E186" s="426">
        <v>1</v>
      </c>
      <c r="F186">
        <v>1</v>
      </c>
      <c r="G186" s="427">
        <v>1</v>
      </c>
      <c r="H186" s="426">
        <v>1</v>
      </c>
      <c r="I186">
        <v>1</v>
      </c>
      <c r="J186" s="427">
        <v>1</v>
      </c>
      <c r="K186" s="426">
        <v>1</v>
      </c>
      <c r="L186">
        <v>1</v>
      </c>
      <c r="M186" s="427">
        <v>1</v>
      </c>
      <c r="N186" s="426">
        <v>1</v>
      </c>
      <c r="O186">
        <v>1</v>
      </c>
      <c r="P186" s="427">
        <v>1</v>
      </c>
      <c r="Q186">
        <v>50</v>
      </c>
      <c r="R186" t="s">
        <v>251</v>
      </c>
    </row>
    <row r="187">
      <c r="A187" t="str">
        <f t="shared" si="35"/>
        <v>NLO15_60</v>
      </c>
      <c r="B187" s="426">
        <v>0.93999999999999995</v>
      </c>
      <c r="C187">
        <v>1</v>
      </c>
      <c r="D187" s="427">
        <v>1</v>
      </c>
      <c r="E187" s="426">
        <v>0.93999999999999995</v>
      </c>
      <c r="F187">
        <v>1</v>
      </c>
      <c r="G187" s="427">
        <v>1</v>
      </c>
      <c r="H187" s="426">
        <v>0.93999999999999995</v>
      </c>
      <c r="I187">
        <v>1</v>
      </c>
      <c r="J187" s="427">
        <v>1</v>
      </c>
      <c r="K187" s="426">
        <v>0.93999999999999995</v>
      </c>
      <c r="L187">
        <v>1</v>
      </c>
      <c r="M187" s="427">
        <v>1</v>
      </c>
      <c r="N187" s="426">
        <v>0.93999999999999995</v>
      </c>
      <c r="O187">
        <v>1</v>
      </c>
      <c r="P187" s="427">
        <v>1</v>
      </c>
      <c r="Q187">
        <v>60</v>
      </c>
      <c r="R187" t="s">
        <v>251</v>
      </c>
    </row>
    <row r="188">
      <c r="A188" t="str">
        <f t="shared" si="35"/>
        <v>NLO15_70</v>
      </c>
      <c r="B188" s="426">
        <v>0.88</v>
      </c>
      <c r="C188">
        <v>1</v>
      </c>
      <c r="D188" s="427">
        <v>1</v>
      </c>
      <c r="E188" s="426">
        <v>0.88</v>
      </c>
      <c r="F188">
        <v>1</v>
      </c>
      <c r="G188" s="427">
        <v>1</v>
      </c>
      <c r="H188" s="426">
        <v>0.88</v>
      </c>
      <c r="I188">
        <v>1</v>
      </c>
      <c r="J188" s="427">
        <v>1</v>
      </c>
      <c r="K188" s="426">
        <v>0.88</v>
      </c>
      <c r="L188">
        <v>1</v>
      </c>
      <c r="M188" s="427">
        <v>1</v>
      </c>
      <c r="N188" s="426">
        <v>0.88</v>
      </c>
      <c r="O188">
        <v>1</v>
      </c>
      <c r="P188" s="427">
        <v>1</v>
      </c>
      <c r="Q188">
        <v>70</v>
      </c>
      <c r="R188" t="s">
        <v>251</v>
      </c>
    </row>
    <row r="189">
      <c r="A189" t="str">
        <f t="shared" si="35"/>
        <v>NLO15_75</v>
      </c>
      <c r="B189" s="426">
        <v>0.84999999999999998</v>
      </c>
      <c r="C189">
        <v>1</v>
      </c>
      <c r="D189" s="427">
        <v>1</v>
      </c>
      <c r="E189" s="426">
        <v>0.84999999999999998</v>
      </c>
      <c r="F189">
        <v>1</v>
      </c>
      <c r="G189" s="427">
        <v>1</v>
      </c>
      <c r="H189" s="426">
        <v>0.84999999999999998</v>
      </c>
      <c r="I189">
        <v>1</v>
      </c>
      <c r="J189" s="427">
        <v>1</v>
      </c>
      <c r="K189" s="426">
        <v>0.84999999999999998</v>
      </c>
      <c r="L189">
        <v>1</v>
      </c>
      <c r="M189" s="427">
        <v>1</v>
      </c>
      <c r="N189" s="426">
        <v>0.84999999999999998</v>
      </c>
      <c r="O189">
        <v>1</v>
      </c>
      <c r="P189" s="427">
        <v>1</v>
      </c>
      <c r="Q189">
        <v>75</v>
      </c>
      <c r="R189" t="s">
        <v>251</v>
      </c>
    </row>
    <row r="190">
      <c r="A190" t="str">
        <f t="shared" si="35"/>
        <v>NLO15_80</v>
      </c>
      <c r="B190" s="426">
        <v>0.81999999999999995</v>
      </c>
      <c r="C190">
        <v>1</v>
      </c>
      <c r="D190" s="427">
        <v>1</v>
      </c>
      <c r="E190" s="426">
        <v>0.81999999999999995</v>
      </c>
      <c r="F190">
        <v>1</v>
      </c>
      <c r="G190" s="427">
        <v>1</v>
      </c>
      <c r="H190" s="426">
        <v>0.81999999999999995</v>
      </c>
      <c r="I190">
        <v>1</v>
      </c>
      <c r="J190" s="427">
        <v>1</v>
      </c>
      <c r="K190" s="426">
        <v>0.81999999999999995</v>
      </c>
      <c r="L190">
        <v>1</v>
      </c>
      <c r="M190" s="427">
        <v>1</v>
      </c>
      <c r="N190" s="426">
        <v>0.81999999999999995</v>
      </c>
      <c r="O190">
        <v>1</v>
      </c>
      <c r="P190" s="427">
        <v>1</v>
      </c>
      <c r="Q190">
        <v>80</v>
      </c>
      <c r="R190" t="s">
        <v>251</v>
      </c>
    </row>
    <row r="191">
      <c r="A191" t="str">
        <f t="shared" si="35"/>
        <v>NLO15_90</v>
      </c>
      <c r="B191" s="426">
        <v>0.76000000000000001</v>
      </c>
      <c r="C191">
        <v>1</v>
      </c>
      <c r="D191" s="427">
        <v>1</v>
      </c>
      <c r="E191" s="426">
        <v>0.76000000000000001</v>
      </c>
      <c r="F191">
        <v>1</v>
      </c>
      <c r="G191" s="427">
        <v>1</v>
      </c>
      <c r="H191" s="426">
        <v>0.76000000000000001</v>
      </c>
      <c r="I191">
        <v>1</v>
      </c>
      <c r="J191" s="427">
        <v>1</v>
      </c>
      <c r="K191" s="426">
        <v>0.76000000000000001</v>
      </c>
      <c r="L191">
        <v>1</v>
      </c>
      <c r="M191" s="427">
        <v>1</v>
      </c>
      <c r="N191" s="426">
        <v>0.76000000000000001</v>
      </c>
      <c r="O191">
        <v>1</v>
      </c>
      <c r="P191" s="427">
        <v>1</v>
      </c>
      <c r="Q191">
        <v>90</v>
      </c>
      <c r="R191" t="s">
        <v>251</v>
      </c>
    </row>
    <row r="192">
      <c r="A192" t="str">
        <f t="shared" si="35"/>
        <v>NLO15_100</v>
      </c>
      <c r="B192" s="426">
        <v>0.69999999999999996</v>
      </c>
      <c r="C192">
        <v>1</v>
      </c>
      <c r="D192" s="427">
        <v>1</v>
      </c>
      <c r="E192" s="426">
        <v>0.69999999999999996</v>
      </c>
      <c r="F192">
        <v>1</v>
      </c>
      <c r="G192" s="427">
        <v>1</v>
      </c>
      <c r="H192" s="426">
        <v>0.69999999999999996</v>
      </c>
      <c r="I192">
        <v>1</v>
      </c>
      <c r="J192" s="427">
        <v>1</v>
      </c>
      <c r="K192" s="426">
        <v>0.69999999999999996</v>
      </c>
      <c r="L192">
        <v>1</v>
      </c>
      <c r="M192" s="427">
        <v>1</v>
      </c>
      <c r="N192" s="426">
        <v>0.69999999999999996</v>
      </c>
      <c r="O192">
        <v>1</v>
      </c>
      <c r="P192" s="427">
        <v>1</v>
      </c>
      <c r="Q192">
        <v>100</v>
      </c>
      <c r="R192" t="s">
        <v>251</v>
      </c>
    </row>
    <row r="193">
      <c r="A193" t="str">
        <f t="shared" si="35"/>
        <v>NLO15_110</v>
      </c>
      <c r="B193" s="426">
        <v>0.69999999999999996</v>
      </c>
      <c r="C193">
        <v>1</v>
      </c>
      <c r="D193" s="427">
        <v>0.875</v>
      </c>
      <c r="E193" s="426">
        <v>0.69999999999999996</v>
      </c>
      <c r="F193">
        <v>1</v>
      </c>
      <c r="G193" s="427">
        <v>0.875</v>
      </c>
      <c r="H193" s="426">
        <v>0.69999999999999996</v>
      </c>
      <c r="I193">
        <v>1</v>
      </c>
      <c r="J193" s="427">
        <v>0.875</v>
      </c>
      <c r="K193" s="426">
        <v>0.69999999999999996</v>
      </c>
      <c r="L193">
        <v>1</v>
      </c>
      <c r="M193" s="427">
        <v>0.875</v>
      </c>
      <c r="N193" s="426">
        <v>0.69999999999999996</v>
      </c>
      <c r="O193">
        <v>1</v>
      </c>
      <c r="P193" s="427">
        <v>0.75</v>
      </c>
      <c r="Q193">
        <v>110</v>
      </c>
      <c r="R193" t="s">
        <v>251</v>
      </c>
    </row>
    <row r="194">
      <c r="A194" t="str">
        <f t="shared" si="35"/>
        <v>NLO15_120</v>
      </c>
      <c r="B194" s="426">
        <v>0.69999999999999996</v>
      </c>
      <c r="C194">
        <v>1</v>
      </c>
      <c r="D194" s="427">
        <v>0.75</v>
      </c>
      <c r="E194" s="426">
        <v>0.69999999999999996</v>
      </c>
      <c r="F194">
        <v>1</v>
      </c>
      <c r="G194" s="427">
        <v>0.75</v>
      </c>
      <c r="H194" s="426">
        <v>0.69999999999999996</v>
      </c>
      <c r="I194">
        <v>1</v>
      </c>
      <c r="J194" s="427">
        <v>0.75</v>
      </c>
      <c r="K194" s="426">
        <v>0.69999999999999996</v>
      </c>
      <c r="L194">
        <v>1</v>
      </c>
      <c r="M194" s="427">
        <v>0.75</v>
      </c>
      <c r="N194" s="426">
        <v>0.69999999999999996</v>
      </c>
      <c r="O194">
        <v>1</v>
      </c>
      <c r="P194" s="427">
        <v>0.5</v>
      </c>
      <c r="Q194">
        <v>120</v>
      </c>
      <c r="R194" t="s">
        <v>251</v>
      </c>
    </row>
    <row r="195">
      <c r="A195" t="str">
        <f t="shared" ref="A195:A258" si="36">IF(R195="","",CONCATENATE(R195,"_",Q195))</f>
        <v/>
      </c>
    </row>
    <row r="196">
      <c r="A196" t="str">
        <f t="shared" si="36"/>
        <v>NPS15_10</v>
      </c>
      <c r="B196" s="426">
        <v>1.3999999999999999</v>
      </c>
      <c r="C196">
        <v>1</v>
      </c>
      <c r="D196" s="427">
        <v>1</v>
      </c>
      <c r="E196" s="426">
        <v>10</v>
      </c>
      <c r="F196">
        <v>1</v>
      </c>
      <c r="G196" s="427">
        <v>1</v>
      </c>
      <c r="H196" s="426">
        <v>2</v>
      </c>
      <c r="I196">
        <v>1</v>
      </c>
      <c r="J196" s="427">
        <v>1</v>
      </c>
      <c r="K196" s="426">
        <v>1.7</v>
      </c>
      <c r="L196">
        <v>1</v>
      </c>
      <c r="M196" s="427">
        <v>1</v>
      </c>
      <c r="N196" s="426">
        <v>2</v>
      </c>
      <c r="O196">
        <v>1</v>
      </c>
      <c r="P196" s="427">
        <v>1</v>
      </c>
      <c r="Q196">
        <v>10</v>
      </c>
      <c r="R196" t="s">
        <v>256</v>
      </c>
    </row>
    <row r="197">
      <c r="A197" t="str">
        <f t="shared" si="36"/>
        <v>NPS15_20</v>
      </c>
      <c r="B197" s="426">
        <v>1.3</v>
      </c>
      <c r="C197">
        <v>1</v>
      </c>
      <c r="D197" s="427">
        <v>1</v>
      </c>
      <c r="E197" s="426">
        <v>7.75</v>
      </c>
      <c r="F197">
        <v>1</v>
      </c>
      <c r="G197" s="427">
        <v>1</v>
      </c>
      <c r="H197" s="426">
        <v>1.75</v>
      </c>
      <c r="I197">
        <v>1</v>
      </c>
      <c r="J197" s="427">
        <v>1</v>
      </c>
      <c r="K197" s="426">
        <v>1.5249999999999999</v>
      </c>
      <c r="L197">
        <v>1</v>
      </c>
      <c r="M197" s="427">
        <v>1</v>
      </c>
      <c r="N197" s="426">
        <v>1.75</v>
      </c>
      <c r="O197">
        <v>1</v>
      </c>
      <c r="P197" s="427">
        <v>1</v>
      </c>
      <c r="Q197">
        <v>20</v>
      </c>
      <c r="R197" t="s">
        <v>256</v>
      </c>
    </row>
    <row r="198">
      <c r="A198" t="str">
        <f t="shared" si="36"/>
        <v>NPS15_30</v>
      </c>
      <c r="B198" s="426">
        <v>1.2</v>
      </c>
      <c r="C198">
        <v>1</v>
      </c>
      <c r="D198" s="427">
        <v>1</v>
      </c>
      <c r="E198" s="426">
        <v>5.5</v>
      </c>
      <c r="F198">
        <v>1</v>
      </c>
      <c r="G198" s="427">
        <v>1</v>
      </c>
      <c r="H198" s="426">
        <v>1.5</v>
      </c>
      <c r="I198">
        <v>1</v>
      </c>
      <c r="J198" s="427">
        <v>1</v>
      </c>
      <c r="K198" s="426">
        <v>1.3500000000000001</v>
      </c>
      <c r="L198">
        <v>1</v>
      </c>
      <c r="M198" s="427">
        <v>1</v>
      </c>
      <c r="N198" s="426">
        <v>1.5</v>
      </c>
      <c r="O198">
        <v>1</v>
      </c>
      <c r="P198" s="427">
        <v>1</v>
      </c>
      <c r="Q198">
        <v>30</v>
      </c>
      <c r="R198" t="s">
        <v>256</v>
      </c>
    </row>
    <row r="199">
      <c r="A199" t="str">
        <f t="shared" si="36"/>
        <v>NPS15_40</v>
      </c>
      <c r="B199" s="426">
        <v>1.1000000000000001</v>
      </c>
      <c r="C199">
        <v>1</v>
      </c>
      <c r="D199" s="427">
        <v>1</v>
      </c>
      <c r="E199" s="426">
        <v>3.25</v>
      </c>
      <c r="F199">
        <v>1</v>
      </c>
      <c r="G199" s="427">
        <v>1</v>
      </c>
      <c r="H199" s="426">
        <v>1.25</v>
      </c>
      <c r="I199">
        <v>1</v>
      </c>
      <c r="J199" s="427">
        <v>1</v>
      </c>
      <c r="K199" s="426">
        <v>1.175</v>
      </c>
      <c r="L199">
        <v>1</v>
      </c>
      <c r="M199" s="427">
        <v>1</v>
      </c>
      <c r="N199" s="426">
        <v>1.25</v>
      </c>
      <c r="O199">
        <v>1</v>
      </c>
      <c r="P199" s="427">
        <v>1</v>
      </c>
      <c r="Q199">
        <v>40</v>
      </c>
      <c r="R199" t="s">
        <v>256</v>
      </c>
    </row>
    <row r="200">
      <c r="A200" t="str">
        <f t="shared" si="36"/>
        <v>NPS15_50</v>
      </c>
      <c r="B200" s="426">
        <v>1</v>
      </c>
      <c r="C200">
        <v>1</v>
      </c>
      <c r="D200" s="427">
        <v>1</v>
      </c>
      <c r="E200" s="426">
        <v>1</v>
      </c>
      <c r="F200">
        <v>1</v>
      </c>
      <c r="G200" s="427">
        <v>1</v>
      </c>
      <c r="H200" s="426">
        <v>1</v>
      </c>
      <c r="I200">
        <v>1</v>
      </c>
      <c r="J200" s="427">
        <v>1</v>
      </c>
      <c r="K200" s="426">
        <v>1</v>
      </c>
      <c r="L200">
        <v>1</v>
      </c>
      <c r="M200" s="427">
        <v>1</v>
      </c>
      <c r="N200" s="426">
        <v>1</v>
      </c>
      <c r="O200">
        <v>1</v>
      </c>
      <c r="P200" s="427">
        <v>1</v>
      </c>
      <c r="Q200">
        <v>50</v>
      </c>
      <c r="R200" t="s">
        <v>256</v>
      </c>
    </row>
    <row r="201">
      <c r="A201" t="str">
        <f t="shared" si="36"/>
        <v>NPS15_60</v>
      </c>
      <c r="B201" s="426">
        <v>0.93999999999999995</v>
      </c>
      <c r="C201">
        <v>1</v>
      </c>
      <c r="D201" s="427">
        <v>1</v>
      </c>
      <c r="E201" s="426">
        <v>0.93999999999999995</v>
      </c>
      <c r="F201">
        <v>1</v>
      </c>
      <c r="G201" s="427">
        <v>1</v>
      </c>
      <c r="H201" s="426">
        <v>0.93999999999999995</v>
      </c>
      <c r="I201">
        <v>1</v>
      </c>
      <c r="J201" s="427">
        <v>1</v>
      </c>
      <c r="K201" s="426">
        <v>0.93999999999999995</v>
      </c>
      <c r="L201">
        <v>1</v>
      </c>
      <c r="M201" s="427">
        <v>1</v>
      </c>
      <c r="N201" s="426">
        <v>0.93999999999999995</v>
      </c>
      <c r="O201">
        <v>1</v>
      </c>
      <c r="P201" s="427">
        <v>1</v>
      </c>
      <c r="Q201">
        <v>60</v>
      </c>
      <c r="R201" t="s">
        <v>256</v>
      </c>
    </row>
    <row r="202">
      <c r="A202" t="str">
        <f t="shared" si="36"/>
        <v>NPS15_70</v>
      </c>
      <c r="B202" s="426">
        <v>0.88</v>
      </c>
      <c r="C202">
        <v>1</v>
      </c>
      <c r="D202" s="427">
        <v>1</v>
      </c>
      <c r="E202" s="426">
        <v>0.88</v>
      </c>
      <c r="F202">
        <v>1</v>
      </c>
      <c r="G202" s="427">
        <v>1</v>
      </c>
      <c r="H202" s="426">
        <v>0.88</v>
      </c>
      <c r="I202">
        <v>1</v>
      </c>
      <c r="J202" s="427">
        <v>1</v>
      </c>
      <c r="K202" s="426">
        <v>0.88</v>
      </c>
      <c r="L202">
        <v>1</v>
      </c>
      <c r="M202" s="427">
        <v>1</v>
      </c>
      <c r="N202" s="426">
        <v>0.88</v>
      </c>
      <c r="O202">
        <v>1</v>
      </c>
      <c r="P202" s="427">
        <v>1</v>
      </c>
      <c r="Q202">
        <v>70</v>
      </c>
      <c r="R202" t="s">
        <v>256</v>
      </c>
    </row>
    <row r="203">
      <c r="A203" t="str">
        <f t="shared" si="36"/>
        <v>NPS15_75</v>
      </c>
      <c r="B203" s="426">
        <v>0.84999999999999998</v>
      </c>
      <c r="C203">
        <v>1</v>
      </c>
      <c r="D203" s="427">
        <v>1</v>
      </c>
      <c r="E203" s="426">
        <v>0.84999999999999998</v>
      </c>
      <c r="F203">
        <v>1</v>
      </c>
      <c r="G203" s="427">
        <v>1</v>
      </c>
      <c r="H203" s="426">
        <v>0.84999999999999998</v>
      </c>
      <c r="I203">
        <v>1</v>
      </c>
      <c r="J203" s="427">
        <v>1</v>
      </c>
      <c r="K203" s="426">
        <v>0.84999999999999998</v>
      </c>
      <c r="L203">
        <v>1</v>
      </c>
      <c r="M203" s="427">
        <v>1</v>
      </c>
      <c r="N203" s="426">
        <v>0.84999999999999998</v>
      </c>
      <c r="O203">
        <v>1</v>
      </c>
      <c r="P203" s="427">
        <v>1</v>
      </c>
      <c r="Q203">
        <v>75</v>
      </c>
      <c r="R203" t="s">
        <v>256</v>
      </c>
    </row>
    <row r="204">
      <c r="A204" t="str">
        <f t="shared" si="36"/>
        <v>NPS15_80</v>
      </c>
      <c r="B204" s="426">
        <v>0.81999999999999995</v>
      </c>
      <c r="C204">
        <v>1</v>
      </c>
      <c r="D204" s="427">
        <v>1</v>
      </c>
      <c r="E204" s="426">
        <v>0.81999999999999995</v>
      </c>
      <c r="F204">
        <v>1</v>
      </c>
      <c r="G204" s="427">
        <v>1</v>
      </c>
      <c r="H204" s="426">
        <v>0.81999999999999995</v>
      </c>
      <c r="I204">
        <v>1</v>
      </c>
      <c r="J204" s="427">
        <v>1</v>
      </c>
      <c r="K204" s="426">
        <v>0.81999999999999995</v>
      </c>
      <c r="L204">
        <v>1</v>
      </c>
      <c r="M204" s="427">
        <v>1</v>
      </c>
      <c r="N204" s="426">
        <v>0.81999999999999995</v>
      </c>
      <c r="O204">
        <v>1</v>
      </c>
      <c r="P204" s="427">
        <v>1</v>
      </c>
      <c r="Q204">
        <v>80</v>
      </c>
      <c r="R204" t="s">
        <v>256</v>
      </c>
    </row>
    <row r="205">
      <c r="A205" t="str">
        <f t="shared" si="36"/>
        <v>NPS15_90</v>
      </c>
      <c r="B205" s="426">
        <v>0.76000000000000001</v>
      </c>
      <c r="C205">
        <v>1</v>
      </c>
      <c r="D205" s="427">
        <v>1</v>
      </c>
      <c r="E205" s="426">
        <v>0.76000000000000001</v>
      </c>
      <c r="F205">
        <v>1</v>
      </c>
      <c r="G205" s="427">
        <v>1</v>
      </c>
      <c r="H205" s="426">
        <v>0.76000000000000001</v>
      </c>
      <c r="I205">
        <v>1</v>
      </c>
      <c r="J205" s="427">
        <v>1</v>
      </c>
      <c r="K205" s="426">
        <v>0.76000000000000001</v>
      </c>
      <c r="L205">
        <v>1</v>
      </c>
      <c r="M205" s="427">
        <v>1</v>
      </c>
      <c r="N205" s="426">
        <v>0.76000000000000001</v>
      </c>
      <c r="O205">
        <v>1</v>
      </c>
      <c r="P205" s="427">
        <v>1</v>
      </c>
      <c r="Q205">
        <v>90</v>
      </c>
      <c r="R205" t="s">
        <v>256</v>
      </c>
    </row>
    <row r="206">
      <c r="A206" t="str">
        <f t="shared" si="36"/>
        <v>NPS15_100</v>
      </c>
      <c r="B206" s="426">
        <v>0.69999999999999996</v>
      </c>
      <c r="C206">
        <v>1</v>
      </c>
      <c r="D206" s="427">
        <v>1</v>
      </c>
      <c r="E206" s="426">
        <v>0.69999999999999996</v>
      </c>
      <c r="F206">
        <v>1</v>
      </c>
      <c r="G206" s="427">
        <v>1</v>
      </c>
      <c r="H206" s="426">
        <v>0.69999999999999996</v>
      </c>
      <c r="I206">
        <v>1</v>
      </c>
      <c r="J206" s="427">
        <v>1</v>
      </c>
      <c r="K206" s="426">
        <v>0.69999999999999996</v>
      </c>
      <c r="L206">
        <v>1</v>
      </c>
      <c r="M206" s="427">
        <v>1</v>
      </c>
      <c r="N206" s="426">
        <v>0.69999999999999996</v>
      </c>
      <c r="O206">
        <v>1</v>
      </c>
      <c r="P206" s="427">
        <v>1</v>
      </c>
      <c r="Q206">
        <v>100</v>
      </c>
      <c r="R206" t="s">
        <v>256</v>
      </c>
    </row>
    <row r="207">
      <c r="A207" t="str">
        <f t="shared" si="36"/>
        <v>NPS15_110</v>
      </c>
      <c r="B207" s="426">
        <v>0.69999999999999996</v>
      </c>
      <c r="C207">
        <v>1</v>
      </c>
      <c r="D207" s="427">
        <v>0.875</v>
      </c>
      <c r="E207" s="426">
        <v>0.69999999999999996</v>
      </c>
      <c r="F207">
        <v>1</v>
      </c>
      <c r="G207" s="427">
        <v>0.875</v>
      </c>
      <c r="H207" s="426">
        <v>0.69999999999999996</v>
      </c>
      <c r="I207">
        <v>1</v>
      </c>
      <c r="J207" s="427">
        <v>0.875</v>
      </c>
      <c r="K207" s="426">
        <v>0.69999999999999996</v>
      </c>
      <c r="L207">
        <v>1</v>
      </c>
      <c r="M207" s="427">
        <v>0.875</v>
      </c>
      <c r="N207" s="426">
        <v>0.69999999999999996</v>
      </c>
      <c r="O207">
        <v>1</v>
      </c>
      <c r="P207" s="427">
        <v>0.75</v>
      </c>
      <c r="Q207">
        <v>110</v>
      </c>
      <c r="R207" t="s">
        <v>256</v>
      </c>
    </row>
    <row r="208">
      <c r="A208" t="str">
        <f t="shared" si="36"/>
        <v>NPS15_120</v>
      </c>
      <c r="B208" s="426">
        <v>0.69999999999999996</v>
      </c>
      <c r="C208">
        <v>1</v>
      </c>
      <c r="D208" s="427">
        <v>0.75</v>
      </c>
      <c r="E208" s="426">
        <v>0.69999999999999996</v>
      </c>
      <c r="F208">
        <v>1</v>
      </c>
      <c r="G208" s="427">
        <v>0.75</v>
      </c>
      <c r="H208" s="426">
        <v>0.69999999999999996</v>
      </c>
      <c r="I208">
        <v>1</v>
      </c>
      <c r="J208" s="427">
        <v>0.75</v>
      </c>
      <c r="K208" s="426">
        <v>0.69999999999999996</v>
      </c>
      <c r="L208">
        <v>1</v>
      </c>
      <c r="M208" s="427">
        <v>0.75</v>
      </c>
      <c r="N208" s="426">
        <v>0.69999999999999996</v>
      </c>
      <c r="O208">
        <v>1</v>
      </c>
      <c r="P208" s="427">
        <v>0.5</v>
      </c>
      <c r="Q208">
        <v>120</v>
      </c>
      <c r="R208" t="s">
        <v>256</v>
      </c>
    </row>
    <row r="209">
      <c r="A209" t="str">
        <f t="shared" si="36"/>
        <v/>
      </c>
    </row>
    <row r="210">
      <c r="A210" t="str">
        <f t="shared" si="36"/>
        <v>NIN12_Typ1_U_10</v>
      </c>
      <c r="B210" s="426">
        <v>1.3999999999999999</v>
      </c>
      <c r="C210">
        <v>1</v>
      </c>
      <c r="D210" s="427">
        <v>1</v>
      </c>
      <c r="E210" s="426">
        <v>10</v>
      </c>
      <c r="F210">
        <v>1</v>
      </c>
      <c r="G210" s="427">
        <v>1</v>
      </c>
      <c r="H210" s="426">
        <v>2</v>
      </c>
      <c r="I210">
        <v>1</v>
      </c>
      <c r="J210" s="427">
        <v>1</v>
      </c>
      <c r="K210" s="426">
        <v>1.7</v>
      </c>
      <c r="L210">
        <v>1</v>
      </c>
      <c r="M210" s="427">
        <v>1</v>
      </c>
      <c r="N210" s="426">
        <v>2</v>
      </c>
      <c r="O210">
        <v>1</v>
      </c>
      <c r="P210" s="427">
        <v>1</v>
      </c>
      <c r="Q210">
        <v>10</v>
      </c>
      <c r="R210" t="s">
        <v>261</v>
      </c>
    </row>
    <row r="211">
      <c r="A211" t="str">
        <f t="shared" si="36"/>
        <v>NIN12_Typ1_U_20</v>
      </c>
      <c r="B211" s="426">
        <v>1.3</v>
      </c>
      <c r="C211">
        <v>1</v>
      </c>
      <c r="D211" s="427">
        <v>1</v>
      </c>
      <c r="E211" s="426">
        <v>7.75</v>
      </c>
      <c r="F211">
        <v>1</v>
      </c>
      <c r="G211" s="427">
        <v>1</v>
      </c>
      <c r="H211" s="426">
        <v>1.75</v>
      </c>
      <c r="I211">
        <v>1</v>
      </c>
      <c r="J211" s="427">
        <v>1</v>
      </c>
      <c r="K211" s="426">
        <v>1.5249999999999999</v>
      </c>
      <c r="L211">
        <v>1</v>
      </c>
      <c r="M211" s="427">
        <v>1</v>
      </c>
      <c r="N211" s="426">
        <v>1.75</v>
      </c>
      <c r="O211">
        <v>1</v>
      </c>
      <c r="P211" s="427">
        <v>1</v>
      </c>
      <c r="Q211">
        <v>20</v>
      </c>
      <c r="R211" t="s">
        <v>261</v>
      </c>
    </row>
    <row r="212">
      <c r="A212" t="str">
        <f t="shared" si="36"/>
        <v>NIN12_Typ1_U_30</v>
      </c>
      <c r="B212" s="426">
        <v>1.2</v>
      </c>
      <c r="C212">
        <v>1</v>
      </c>
      <c r="D212" s="427">
        <v>1</v>
      </c>
      <c r="E212" s="426">
        <v>5.5</v>
      </c>
      <c r="F212">
        <v>1</v>
      </c>
      <c r="G212" s="427">
        <v>1</v>
      </c>
      <c r="H212" s="426">
        <v>1.5</v>
      </c>
      <c r="I212">
        <v>1</v>
      </c>
      <c r="J212" s="427">
        <v>1</v>
      </c>
      <c r="K212" s="426">
        <v>1.3500000000000001</v>
      </c>
      <c r="L212">
        <v>1</v>
      </c>
      <c r="M212" s="427">
        <v>1</v>
      </c>
      <c r="N212" s="426">
        <v>1.5</v>
      </c>
      <c r="O212">
        <v>1</v>
      </c>
      <c r="P212" s="427">
        <v>1</v>
      </c>
      <c r="Q212">
        <v>30</v>
      </c>
      <c r="R212" t="s">
        <v>261</v>
      </c>
    </row>
    <row r="213">
      <c r="A213" t="str">
        <f t="shared" si="36"/>
        <v>NIN12_Typ1_U_40</v>
      </c>
      <c r="B213" s="426">
        <v>1.1000000000000001</v>
      </c>
      <c r="C213">
        <v>1</v>
      </c>
      <c r="D213" s="427">
        <v>1</v>
      </c>
      <c r="E213" s="426">
        <v>3.25</v>
      </c>
      <c r="F213">
        <v>1</v>
      </c>
      <c r="G213" s="427">
        <v>1</v>
      </c>
      <c r="H213" s="426">
        <v>1.25</v>
      </c>
      <c r="I213">
        <v>1</v>
      </c>
      <c r="J213" s="427">
        <v>1</v>
      </c>
      <c r="K213" s="426">
        <v>1.175</v>
      </c>
      <c r="L213">
        <v>1</v>
      </c>
      <c r="M213" s="427">
        <v>1</v>
      </c>
      <c r="N213" s="426">
        <v>1.25</v>
      </c>
      <c r="O213">
        <v>1</v>
      </c>
      <c r="P213" s="427">
        <v>1</v>
      </c>
      <c r="Q213">
        <v>40</v>
      </c>
      <c r="R213" t="s">
        <v>261</v>
      </c>
    </row>
    <row r="214">
      <c r="A214" t="str">
        <f t="shared" si="36"/>
        <v>NIN12_Typ1_U_50</v>
      </c>
      <c r="B214" s="426">
        <v>1</v>
      </c>
      <c r="C214">
        <v>1</v>
      </c>
      <c r="D214" s="427">
        <v>1</v>
      </c>
      <c r="E214" s="426">
        <v>1</v>
      </c>
      <c r="F214">
        <v>1</v>
      </c>
      <c r="G214" s="427">
        <v>1</v>
      </c>
      <c r="H214" s="426">
        <v>1</v>
      </c>
      <c r="I214">
        <v>1</v>
      </c>
      <c r="J214" s="427">
        <v>1</v>
      </c>
      <c r="K214" s="426">
        <v>1</v>
      </c>
      <c r="L214">
        <v>1</v>
      </c>
      <c r="M214" s="427">
        <v>1</v>
      </c>
      <c r="N214" s="426">
        <v>1</v>
      </c>
      <c r="O214">
        <v>1</v>
      </c>
      <c r="P214" s="427">
        <v>1</v>
      </c>
      <c r="Q214">
        <v>50</v>
      </c>
      <c r="R214" t="s">
        <v>261</v>
      </c>
    </row>
    <row r="215">
      <c r="A215" t="str">
        <f t="shared" si="36"/>
        <v>NIN12_Typ1_U_60</v>
      </c>
      <c r="B215" s="426">
        <v>0.93999999999999995</v>
      </c>
      <c r="C215">
        <v>1</v>
      </c>
      <c r="D215" s="427">
        <v>1</v>
      </c>
      <c r="E215" s="426">
        <v>0.93999999999999995</v>
      </c>
      <c r="F215">
        <v>1</v>
      </c>
      <c r="G215" s="427">
        <v>1</v>
      </c>
      <c r="H215" s="426">
        <v>0.93999999999999995</v>
      </c>
      <c r="I215">
        <v>1</v>
      </c>
      <c r="J215" s="427">
        <v>1</v>
      </c>
      <c r="K215" s="426">
        <v>0.93999999999999995</v>
      </c>
      <c r="L215">
        <v>1</v>
      </c>
      <c r="M215" s="427">
        <v>1</v>
      </c>
      <c r="N215" s="426">
        <v>0.93999999999999995</v>
      </c>
      <c r="O215">
        <v>1</v>
      </c>
      <c r="P215" s="427">
        <v>1</v>
      </c>
      <c r="Q215">
        <v>60</v>
      </c>
      <c r="R215" t="s">
        <v>261</v>
      </c>
    </row>
    <row r="216">
      <c r="A216" t="str">
        <f t="shared" si="36"/>
        <v>NIN12_Typ1_U_70</v>
      </c>
      <c r="B216" s="426">
        <v>0.88</v>
      </c>
      <c r="C216">
        <v>1</v>
      </c>
      <c r="D216" s="427">
        <v>1</v>
      </c>
      <c r="E216" s="426">
        <v>0.88</v>
      </c>
      <c r="F216">
        <v>1</v>
      </c>
      <c r="G216" s="427">
        <v>1</v>
      </c>
      <c r="H216" s="426">
        <v>0.88</v>
      </c>
      <c r="I216">
        <v>1</v>
      </c>
      <c r="J216" s="427">
        <v>1</v>
      </c>
      <c r="K216" s="426">
        <v>0.88</v>
      </c>
      <c r="L216">
        <v>1</v>
      </c>
      <c r="M216" s="427">
        <v>1</v>
      </c>
      <c r="N216" s="426">
        <v>0.88</v>
      </c>
      <c r="O216">
        <v>1</v>
      </c>
      <c r="P216" s="427">
        <v>1</v>
      </c>
      <c r="Q216">
        <v>70</v>
      </c>
      <c r="R216" t="s">
        <v>261</v>
      </c>
    </row>
    <row r="217">
      <c r="A217" t="str">
        <f t="shared" si="36"/>
        <v>NIN12_Typ1_U_75</v>
      </c>
      <c r="B217" s="426">
        <v>0.84999999999999998</v>
      </c>
      <c r="C217">
        <v>1</v>
      </c>
      <c r="D217" s="427">
        <v>1</v>
      </c>
      <c r="E217" s="426">
        <v>0.84999999999999998</v>
      </c>
      <c r="F217">
        <v>1</v>
      </c>
      <c r="G217" s="427">
        <v>1</v>
      </c>
      <c r="H217" s="426">
        <v>0.84999999999999998</v>
      </c>
      <c r="I217">
        <v>1</v>
      </c>
      <c r="J217" s="427">
        <v>1</v>
      </c>
      <c r="K217" s="426">
        <v>0.84999999999999998</v>
      </c>
      <c r="L217">
        <v>1</v>
      </c>
      <c r="M217" s="427">
        <v>1</v>
      </c>
      <c r="N217" s="426">
        <v>0.84999999999999998</v>
      </c>
      <c r="O217">
        <v>1</v>
      </c>
      <c r="P217" s="427">
        <v>1</v>
      </c>
      <c r="Q217">
        <v>75</v>
      </c>
      <c r="R217" t="s">
        <v>261</v>
      </c>
    </row>
    <row r="218">
      <c r="A218" t="str">
        <f t="shared" si="36"/>
        <v>NIN12_Typ1_U_80</v>
      </c>
      <c r="B218" s="426">
        <v>0.81999999999999995</v>
      </c>
      <c r="C218">
        <v>1</v>
      </c>
      <c r="D218" s="427">
        <v>1</v>
      </c>
      <c r="E218" s="426">
        <v>0.81999999999999995</v>
      </c>
      <c r="F218">
        <v>1</v>
      </c>
      <c r="G218" s="427">
        <v>1</v>
      </c>
      <c r="H218" s="426">
        <v>0.81999999999999995</v>
      </c>
      <c r="I218">
        <v>1</v>
      </c>
      <c r="J218" s="427">
        <v>1</v>
      </c>
      <c r="K218" s="426">
        <v>0.81999999999999995</v>
      </c>
      <c r="L218">
        <v>1</v>
      </c>
      <c r="M218" s="427">
        <v>1</v>
      </c>
      <c r="N218" s="426">
        <v>0.81999999999999995</v>
      </c>
      <c r="O218">
        <v>1</v>
      </c>
      <c r="P218" s="427">
        <v>1</v>
      </c>
      <c r="Q218">
        <v>80</v>
      </c>
      <c r="R218" t="s">
        <v>261</v>
      </c>
    </row>
    <row r="219">
      <c r="A219" t="str">
        <f t="shared" si="36"/>
        <v>NIN12_Typ1_U_90</v>
      </c>
      <c r="B219" s="426">
        <v>0.76000000000000001</v>
      </c>
      <c r="C219">
        <v>1</v>
      </c>
      <c r="D219" s="427">
        <v>1</v>
      </c>
      <c r="E219" s="426">
        <v>0.76000000000000001</v>
      </c>
      <c r="F219">
        <v>1</v>
      </c>
      <c r="G219" s="427">
        <v>1</v>
      </c>
      <c r="H219" s="426">
        <v>0.76000000000000001</v>
      </c>
      <c r="I219">
        <v>1</v>
      </c>
      <c r="J219" s="427">
        <v>1</v>
      </c>
      <c r="K219" s="426">
        <v>0.76000000000000001</v>
      </c>
      <c r="L219">
        <v>1</v>
      </c>
      <c r="M219" s="427">
        <v>1</v>
      </c>
      <c r="N219" s="426">
        <v>0.76000000000000001</v>
      </c>
      <c r="O219">
        <v>1</v>
      </c>
      <c r="P219" s="427">
        <v>1</v>
      </c>
      <c r="Q219">
        <v>90</v>
      </c>
      <c r="R219" t="s">
        <v>261</v>
      </c>
    </row>
    <row r="220">
      <c r="A220" t="str">
        <f t="shared" si="36"/>
        <v>NIN12_Typ1_U_100</v>
      </c>
      <c r="B220" s="426">
        <v>0.69999999999999996</v>
      </c>
      <c r="C220">
        <v>1</v>
      </c>
      <c r="D220" s="427">
        <v>1</v>
      </c>
      <c r="E220" s="426">
        <v>0.69999999999999996</v>
      </c>
      <c r="F220">
        <v>1</v>
      </c>
      <c r="G220" s="427">
        <v>1</v>
      </c>
      <c r="H220" s="426">
        <v>0.69999999999999996</v>
      </c>
      <c r="I220">
        <v>1</v>
      </c>
      <c r="J220" s="427">
        <v>1</v>
      </c>
      <c r="K220" s="426">
        <v>0.69999999999999996</v>
      </c>
      <c r="L220">
        <v>1</v>
      </c>
      <c r="M220" s="427">
        <v>1</v>
      </c>
      <c r="N220" s="426">
        <v>0.69999999999999996</v>
      </c>
      <c r="O220">
        <v>1</v>
      </c>
      <c r="P220" s="427">
        <v>1</v>
      </c>
      <c r="Q220">
        <v>100</v>
      </c>
      <c r="R220" t="s">
        <v>261</v>
      </c>
    </row>
    <row r="221">
      <c r="A221" t="str">
        <f t="shared" si="36"/>
        <v/>
      </c>
    </row>
    <row r="222">
      <c r="A222" t="str">
        <f t="shared" si="36"/>
        <v>NIN12_Typ2_U_10</v>
      </c>
      <c r="B222" s="426">
        <v>1.3999999999999999</v>
      </c>
      <c r="C222">
        <v>1</v>
      </c>
      <c r="D222" s="427">
        <v>1</v>
      </c>
      <c r="E222" s="426">
        <v>10</v>
      </c>
      <c r="F222">
        <v>1</v>
      </c>
      <c r="G222" s="427">
        <v>1</v>
      </c>
      <c r="H222" s="426">
        <v>2</v>
      </c>
      <c r="I222">
        <v>1</v>
      </c>
      <c r="J222" s="427">
        <v>1</v>
      </c>
      <c r="K222" s="426">
        <v>1.7</v>
      </c>
      <c r="L222">
        <v>1</v>
      </c>
      <c r="M222" s="427">
        <v>1</v>
      </c>
      <c r="N222" s="426">
        <v>2</v>
      </c>
      <c r="O222">
        <v>1</v>
      </c>
      <c r="P222" s="427">
        <v>1</v>
      </c>
      <c r="Q222">
        <v>10</v>
      </c>
      <c r="R222" t="s">
        <v>265</v>
      </c>
    </row>
    <row r="223">
      <c r="A223" t="str">
        <f t="shared" si="36"/>
        <v>NIN12_Typ2_U_20</v>
      </c>
      <c r="B223" s="426">
        <v>1.3</v>
      </c>
      <c r="C223">
        <v>1</v>
      </c>
      <c r="D223" s="427">
        <v>1</v>
      </c>
      <c r="E223" s="426">
        <v>7.75</v>
      </c>
      <c r="F223">
        <v>1</v>
      </c>
      <c r="G223" s="427">
        <v>1</v>
      </c>
      <c r="H223" s="426">
        <v>1.75</v>
      </c>
      <c r="I223">
        <v>1</v>
      </c>
      <c r="J223" s="427">
        <v>1</v>
      </c>
      <c r="K223" s="426">
        <v>1.5249999999999999</v>
      </c>
      <c r="L223">
        <v>1</v>
      </c>
      <c r="M223" s="427">
        <v>1</v>
      </c>
      <c r="N223" s="426">
        <v>1.75</v>
      </c>
      <c r="O223">
        <v>1</v>
      </c>
      <c r="P223" s="427">
        <v>1</v>
      </c>
      <c r="Q223">
        <v>20</v>
      </c>
      <c r="R223" t="s">
        <v>265</v>
      </c>
    </row>
    <row r="224">
      <c r="A224" t="str">
        <f t="shared" si="36"/>
        <v>NIN12_Typ2_U_30</v>
      </c>
      <c r="B224" s="426">
        <v>1.2</v>
      </c>
      <c r="C224">
        <v>1</v>
      </c>
      <c r="D224" s="427">
        <v>1</v>
      </c>
      <c r="E224" s="426">
        <v>5.5</v>
      </c>
      <c r="F224">
        <v>1</v>
      </c>
      <c r="G224" s="427">
        <v>1</v>
      </c>
      <c r="H224" s="426">
        <v>1.5</v>
      </c>
      <c r="I224">
        <v>1</v>
      </c>
      <c r="J224" s="427">
        <v>1</v>
      </c>
      <c r="K224" s="426">
        <v>1.3500000000000001</v>
      </c>
      <c r="L224">
        <v>1</v>
      </c>
      <c r="M224" s="427">
        <v>1</v>
      </c>
      <c r="N224" s="426">
        <v>1.5</v>
      </c>
      <c r="O224">
        <v>1</v>
      </c>
      <c r="P224" s="427">
        <v>1</v>
      </c>
      <c r="Q224">
        <v>30</v>
      </c>
      <c r="R224" t="s">
        <v>265</v>
      </c>
    </row>
    <row r="225">
      <c r="A225" t="str">
        <f t="shared" si="36"/>
        <v>NIN12_Typ2_U_40</v>
      </c>
      <c r="B225" s="426">
        <v>1.1000000000000001</v>
      </c>
      <c r="C225">
        <v>1</v>
      </c>
      <c r="D225" s="427">
        <v>1</v>
      </c>
      <c r="E225" s="426">
        <v>3.25</v>
      </c>
      <c r="F225">
        <v>1</v>
      </c>
      <c r="G225" s="427">
        <v>1</v>
      </c>
      <c r="H225" s="426">
        <v>1.25</v>
      </c>
      <c r="I225">
        <v>1</v>
      </c>
      <c r="J225" s="427">
        <v>1</v>
      </c>
      <c r="K225" s="426">
        <v>1.175</v>
      </c>
      <c r="L225">
        <v>1</v>
      </c>
      <c r="M225" s="427">
        <v>1</v>
      </c>
      <c r="N225" s="426">
        <v>1.25</v>
      </c>
      <c r="O225">
        <v>1</v>
      </c>
      <c r="P225" s="427">
        <v>1</v>
      </c>
      <c r="Q225">
        <v>40</v>
      </c>
      <c r="R225" t="s">
        <v>265</v>
      </c>
    </row>
    <row r="226">
      <c r="A226" t="str">
        <f t="shared" si="36"/>
        <v>NIN12_Typ2_U_50</v>
      </c>
      <c r="B226" s="426">
        <v>1</v>
      </c>
      <c r="C226">
        <v>1</v>
      </c>
      <c r="D226" s="427">
        <v>1</v>
      </c>
      <c r="E226" s="426">
        <v>1</v>
      </c>
      <c r="F226">
        <v>1</v>
      </c>
      <c r="G226" s="427">
        <v>1</v>
      </c>
      <c r="H226" s="426">
        <v>1</v>
      </c>
      <c r="I226">
        <v>1</v>
      </c>
      <c r="J226" s="427">
        <v>1</v>
      </c>
      <c r="K226" s="426">
        <v>1</v>
      </c>
      <c r="L226">
        <v>1</v>
      </c>
      <c r="M226" s="427">
        <v>1</v>
      </c>
      <c r="N226" s="426">
        <v>1</v>
      </c>
      <c r="O226">
        <v>1</v>
      </c>
      <c r="P226" s="427">
        <v>1</v>
      </c>
      <c r="Q226">
        <v>50</v>
      </c>
      <c r="R226" t="s">
        <v>265</v>
      </c>
    </row>
    <row r="227">
      <c r="A227" t="str">
        <f t="shared" si="36"/>
        <v>NIN12_Typ2_U_60</v>
      </c>
      <c r="B227" s="426">
        <v>0.93999999999999995</v>
      </c>
      <c r="C227">
        <v>1</v>
      </c>
      <c r="D227" s="427">
        <v>1</v>
      </c>
      <c r="E227" s="426">
        <v>0.93999999999999995</v>
      </c>
      <c r="F227">
        <v>1</v>
      </c>
      <c r="G227" s="427">
        <v>1</v>
      </c>
      <c r="H227" s="426">
        <v>0.93999999999999995</v>
      </c>
      <c r="I227">
        <v>1</v>
      </c>
      <c r="J227" s="427">
        <v>1</v>
      </c>
      <c r="K227" s="426">
        <v>0.93999999999999995</v>
      </c>
      <c r="L227">
        <v>1</v>
      </c>
      <c r="M227" s="427">
        <v>1</v>
      </c>
      <c r="N227" s="426">
        <v>0.93999999999999995</v>
      </c>
      <c r="O227">
        <v>1</v>
      </c>
      <c r="P227" s="427">
        <v>1</v>
      </c>
      <c r="Q227">
        <v>60</v>
      </c>
      <c r="R227" t="s">
        <v>265</v>
      </c>
    </row>
    <row r="228">
      <c r="A228" t="str">
        <f t="shared" si="36"/>
        <v>NIN12_Typ2_U_70</v>
      </c>
      <c r="B228" s="426">
        <v>0.88</v>
      </c>
      <c r="C228">
        <v>1</v>
      </c>
      <c r="D228" s="427">
        <v>1</v>
      </c>
      <c r="E228" s="426">
        <v>0.88</v>
      </c>
      <c r="F228">
        <v>1</v>
      </c>
      <c r="G228" s="427">
        <v>1</v>
      </c>
      <c r="H228" s="426">
        <v>0.88</v>
      </c>
      <c r="I228">
        <v>1</v>
      </c>
      <c r="J228" s="427">
        <v>1</v>
      </c>
      <c r="K228" s="426">
        <v>0.88</v>
      </c>
      <c r="L228">
        <v>1</v>
      </c>
      <c r="M228" s="427">
        <v>1</v>
      </c>
      <c r="N228" s="426">
        <v>0.88</v>
      </c>
      <c r="O228">
        <v>1</v>
      </c>
      <c r="P228" s="427">
        <v>1</v>
      </c>
      <c r="Q228">
        <v>70</v>
      </c>
      <c r="R228" t="s">
        <v>265</v>
      </c>
    </row>
    <row r="229">
      <c r="A229" t="str">
        <f t="shared" si="36"/>
        <v>NIN12_Typ2_U_75</v>
      </c>
      <c r="B229" s="426">
        <v>0.84999999999999998</v>
      </c>
      <c r="C229">
        <v>1</v>
      </c>
      <c r="D229" s="427">
        <v>1</v>
      </c>
      <c r="E229" s="426">
        <v>0.84999999999999998</v>
      </c>
      <c r="F229">
        <v>1</v>
      </c>
      <c r="G229" s="427">
        <v>1</v>
      </c>
      <c r="H229" s="426">
        <v>0.84999999999999998</v>
      </c>
      <c r="I229">
        <v>1</v>
      </c>
      <c r="J229" s="427">
        <v>1</v>
      </c>
      <c r="K229" s="426">
        <v>0.84999999999999998</v>
      </c>
      <c r="L229">
        <v>1</v>
      </c>
      <c r="M229" s="427">
        <v>1</v>
      </c>
      <c r="N229" s="426">
        <v>0.84999999999999998</v>
      </c>
      <c r="O229">
        <v>1</v>
      </c>
      <c r="P229" s="427">
        <v>1</v>
      </c>
      <c r="Q229">
        <v>75</v>
      </c>
      <c r="R229" t="s">
        <v>265</v>
      </c>
    </row>
    <row r="230">
      <c r="A230" t="str">
        <f t="shared" si="36"/>
        <v>NIN12_Typ2_U_80</v>
      </c>
      <c r="B230" s="426">
        <v>0.81999999999999995</v>
      </c>
      <c r="C230">
        <v>1</v>
      </c>
      <c r="D230" s="427">
        <v>1</v>
      </c>
      <c r="E230" s="426">
        <v>0.81999999999999995</v>
      </c>
      <c r="F230">
        <v>1</v>
      </c>
      <c r="G230" s="427">
        <v>1</v>
      </c>
      <c r="H230" s="426">
        <v>0.81999999999999995</v>
      </c>
      <c r="I230">
        <v>1</v>
      </c>
      <c r="J230" s="427">
        <v>1</v>
      </c>
      <c r="K230" s="426">
        <v>0.81999999999999995</v>
      </c>
      <c r="L230">
        <v>1</v>
      </c>
      <c r="M230" s="427">
        <v>1</v>
      </c>
      <c r="N230" s="426">
        <v>0.81999999999999995</v>
      </c>
      <c r="O230">
        <v>1</v>
      </c>
      <c r="P230" s="427">
        <v>1</v>
      </c>
      <c r="Q230">
        <v>80</v>
      </c>
      <c r="R230" t="s">
        <v>265</v>
      </c>
    </row>
    <row r="231">
      <c r="A231" t="str">
        <f t="shared" si="36"/>
        <v>NIN12_Typ2_U_90</v>
      </c>
      <c r="B231" s="426">
        <v>0.76000000000000001</v>
      </c>
      <c r="C231">
        <v>1</v>
      </c>
      <c r="D231" s="427">
        <v>1</v>
      </c>
      <c r="E231" s="426">
        <v>0.76000000000000001</v>
      </c>
      <c r="F231">
        <v>1</v>
      </c>
      <c r="G231" s="427">
        <v>1</v>
      </c>
      <c r="H231" s="426">
        <v>0.76000000000000001</v>
      </c>
      <c r="I231">
        <v>1</v>
      </c>
      <c r="J231" s="427">
        <v>1</v>
      </c>
      <c r="K231" s="426">
        <v>0.76000000000000001</v>
      </c>
      <c r="L231">
        <v>1</v>
      </c>
      <c r="M231" s="427">
        <v>1</v>
      </c>
      <c r="N231" s="426">
        <v>0.76000000000000001</v>
      </c>
      <c r="O231">
        <v>1</v>
      </c>
      <c r="P231" s="427">
        <v>1</v>
      </c>
      <c r="Q231">
        <v>90</v>
      </c>
      <c r="R231" t="s">
        <v>265</v>
      </c>
    </row>
    <row r="232">
      <c r="A232" t="str">
        <f t="shared" si="36"/>
        <v>NIN12_Typ2_U_100</v>
      </c>
      <c r="B232" s="426">
        <v>0.69999999999999996</v>
      </c>
      <c r="C232">
        <v>1</v>
      </c>
      <c r="D232" s="427">
        <v>1</v>
      </c>
      <c r="E232" s="426">
        <v>0.69999999999999996</v>
      </c>
      <c r="F232">
        <v>1</v>
      </c>
      <c r="G232" s="427">
        <v>1</v>
      </c>
      <c r="H232" s="426">
        <v>0.69999999999999996</v>
      </c>
      <c r="I232">
        <v>1</v>
      </c>
      <c r="J232" s="427">
        <v>1</v>
      </c>
      <c r="K232" s="426">
        <v>0.69999999999999996</v>
      </c>
      <c r="L232">
        <v>1</v>
      </c>
      <c r="M232" s="427">
        <v>1</v>
      </c>
      <c r="N232" s="426">
        <v>0.69999999999999996</v>
      </c>
      <c r="O232">
        <v>1</v>
      </c>
      <c r="P232" s="427">
        <v>1</v>
      </c>
      <c r="Q232">
        <v>100</v>
      </c>
      <c r="R232" t="s">
        <v>265</v>
      </c>
    </row>
    <row r="233">
      <c r="A233" t="str">
        <f t="shared" si="36"/>
        <v/>
      </c>
    </row>
    <row r="234">
      <c r="A234" t="str">
        <f t="shared" si="36"/>
        <v>NHO12_U_10</v>
      </c>
      <c r="B234" s="426">
        <v>1.3999999999999999</v>
      </c>
      <c r="C234">
        <v>1</v>
      </c>
      <c r="D234" s="427">
        <v>1</v>
      </c>
      <c r="E234" s="426">
        <v>10</v>
      </c>
      <c r="F234">
        <v>1</v>
      </c>
      <c r="G234" s="427">
        <v>1</v>
      </c>
      <c r="H234" s="426">
        <v>2</v>
      </c>
      <c r="I234">
        <v>1</v>
      </c>
      <c r="J234" s="427">
        <v>1</v>
      </c>
      <c r="K234" s="426">
        <v>1.7</v>
      </c>
      <c r="L234">
        <v>1</v>
      </c>
      <c r="M234" s="427">
        <v>1</v>
      </c>
      <c r="N234" s="426">
        <v>2</v>
      </c>
      <c r="O234">
        <v>1</v>
      </c>
      <c r="P234" s="427">
        <v>1</v>
      </c>
      <c r="Q234">
        <v>10</v>
      </c>
      <c r="R234" t="s">
        <v>288</v>
      </c>
    </row>
    <row r="235">
      <c r="A235" t="str">
        <f t="shared" si="36"/>
        <v>NHO12_U_20</v>
      </c>
      <c r="B235" s="426">
        <v>1.3</v>
      </c>
      <c r="C235">
        <v>1</v>
      </c>
      <c r="D235" s="427">
        <v>1</v>
      </c>
      <c r="E235" s="426">
        <v>7.75</v>
      </c>
      <c r="F235">
        <v>1</v>
      </c>
      <c r="G235" s="427">
        <v>1</v>
      </c>
      <c r="H235" s="426">
        <v>1.75</v>
      </c>
      <c r="I235">
        <v>1</v>
      </c>
      <c r="J235" s="427">
        <v>1</v>
      </c>
      <c r="K235" s="426">
        <v>1.5249999999999999</v>
      </c>
      <c r="L235">
        <v>1</v>
      </c>
      <c r="M235" s="427">
        <v>1</v>
      </c>
      <c r="N235" s="426">
        <v>1.75</v>
      </c>
      <c r="O235">
        <v>1</v>
      </c>
      <c r="P235" s="427">
        <v>1</v>
      </c>
      <c r="Q235">
        <v>20</v>
      </c>
      <c r="R235" t="s">
        <v>288</v>
      </c>
    </row>
    <row r="236">
      <c r="A236" t="str">
        <f t="shared" si="36"/>
        <v>NHO12_U_30</v>
      </c>
      <c r="B236" s="426">
        <v>1.2</v>
      </c>
      <c r="C236">
        <v>1</v>
      </c>
      <c r="D236" s="427">
        <v>1</v>
      </c>
      <c r="E236" s="426">
        <v>5.5</v>
      </c>
      <c r="F236">
        <v>1</v>
      </c>
      <c r="G236" s="427">
        <v>1</v>
      </c>
      <c r="H236" s="426">
        <v>1.5</v>
      </c>
      <c r="I236">
        <v>1</v>
      </c>
      <c r="J236" s="427">
        <v>1</v>
      </c>
      <c r="K236" s="426">
        <v>1.3500000000000001</v>
      </c>
      <c r="L236">
        <v>1</v>
      </c>
      <c r="M236" s="427">
        <v>1</v>
      </c>
      <c r="N236" s="426">
        <v>1.5</v>
      </c>
      <c r="O236">
        <v>1</v>
      </c>
      <c r="P236" s="427">
        <v>1</v>
      </c>
      <c r="Q236">
        <v>30</v>
      </c>
      <c r="R236" t="s">
        <v>288</v>
      </c>
    </row>
    <row r="237">
      <c r="A237" t="str">
        <f t="shared" si="36"/>
        <v>NHO12_U_40</v>
      </c>
      <c r="B237" s="426">
        <v>1.1000000000000001</v>
      </c>
      <c r="C237">
        <v>1</v>
      </c>
      <c r="D237" s="427">
        <v>1</v>
      </c>
      <c r="E237" s="426">
        <v>3.25</v>
      </c>
      <c r="F237">
        <v>1</v>
      </c>
      <c r="G237" s="427">
        <v>1</v>
      </c>
      <c r="H237" s="426">
        <v>1.25</v>
      </c>
      <c r="I237">
        <v>1</v>
      </c>
      <c r="J237" s="427">
        <v>1</v>
      </c>
      <c r="K237" s="426">
        <v>1.175</v>
      </c>
      <c r="L237">
        <v>1</v>
      </c>
      <c r="M237" s="427">
        <v>1</v>
      </c>
      <c r="N237" s="426">
        <v>1.25</v>
      </c>
      <c r="O237">
        <v>1</v>
      </c>
      <c r="P237" s="427">
        <v>1</v>
      </c>
      <c r="Q237">
        <v>40</v>
      </c>
      <c r="R237" t="s">
        <v>288</v>
      </c>
    </row>
    <row r="238">
      <c r="A238" t="str">
        <f t="shared" si="36"/>
        <v>NHO12_U_50</v>
      </c>
      <c r="B238" s="426">
        <v>1</v>
      </c>
      <c r="C238">
        <v>1</v>
      </c>
      <c r="D238" s="427">
        <v>1</v>
      </c>
      <c r="E238" s="426">
        <v>1</v>
      </c>
      <c r="F238">
        <v>1</v>
      </c>
      <c r="G238" s="427">
        <v>1</v>
      </c>
      <c r="H238" s="426">
        <v>1</v>
      </c>
      <c r="I238">
        <v>1</v>
      </c>
      <c r="J238" s="427">
        <v>1</v>
      </c>
      <c r="K238" s="426">
        <v>1</v>
      </c>
      <c r="L238">
        <v>1</v>
      </c>
      <c r="M238" s="427">
        <v>1</v>
      </c>
      <c r="N238" s="426">
        <v>1</v>
      </c>
      <c r="O238">
        <v>1</v>
      </c>
      <c r="P238" s="427">
        <v>1</v>
      </c>
      <c r="Q238">
        <v>50</v>
      </c>
      <c r="R238" t="s">
        <v>288</v>
      </c>
    </row>
    <row r="239">
      <c r="A239" t="str">
        <f t="shared" si="36"/>
        <v>NHO12_U_60</v>
      </c>
      <c r="B239" s="426">
        <v>0.93999999999999995</v>
      </c>
      <c r="C239">
        <v>1</v>
      </c>
      <c r="D239" s="427">
        <v>1</v>
      </c>
      <c r="E239" s="426">
        <v>0.93999999999999995</v>
      </c>
      <c r="F239">
        <v>1</v>
      </c>
      <c r="G239" s="427">
        <v>1</v>
      </c>
      <c r="H239" s="426">
        <v>0.93999999999999995</v>
      </c>
      <c r="I239">
        <v>1</v>
      </c>
      <c r="J239" s="427">
        <v>1</v>
      </c>
      <c r="K239" s="426">
        <v>0.93999999999999995</v>
      </c>
      <c r="L239">
        <v>1</v>
      </c>
      <c r="M239" s="427">
        <v>1</v>
      </c>
      <c r="N239" s="426">
        <v>0.93999999999999995</v>
      </c>
      <c r="O239">
        <v>1</v>
      </c>
      <c r="P239" s="427">
        <v>1</v>
      </c>
      <c r="Q239">
        <v>60</v>
      </c>
      <c r="R239" t="s">
        <v>288</v>
      </c>
    </row>
    <row r="240">
      <c r="A240" t="str">
        <f t="shared" si="36"/>
        <v>NHO12_U_70</v>
      </c>
      <c r="B240" s="426">
        <v>0.88</v>
      </c>
      <c r="C240">
        <v>1</v>
      </c>
      <c r="D240" s="427">
        <v>1</v>
      </c>
      <c r="E240" s="426">
        <v>0.88</v>
      </c>
      <c r="F240">
        <v>1</v>
      </c>
      <c r="G240" s="427">
        <v>1</v>
      </c>
      <c r="H240" s="426">
        <v>0.88</v>
      </c>
      <c r="I240">
        <v>1</v>
      </c>
      <c r="J240" s="427">
        <v>1</v>
      </c>
      <c r="K240" s="426">
        <v>0.88</v>
      </c>
      <c r="L240">
        <v>1</v>
      </c>
      <c r="M240" s="427">
        <v>1</v>
      </c>
      <c r="N240" s="426">
        <v>0.88</v>
      </c>
      <c r="O240">
        <v>1</v>
      </c>
      <c r="P240" s="427">
        <v>1</v>
      </c>
      <c r="Q240">
        <v>70</v>
      </c>
      <c r="R240" t="s">
        <v>288</v>
      </c>
    </row>
    <row r="241">
      <c r="A241" t="str">
        <f t="shared" si="36"/>
        <v>NHO12_U_75</v>
      </c>
      <c r="B241" s="426">
        <v>0.84999999999999998</v>
      </c>
      <c r="C241">
        <v>1</v>
      </c>
      <c r="D241" s="427">
        <v>1</v>
      </c>
      <c r="E241" s="426">
        <v>0.84999999999999998</v>
      </c>
      <c r="F241">
        <v>1</v>
      </c>
      <c r="G241" s="427">
        <v>1</v>
      </c>
      <c r="H241" s="426">
        <v>0.84999999999999998</v>
      </c>
      <c r="I241">
        <v>1</v>
      </c>
      <c r="J241" s="427">
        <v>1</v>
      </c>
      <c r="K241" s="426">
        <v>0.84999999999999998</v>
      </c>
      <c r="L241">
        <v>1</v>
      </c>
      <c r="M241" s="427">
        <v>1</v>
      </c>
      <c r="N241" s="426">
        <v>0.84999999999999998</v>
      </c>
      <c r="O241">
        <v>1</v>
      </c>
      <c r="P241" s="427">
        <v>1</v>
      </c>
      <c r="Q241">
        <v>75</v>
      </c>
      <c r="R241" t="s">
        <v>288</v>
      </c>
    </row>
    <row r="242">
      <c r="A242" t="str">
        <f t="shared" si="36"/>
        <v>NHO12_U_80</v>
      </c>
      <c r="B242" s="426">
        <v>0.81999999999999995</v>
      </c>
      <c r="C242">
        <v>1</v>
      </c>
      <c r="D242" s="427">
        <v>1</v>
      </c>
      <c r="E242" s="426">
        <v>0.81999999999999995</v>
      </c>
      <c r="F242">
        <v>1</v>
      </c>
      <c r="G242" s="427">
        <v>1</v>
      </c>
      <c r="H242" s="426">
        <v>0.81999999999999995</v>
      </c>
      <c r="I242">
        <v>1</v>
      </c>
      <c r="J242" s="427">
        <v>1</v>
      </c>
      <c r="K242" s="426">
        <v>0.81999999999999995</v>
      </c>
      <c r="L242">
        <v>1</v>
      </c>
      <c r="M242" s="427">
        <v>1</v>
      </c>
      <c r="N242" s="426">
        <v>0.81999999999999995</v>
      </c>
      <c r="O242">
        <v>1</v>
      </c>
      <c r="P242" s="427">
        <v>1</v>
      </c>
      <c r="Q242">
        <v>80</v>
      </c>
      <c r="R242" t="s">
        <v>288</v>
      </c>
    </row>
    <row r="243">
      <c r="A243" t="str">
        <f t="shared" si="36"/>
        <v>NHO12_U_90</v>
      </c>
      <c r="B243" s="426">
        <v>0.76000000000000001</v>
      </c>
      <c r="C243">
        <v>1</v>
      </c>
      <c r="D243" s="427">
        <v>1</v>
      </c>
      <c r="E243" s="426">
        <v>0.76000000000000001</v>
      </c>
      <c r="F243">
        <v>1</v>
      </c>
      <c r="G243" s="427">
        <v>1</v>
      </c>
      <c r="H243" s="426">
        <v>0.76000000000000001</v>
      </c>
      <c r="I243">
        <v>1</v>
      </c>
      <c r="J243" s="427">
        <v>1</v>
      </c>
      <c r="K243" s="426">
        <v>0.76000000000000001</v>
      </c>
      <c r="L243">
        <v>1</v>
      </c>
      <c r="M243" s="427">
        <v>1</v>
      </c>
      <c r="N243" s="426">
        <v>0.76000000000000001</v>
      </c>
      <c r="O243">
        <v>1</v>
      </c>
      <c r="P243" s="427">
        <v>1</v>
      </c>
      <c r="Q243">
        <v>90</v>
      </c>
      <c r="R243" t="s">
        <v>288</v>
      </c>
    </row>
    <row r="244">
      <c r="A244" t="str">
        <f t="shared" si="36"/>
        <v>NHO12_U_100</v>
      </c>
      <c r="B244" s="426">
        <v>0.69999999999999996</v>
      </c>
      <c r="C244">
        <v>1</v>
      </c>
      <c r="D244" s="427">
        <v>1</v>
      </c>
      <c r="E244" s="426">
        <v>0.69999999999999996</v>
      </c>
      <c r="F244">
        <v>1</v>
      </c>
      <c r="G244" s="427">
        <v>1</v>
      </c>
      <c r="H244" s="426">
        <v>0.69999999999999996</v>
      </c>
      <c r="I244">
        <v>1</v>
      </c>
      <c r="J244" s="427">
        <v>1</v>
      </c>
      <c r="K244" s="426">
        <v>0.69999999999999996</v>
      </c>
      <c r="L244">
        <v>1</v>
      </c>
      <c r="M244" s="427">
        <v>1</v>
      </c>
      <c r="N244" s="426">
        <v>0.69999999999999996</v>
      </c>
      <c r="O244">
        <v>1</v>
      </c>
      <c r="P244" s="427">
        <v>1</v>
      </c>
      <c r="Q244">
        <v>100</v>
      </c>
      <c r="R244" t="s">
        <v>288</v>
      </c>
    </row>
    <row r="245">
      <c r="A245" t="str">
        <f t="shared" si="36"/>
        <v/>
      </c>
    </row>
    <row r="246">
      <c r="A246" t="str">
        <f t="shared" si="36"/>
        <v>NHO15_10</v>
      </c>
      <c r="B246" s="426">
        <v>1.3999999999999999</v>
      </c>
      <c r="C246">
        <v>1</v>
      </c>
      <c r="D246" s="427">
        <v>1</v>
      </c>
      <c r="E246" s="426">
        <v>10</v>
      </c>
      <c r="F246">
        <v>1</v>
      </c>
      <c r="G246" s="427">
        <v>1</v>
      </c>
      <c r="H246" s="426">
        <v>2</v>
      </c>
      <c r="I246">
        <v>1</v>
      </c>
      <c r="J246" s="427">
        <v>1</v>
      </c>
      <c r="K246" s="426">
        <v>1.7</v>
      </c>
      <c r="L246">
        <v>1</v>
      </c>
      <c r="M246" s="427">
        <v>1</v>
      </c>
      <c r="N246" s="426">
        <v>2</v>
      </c>
      <c r="O246">
        <v>1</v>
      </c>
      <c r="P246" s="427">
        <v>1</v>
      </c>
      <c r="Q246">
        <v>10</v>
      </c>
      <c r="R246" t="s">
        <v>267</v>
      </c>
    </row>
    <row r="247">
      <c r="A247" t="str">
        <f t="shared" si="36"/>
        <v>NHO15_20</v>
      </c>
      <c r="B247" s="426">
        <v>1.3</v>
      </c>
      <c r="C247">
        <v>1</v>
      </c>
      <c r="D247" s="427">
        <v>1</v>
      </c>
      <c r="E247" s="426">
        <v>7.75</v>
      </c>
      <c r="F247">
        <v>1</v>
      </c>
      <c r="G247" s="427">
        <v>1</v>
      </c>
      <c r="H247" s="426">
        <v>1.75</v>
      </c>
      <c r="I247">
        <v>1</v>
      </c>
      <c r="J247" s="427">
        <v>1</v>
      </c>
      <c r="K247" s="426">
        <v>1.5249999999999999</v>
      </c>
      <c r="L247">
        <v>1</v>
      </c>
      <c r="M247" s="427">
        <v>1</v>
      </c>
      <c r="N247" s="426">
        <v>1.75</v>
      </c>
      <c r="O247">
        <v>1</v>
      </c>
      <c r="P247" s="427">
        <v>1</v>
      </c>
      <c r="Q247">
        <v>20</v>
      </c>
      <c r="R247" t="s">
        <v>267</v>
      </c>
    </row>
    <row r="248">
      <c r="A248" t="str">
        <f t="shared" si="36"/>
        <v>NHO15_30</v>
      </c>
      <c r="B248" s="426">
        <v>1.2</v>
      </c>
      <c r="C248">
        <v>1</v>
      </c>
      <c r="D248" s="427">
        <v>1</v>
      </c>
      <c r="E248" s="426">
        <v>5.5</v>
      </c>
      <c r="F248">
        <v>1</v>
      </c>
      <c r="G248" s="427">
        <v>1</v>
      </c>
      <c r="H248" s="426">
        <v>1.5</v>
      </c>
      <c r="I248">
        <v>1</v>
      </c>
      <c r="J248" s="427">
        <v>1</v>
      </c>
      <c r="K248" s="426">
        <v>1.3500000000000001</v>
      </c>
      <c r="L248">
        <v>1</v>
      </c>
      <c r="M248" s="427">
        <v>1</v>
      </c>
      <c r="N248" s="426">
        <v>1.5</v>
      </c>
      <c r="O248">
        <v>1</v>
      </c>
      <c r="P248" s="427">
        <v>1</v>
      </c>
      <c r="Q248">
        <v>30</v>
      </c>
      <c r="R248" t="s">
        <v>267</v>
      </c>
    </row>
    <row r="249">
      <c r="A249" t="str">
        <f t="shared" si="36"/>
        <v>NHO15_40</v>
      </c>
      <c r="B249" s="426">
        <v>1.1000000000000001</v>
      </c>
      <c r="C249">
        <v>1</v>
      </c>
      <c r="D249" s="427">
        <v>1</v>
      </c>
      <c r="E249" s="426">
        <v>3.25</v>
      </c>
      <c r="F249">
        <v>1</v>
      </c>
      <c r="G249" s="427">
        <v>1</v>
      </c>
      <c r="H249" s="426">
        <v>1.25</v>
      </c>
      <c r="I249">
        <v>1</v>
      </c>
      <c r="J249" s="427">
        <v>1</v>
      </c>
      <c r="K249" s="426">
        <v>1.175</v>
      </c>
      <c r="L249">
        <v>1</v>
      </c>
      <c r="M249" s="427">
        <v>1</v>
      </c>
      <c r="N249" s="426">
        <v>1.25</v>
      </c>
      <c r="O249">
        <v>1</v>
      </c>
      <c r="P249" s="427">
        <v>1</v>
      </c>
      <c r="Q249">
        <v>40</v>
      </c>
      <c r="R249" t="s">
        <v>267</v>
      </c>
    </row>
    <row r="250">
      <c r="A250" t="str">
        <f t="shared" si="36"/>
        <v>NHO15_50</v>
      </c>
      <c r="B250" s="426">
        <v>1</v>
      </c>
      <c r="C250">
        <v>1</v>
      </c>
      <c r="D250" s="427">
        <v>1</v>
      </c>
      <c r="E250" s="426">
        <v>1</v>
      </c>
      <c r="F250">
        <v>1</v>
      </c>
      <c r="G250" s="427">
        <v>1</v>
      </c>
      <c r="H250" s="426">
        <v>1</v>
      </c>
      <c r="I250">
        <v>1</v>
      </c>
      <c r="J250" s="427">
        <v>1</v>
      </c>
      <c r="K250" s="426">
        <v>1</v>
      </c>
      <c r="L250">
        <v>1</v>
      </c>
      <c r="M250" s="427">
        <v>1</v>
      </c>
      <c r="N250" s="426">
        <v>1</v>
      </c>
      <c r="O250">
        <v>1</v>
      </c>
      <c r="P250" s="427">
        <v>1</v>
      </c>
      <c r="Q250">
        <v>50</v>
      </c>
      <c r="R250" t="s">
        <v>267</v>
      </c>
    </row>
    <row r="251">
      <c r="A251" t="str">
        <f t="shared" si="36"/>
        <v>NHO15_60</v>
      </c>
      <c r="B251" s="426">
        <v>0.93999999999999995</v>
      </c>
      <c r="C251">
        <v>1</v>
      </c>
      <c r="D251" s="427">
        <v>1</v>
      </c>
      <c r="E251" s="426">
        <v>0.93999999999999995</v>
      </c>
      <c r="F251">
        <v>1</v>
      </c>
      <c r="G251" s="427">
        <v>1</v>
      </c>
      <c r="H251" s="426">
        <v>0.93999999999999995</v>
      </c>
      <c r="I251">
        <v>1</v>
      </c>
      <c r="J251" s="427">
        <v>1</v>
      </c>
      <c r="K251" s="426">
        <v>0.93999999999999995</v>
      </c>
      <c r="L251">
        <v>1</v>
      </c>
      <c r="M251" s="427">
        <v>1</v>
      </c>
      <c r="N251" s="426">
        <v>0.93999999999999995</v>
      </c>
      <c r="O251">
        <v>1</v>
      </c>
      <c r="P251" s="427">
        <v>1</v>
      </c>
      <c r="Q251">
        <v>60</v>
      </c>
      <c r="R251" t="s">
        <v>267</v>
      </c>
    </row>
    <row r="252">
      <c r="A252" t="str">
        <f t="shared" si="36"/>
        <v>NHO15_70</v>
      </c>
      <c r="B252" s="426">
        <v>0.88</v>
      </c>
      <c r="C252">
        <v>1</v>
      </c>
      <c r="D252" s="427">
        <v>1</v>
      </c>
      <c r="E252" s="426">
        <v>0.88</v>
      </c>
      <c r="F252">
        <v>1</v>
      </c>
      <c r="G252" s="427">
        <v>1</v>
      </c>
      <c r="H252" s="426">
        <v>0.88</v>
      </c>
      <c r="I252">
        <v>1</v>
      </c>
      <c r="J252" s="427">
        <v>1</v>
      </c>
      <c r="K252" s="426">
        <v>0.88</v>
      </c>
      <c r="L252">
        <v>1</v>
      </c>
      <c r="M252" s="427">
        <v>1</v>
      </c>
      <c r="N252" s="426">
        <v>0.88</v>
      </c>
      <c r="O252">
        <v>1</v>
      </c>
      <c r="P252" s="427">
        <v>1</v>
      </c>
      <c r="Q252">
        <v>70</v>
      </c>
      <c r="R252" t="s">
        <v>267</v>
      </c>
    </row>
    <row r="253">
      <c r="A253" t="str">
        <f t="shared" si="36"/>
        <v>NHO15_75</v>
      </c>
      <c r="B253" s="426">
        <v>0.84999999999999998</v>
      </c>
      <c r="C253">
        <v>1</v>
      </c>
      <c r="D253" s="427">
        <v>1</v>
      </c>
      <c r="E253" s="426">
        <v>0.84999999999999998</v>
      </c>
      <c r="F253">
        <v>1</v>
      </c>
      <c r="G253" s="427">
        <v>1</v>
      </c>
      <c r="H253" s="426">
        <v>0.84999999999999998</v>
      </c>
      <c r="I253">
        <v>1</v>
      </c>
      <c r="J253" s="427">
        <v>1</v>
      </c>
      <c r="K253" s="426">
        <v>0.84999999999999998</v>
      </c>
      <c r="L253">
        <v>1</v>
      </c>
      <c r="M253" s="427">
        <v>1</v>
      </c>
      <c r="N253" s="426">
        <v>0.84999999999999998</v>
      </c>
      <c r="O253">
        <v>1</v>
      </c>
      <c r="P253" s="427">
        <v>1</v>
      </c>
      <c r="Q253">
        <v>75</v>
      </c>
      <c r="R253" t="s">
        <v>267</v>
      </c>
    </row>
    <row r="254">
      <c r="A254" t="str">
        <f t="shared" si="36"/>
        <v>NHO15_80</v>
      </c>
      <c r="B254" s="426">
        <v>0.81999999999999995</v>
      </c>
      <c r="C254">
        <v>1</v>
      </c>
      <c r="D254" s="427">
        <v>1</v>
      </c>
      <c r="E254" s="426">
        <v>0.81999999999999995</v>
      </c>
      <c r="F254">
        <v>1</v>
      </c>
      <c r="G254" s="427">
        <v>1</v>
      </c>
      <c r="H254" s="426">
        <v>0.81999999999999995</v>
      </c>
      <c r="I254">
        <v>1</v>
      </c>
      <c r="J254" s="427">
        <v>1</v>
      </c>
      <c r="K254" s="426">
        <v>0.81999999999999995</v>
      </c>
      <c r="L254">
        <v>1</v>
      </c>
      <c r="M254" s="427">
        <v>1</v>
      </c>
      <c r="N254" s="426">
        <v>0.81999999999999995</v>
      </c>
      <c r="O254">
        <v>1</v>
      </c>
      <c r="P254" s="427">
        <v>1</v>
      </c>
      <c r="Q254">
        <v>80</v>
      </c>
      <c r="R254" t="s">
        <v>267</v>
      </c>
    </row>
    <row r="255">
      <c r="A255" t="str">
        <f t="shared" si="36"/>
        <v>NHO15_90</v>
      </c>
      <c r="B255" s="426">
        <v>0.76000000000000001</v>
      </c>
      <c r="C255">
        <v>1</v>
      </c>
      <c r="D255" s="427">
        <v>1</v>
      </c>
      <c r="E255" s="426">
        <v>0.76000000000000001</v>
      </c>
      <c r="F255">
        <v>1</v>
      </c>
      <c r="G255" s="427">
        <v>1</v>
      </c>
      <c r="H255" s="426">
        <v>0.76000000000000001</v>
      </c>
      <c r="I255">
        <v>1</v>
      </c>
      <c r="J255" s="427">
        <v>1</v>
      </c>
      <c r="K255" s="426">
        <v>0.76000000000000001</v>
      </c>
      <c r="L255">
        <v>1</v>
      </c>
      <c r="M255" s="427">
        <v>1</v>
      </c>
      <c r="N255" s="426">
        <v>0.76000000000000001</v>
      </c>
      <c r="O255">
        <v>1</v>
      </c>
      <c r="P255" s="427">
        <v>1</v>
      </c>
      <c r="Q255">
        <v>90</v>
      </c>
      <c r="R255" t="s">
        <v>267</v>
      </c>
    </row>
    <row r="256">
      <c r="A256" t="str">
        <f t="shared" si="36"/>
        <v>NHO15_100</v>
      </c>
      <c r="B256" s="426">
        <v>0.69999999999999996</v>
      </c>
      <c r="C256">
        <v>1</v>
      </c>
      <c r="D256" s="427">
        <v>1</v>
      </c>
      <c r="E256" s="426">
        <v>0.69999999999999996</v>
      </c>
      <c r="F256">
        <v>1</v>
      </c>
      <c r="G256" s="427">
        <v>1</v>
      </c>
      <c r="H256" s="426">
        <v>0.69999999999999996</v>
      </c>
      <c r="I256">
        <v>1</v>
      </c>
      <c r="J256" s="427">
        <v>1</v>
      </c>
      <c r="K256" s="426">
        <v>0.69999999999999996</v>
      </c>
      <c r="L256">
        <v>1</v>
      </c>
      <c r="M256" s="427">
        <v>1</v>
      </c>
      <c r="N256" s="426">
        <v>0.69999999999999996</v>
      </c>
      <c r="O256">
        <v>1</v>
      </c>
      <c r="P256" s="427">
        <v>1</v>
      </c>
      <c r="Q256">
        <v>100</v>
      </c>
      <c r="R256" t="s">
        <v>267</v>
      </c>
    </row>
    <row r="257">
      <c r="A257" t="str">
        <f t="shared" si="36"/>
        <v>NHO15_110</v>
      </c>
      <c r="B257" s="426">
        <v>0.69999999999999996</v>
      </c>
      <c r="C257">
        <v>1</v>
      </c>
      <c r="D257" s="427">
        <v>0.875</v>
      </c>
      <c r="E257" s="426">
        <v>0.69999999999999996</v>
      </c>
      <c r="F257">
        <v>1</v>
      </c>
      <c r="G257" s="427">
        <v>0.875</v>
      </c>
      <c r="H257" s="426">
        <v>0.69999999999999996</v>
      </c>
      <c r="I257">
        <v>1</v>
      </c>
      <c r="J257" s="427">
        <v>0.875</v>
      </c>
      <c r="K257" s="426">
        <v>0.69999999999999996</v>
      </c>
      <c r="L257">
        <v>1</v>
      </c>
      <c r="M257" s="427">
        <v>0.875</v>
      </c>
      <c r="N257" s="426">
        <v>0.69999999999999996</v>
      </c>
      <c r="O257">
        <v>1</v>
      </c>
      <c r="P257" s="427">
        <v>0.75</v>
      </c>
      <c r="Q257">
        <v>110</v>
      </c>
      <c r="R257" t="s">
        <v>267</v>
      </c>
    </row>
    <row r="258">
      <c r="A258" t="str">
        <f t="shared" si="36"/>
        <v>NHO15_120</v>
      </c>
      <c r="B258" s="426">
        <v>0.69999999999999996</v>
      </c>
      <c r="C258">
        <v>1</v>
      </c>
      <c r="D258" s="427">
        <v>0.75</v>
      </c>
      <c r="E258" s="426">
        <v>0.69999999999999996</v>
      </c>
      <c r="F258">
        <v>1</v>
      </c>
      <c r="G258" s="427">
        <v>0.75</v>
      </c>
      <c r="H258" s="426">
        <v>0.69999999999999996</v>
      </c>
      <c r="I258">
        <v>1</v>
      </c>
      <c r="J258" s="427">
        <v>0.75</v>
      </c>
      <c r="K258" s="426">
        <v>0.69999999999999996</v>
      </c>
      <c r="L258">
        <v>1</v>
      </c>
      <c r="M258" s="427">
        <v>0.75</v>
      </c>
      <c r="N258" s="426">
        <v>0.69999999999999996</v>
      </c>
      <c r="O258">
        <v>1</v>
      </c>
      <c r="P258" s="427">
        <v>0.5</v>
      </c>
      <c r="Q258">
        <v>120</v>
      </c>
      <c r="R258" t="s">
        <v>267</v>
      </c>
    </row>
    <row r="259">
      <c r="A259" t="str">
        <f t="shared" ref="A259:A322" si="37">IF(R259="","",CONCATENATE(R259,"_",Q259))</f>
        <v/>
      </c>
    </row>
    <row r="260">
      <c r="A260" t="str">
        <f t="shared" si="37"/>
        <v>NGB13_10</v>
      </c>
      <c r="B260" s="426">
        <v>1.3999999999999999</v>
      </c>
      <c r="C260">
        <v>1</v>
      </c>
      <c r="D260" s="427">
        <v>1</v>
      </c>
      <c r="E260" s="426">
        <v>10</v>
      </c>
      <c r="F260">
        <v>1</v>
      </c>
      <c r="G260" s="427">
        <v>1</v>
      </c>
      <c r="H260" s="426">
        <v>2</v>
      </c>
      <c r="I260">
        <v>1</v>
      </c>
      <c r="J260" s="427">
        <v>1</v>
      </c>
      <c r="K260" s="426">
        <v>1.7</v>
      </c>
      <c r="L260">
        <v>1</v>
      </c>
      <c r="M260" s="427">
        <v>1</v>
      </c>
      <c r="N260" s="426">
        <v>2</v>
      </c>
      <c r="O260">
        <v>1</v>
      </c>
      <c r="P260" s="427">
        <v>1</v>
      </c>
      <c r="Q260">
        <v>10</v>
      </c>
      <c r="R260" t="s">
        <v>298</v>
      </c>
    </row>
    <row r="261">
      <c r="A261" t="str">
        <f t="shared" si="37"/>
        <v>NGB13_20</v>
      </c>
      <c r="B261" s="426">
        <v>1.3</v>
      </c>
      <c r="C261">
        <v>1</v>
      </c>
      <c r="D261" s="427">
        <v>1</v>
      </c>
      <c r="E261" s="426">
        <v>7.75</v>
      </c>
      <c r="F261">
        <v>1</v>
      </c>
      <c r="G261" s="427">
        <v>1</v>
      </c>
      <c r="H261" s="426">
        <v>1.75</v>
      </c>
      <c r="I261">
        <v>1</v>
      </c>
      <c r="J261" s="427">
        <v>1</v>
      </c>
      <c r="K261" s="426">
        <v>1.5249999999999999</v>
      </c>
      <c r="L261">
        <v>1</v>
      </c>
      <c r="M261" s="427">
        <v>1</v>
      </c>
      <c r="N261" s="426">
        <v>1.75</v>
      </c>
      <c r="O261">
        <v>1</v>
      </c>
      <c r="P261" s="427">
        <v>1</v>
      </c>
      <c r="Q261">
        <v>20</v>
      </c>
      <c r="R261" t="s">
        <v>298</v>
      </c>
    </row>
    <row r="262">
      <c r="A262" t="str">
        <f t="shared" si="37"/>
        <v>NGB13_30</v>
      </c>
      <c r="B262" s="426">
        <v>1.2</v>
      </c>
      <c r="C262">
        <v>1</v>
      </c>
      <c r="D262" s="427">
        <v>1</v>
      </c>
      <c r="E262" s="426">
        <v>5.5</v>
      </c>
      <c r="F262">
        <v>1</v>
      </c>
      <c r="G262" s="427">
        <v>1</v>
      </c>
      <c r="H262" s="426">
        <v>1.5</v>
      </c>
      <c r="I262">
        <v>1</v>
      </c>
      <c r="J262" s="427">
        <v>1</v>
      </c>
      <c r="K262" s="426">
        <v>1.3500000000000001</v>
      </c>
      <c r="L262">
        <v>1</v>
      </c>
      <c r="M262" s="427">
        <v>1</v>
      </c>
      <c r="N262" s="426">
        <v>1.5</v>
      </c>
      <c r="O262">
        <v>1</v>
      </c>
      <c r="P262" s="427">
        <v>1</v>
      </c>
      <c r="Q262">
        <v>30</v>
      </c>
      <c r="R262" t="s">
        <v>298</v>
      </c>
    </row>
    <row r="263">
      <c r="A263" t="str">
        <f t="shared" si="37"/>
        <v>NGB13_40</v>
      </c>
      <c r="B263" s="426">
        <v>1.1000000000000001</v>
      </c>
      <c r="C263">
        <v>1</v>
      </c>
      <c r="D263" s="427">
        <v>1</v>
      </c>
      <c r="E263" s="426">
        <v>3.25</v>
      </c>
      <c r="F263">
        <v>1</v>
      </c>
      <c r="G263" s="427">
        <v>1</v>
      </c>
      <c r="H263" s="426">
        <v>1.25</v>
      </c>
      <c r="I263">
        <v>1</v>
      </c>
      <c r="J263" s="427">
        <v>1</v>
      </c>
      <c r="K263" s="426">
        <v>1.175</v>
      </c>
      <c r="L263">
        <v>1</v>
      </c>
      <c r="M263" s="427">
        <v>1</v>
      </c>
      <c r="N263" s="426">
        <v>1.25</v>
      </c>
      <c r="O263">
        <v>1</v>
      </c>
      <c r="P263" s="427">
        <v>1</v>
      </c>
      <c r="Q263">
        <v>40</v>
      </c>
      <c r="R263" t="s">
        <v>298</v>
      </c>
    </row>
    <row r="264">
      <c r="A264" t="str">
        <f t="shared" si="37"/>
        <v>NGB13_50</v>
      </c>
      <c r="B264" s="426">
        <v>1</v>
      </c>
      <c r="C264">
        <v>1</v>
      </c>
      <c r="D264" s="427">
        <v>1</v>
      </c>
      <c r="E264" s="426">
        <v>1</v>
      </c>
      <c r="F264">
        <v>1</v>
      </c>
      <c r="G264" s="427">
        <v>1</v>
      </c>
      <c r="H264" s="426">
        <v>1</v>
      </c>
      <c r="I264">
        <v>1</v>
      </c>
      <c r="J264" s="427">
        <v>1</v>
      </c>
      <c r="K264" s="426">
        <v>1</v>
      </c>
      <c r="L264">
        <v>1</v>
      </c>
      <c r="M264" s="427">
        <v>1</v>
      </c>
      <c r="N264" s="426">
        <v>1</v>
      </c>
      <c r="O264">
        <v>1</v>
      </c>
      <c r="P264" s="427">
        <v>1</v>
      </c>
      <c r="Q264">
        <v>50</v>
      </c>
      <c r="R264" t="s">
        <v>298</v>
      </c>
    </row>
    <row r="265">
      <c r="A265" t="str">
        <f t="shared" si="37"/>
        <v>NGB13_60</v>
      </c>
      <c r="B265" s="426">
        <v>0.93999999999999995</v>
      </c>
      <c r="C265">
        <v>1</v>
      </c>
      <c r="D265" s="427">
        <v>1</v>
      </c>
      <c r="E265" s="426">
        <v>0.93999999999999995</v>
      </c>
      <c r="F265">
        <v>1</v>
      </c>
      <c r="G265" s="427">
        <v>1</v>
      </c>
      <c r="H265" s="426">
        <v>0.93999999999999995</v>
      </c>
      <c r="I265">
        <v>1</v>
      </c>
      <c r="J265" s="427">
        <v>1</v>
      </c>
      <c r="K265" s="426">
        <v>0.93999999999999995</v>
      </c>
      <c r="L265">
        <v>1</v>
      </c>
      <c r="M265" s="427">
        <v>1</v>
      </c>
      <c r="N265" s="426">
        <v>0.93999999999999995</v>
      </c>
      <c r="O265">
        <v>1</v>
      </c>
      <c r="P265" s="427">
        <v>1</v>
      </c>
      <c r="Q265">
        <v>60</v>
      </c>
      <c r="R265" t="s">
        <v>298</v>
      </c>
    </row>
    <row r="266">
      <c r="A266" t="str">
        <f t="shared" si="37"/>
        <v>NGB13_70</v>
      </c>
      <c r="B266" s="426">
        <v>0.88</v>
      </c>
      <c r="C266">
        <v>1</v>
      </c>
      <c r="D266" s="427">
        <v>1</v>
      </c>
      <c r="E266" s="426">
        <v>0.88</v>
      </c>
      <c r="F266">
        <v>1</v>
      </c>
      <c r="G266" s="427">
        <v>1</v>
      </c>
      <c r="H266" s="426">
        <v>0.88</v>
      </c>
      <c r="I266">
        <v>1</v>
      </c>
      <c r="J266" s="427">
        <v>1</v>
      </c>
      <c r="K266" s="426">
        <v>0.88</v>
      </c>
      <c r="L266">
        <v>1</v>
      </c>
      <c r="M266" s="427">
        <v>1</v>
      </c>
      <c r="N266" s="426">
        <v>0.88</v>
      </c>
      <c r="O266">
        <v>1</v>
      </c>
      <c r="P266" s="427">
        <v>1</v>
      </c>
      <c r="Q266">
        <v>70</v>
      </c>
      <c r="R266" t="s">
        <v>298</v>
      </c>
    </row>
    <row r="267">
      <c r="A267" t="str">
        <f t="shared" si="37"/>
        <v>NGB13_75</v>
      </c>
      <c r="B267" s="426">
        <v>0.84999999999999998</v>
      </c>
      <c r="C267">
        <v>1</v>
      </c>
      <c r="D267" s="427">
        <v>1</v>
      </c>
      <c r="E267" s="426">
        <v>0.84999999999999998</v>
      </c>
      <c r="F267">
        <v>1</v>
      </c>
      <c r="G267" s="427">
        <v>1</v>
      </c>
      <c r="H267" s="426">
        <v>0.84999999999999998</v>
      </c>
      <c r="I267">
        <v>1</v>
      </c>
      <c r="J267" s="427">
        <v>1</v>
      </c>
      <c r="K267" s="426">
        <v>0.84999999999999998</v>
      </c>
      <c r="L267">
        <v>1</v>
      </c>
      <c r="M267" s="427">
        <v>1</v>
      </c>
      <c r="N267" s="426">
        <v>0.84999999999999998</v>
      </c>
      <c r="O267">
        <v>1</v>
      </c>
      <c r="P267" s="427">
        <v>1</v>
      </c>
      <c r="Q267">
        <v>75</v>
      </c>
      <c r="R267" t="s">
        <v>298</v>
      </c>
    </row>
    <row r="268">
      <c r="A268" t="str">
        <f t="shared" si="37"/>
        <v>NGB13_80</v>
      </c>
      <c r="B268" s="426">
        <v>0.81999999999999995</v>
      </c>
      <c r="C268">
        <v>1</v>
      </c>
      <c r="D268" s="427">
        <v>1</v>
      </c>
      <c r="E268" s="426">
        <v>0.81999999999999995</v>
      </c>
      <c r="F268">
        <v>1</v>
      </c>
      <c r="G268" s="427">
        <v>1</v>
      </c>
      <c r="H268" s="426">
        <v>0.81999999999999995</v>
      </c>
      <c r="I268">
        <v>1</v>
      </c>
      <c r="J268" s="427">
        <v>1</v>
      </c>
      <c r="K268" s="426">
        <v>0.81999999999999995</v>
      </c>
      <c r="L268">
        <v>1</v>
      </c>
      <c r="M268" s="427">
        <v>1</v>
      </c>
      <c r="N268" s="426">
        <v>0.81999999999999995</v>
      </c>
      <c r="O268">
        <v>1</v>
      </c>
      <c r="P268" s="427">
        <v>1</v>
      </c>
      <c r="Q268">
        <v>80</v>
      </c>
      <c r="R268" t="s">
        <v>298</v>
      </c>
    </row>
    <row r="269">
      <c r="A269" t="str">
        <f t="shared" si="37"/>
        <v>NGB13_90</v>
      </c>
      <c r="B269" s="426">
        <v>0.76000000000000001</v>
      </c>
      <c r="C269">
        <v>1</v>
      </c>
      <c r="D269" s="427">
        <v>1</v>
      </c>
      <c r="E269" s="426">
        <v>0.76000000000000001</v>
      </c>
      <c r="F269">
        <v>1</v>
      </c>
      <c r="G269" s="427">
        <v>1</v>
      </c>
      <c r="H269" s="426">
        <v>0.76000000000000001</v>
      </c>
      <c r="I269">
        <v>1</v>
      </c>
      <c r="J269" s="427">
        <v>1</v>
      </c>
      <c r="K269" s="426">
        <v>0.76000000000000001</v>
      </c>
      <c r="L269">
        <v>1</v>
      </c>
      <c r="M269" s="427">
        <v>1</v>
      </c>
      <c r="N269" s="426">
        <v>0.76000000000000001</v>
      </c>
      <c r="O269">
        <v>1</v>
      </c>
      <c r="P269" s="427">
        <v>1</v>
      </c>
      <c r="Q269">
        <v>90</v>
      </c>
      <c r="R269" t="s">
        <v>298</v>
      </c>
    </row>
    <row r="270">
      <c r="A270" t="str">
        <f t="shared" si="37"/>
        <v>NGB13_100</v>
      </c>
      <c r="B270" s="426">
        <v>0.69999999999999996</v>
      </c>
      <c r="C270">
        <v>1</v>
      </c>
      <c r="D270" s="427">
        <v>1</v>
      </c>
      <c r="E270" s="426">
        <v>0.69999999999999996</v>
      </c>
      <c r="F270">
        <v>1</v>
      </c>
      <c r="G270" s="427">
        <v>1</v>
      </c>
      <c r="H270" s="426">
        <v>0.69999999999999996</v>
      </c>
      <c r="I270">
        <v>1</v>
      </c>
      <c r="J270" s="427">
        <v>1</v>
      </c>
      <c r="K270" s="426">
        <v>0.69999999999999996</v>
      </c>
      <c r="L270">
        <v>1</v>
      </c>
      <c r="M270" s="427">
        <v>1</v>
      </c>
      <c r="N270" s="426">
        <v>0.69999999999999996</v>
      </c>
      <c r="O270">
        <v>1</v>
      </c>
      <c r="P270" s="427">
        <v>1</v>
      </c>
      <c r="Q270">
        <v>100</v>
      </c>
      <c r="R270" t="s">
        <v>298</v>
      </c>
    </row>
    <row r="271">
      <c r="A271" t="str">
        <f t="shared" si="37"/>
        <v/>
      </c>
    </row>
    <row r="272">
      <c r="A272" t="str">
        <f t="shared" si="37"/>
        <v>NBV18_0</v>
      </c>
      <c r="B272" s="426">
        <v>1.3999999999999999</v>
      </c>
      <c r="C272">
        <v>1</v>
      </c>
      <c r="D272" s="427">
        <v>1</v>
      </c>
      <c r="E272" s="426">
        <v>0</v>
      </c>
      <c r="F272">
        <v>0</v>
      </c>
      <c r="G272" s="427">
        <v>0</v>
      </c>
      <c r="H272" s="426">
        <v>2</v>
      </c>
      <c r="I272">
        <v>1</v>
      </c>
      <c r="J272" s="427">
        <v>1</v>
      </c>
      <c r="K272" s="426">
        <v>1.7</v>
      </c>
      <c r="L272">
        <v>1</v>
      </c>
      <c r="M272" s="427">
        <v>1</v>
      </c>
      <c r="N272" s="426">
        <v>2</v>
      </c>
      <c r="O272">
        <v>1</v>
      </c>
      <c r="P272" s="427">
        <v>1</v>
      </c>
      <c r="Q272">
        <v>0</v>
      </c>
      <c r="R272" t="s">
        <v>254</v>
      </c>
    </row>
    <row r="273">
      <c r="A273" t="str">
        <f t="shared" si="37"/>
        <v>NBV18_30</v>
      </c>
      <c r="B273" s="426">
        <v>1.1000000000000001</v>
      </c>
      <c r="C273">
        <v>1</v>
      </c>
      <c r="D273" s="427">
        <v>1</v>
      </c>
      <c r="E273" s="426">
        <v>0</v>
      </c>
      <c r="F273">
        <v>0</v>
      </c>
      <c r="G273" s="427">
        <v>0</v>
      </c>
      <c r="H273" s="426">
        <v>1.25</v>
      </c>
      <c r="I273">
        <v>1</v>
      </c>
      <c r="J273" s="427">
        <v>1</v>
      </c>
      <c r="K273" s="426">
        <v>1.175</v>
      </c>
      <c r="L273">
        <v>1</v>
      </c>
      <c r="M273" s="427">
        <v>1</v>
      </c>
      <c r="N273" s="426">
        <v>1.25</v>
      </c>
      <c r="O273">
        <v>1</v>
      </c>
      <c r="P273" s="427">
        <v>1</v>
      </c>
      <c r="Q273">
        <v>30</v>
      </c>
      <c r="R273" t="s">
        <v>254</v>
      </c>
    </row>
    <row r="274">
      <c r="A274" t="str">
        <f t="shared" si="37"/>
        <v>NBV18_40</v>
      </c>
      <c r="B274" s="426">
        <v>1</v>
      </c>
      <c r="C274">
        <v>1</v>
      </c>
      <c r="D274" s="427">
        <v>1</v>
      </c>
      <c r="E274" s="426">
        <v>0</v>
      </c>
      <c r="F274">
        <v>0</v>
      </c>
      <c r="G274" s="427">
        <v>0</v>
      </c>
      <c r="H274" s="426">
        <v>1</v>
      </c>
      <c r="I274">
        <v>1</v>
      </c>
      <c r="J274" s="427">
        <v>1</v>
      </c>
      <c r="K274" s="426">
        <v>1</v>
      </c>
      <c r="L274">
        <v>1</v>
      </c>
      <c r="M274" s="427">
        <v>1</v>
      </c>
      <c r="N274" s="426">
        <v>1</v>
      </c>
      <c r="O274">
        <v>1</v>
      </c>
      <c r="P274" s="427">
        <v>1</v>
      </c>
      <c r="Q274">
        <v>40</v>
      </c>
      <c r="R274" t="s">
        <v>254</v>
      </c>
    </row>
    <row r="275">
      <c r="A275" t="str">
        <f t="shared" si="37"/>
        <v>NBV18_60</v>
      </c>
      <c r="B275" s="426">
        <v>0.84999999999999998</v>
      </c>
      <c r="C275">
        <v>1</v>
      </c>
      <c r="D275" s="427">
        <v>1</v>
      </c>
      <c r="E275" s="426">
        <v>0</v>
      </c>
      <c r="F275">
        <v>0</v>
      </c>
      <c r="G275" s="427">
        <v>0</v>
      </c>
      <c r="H275" s="426">
        <v>0.84999999999999998</v>
      </c>
      <c r="I275">
        <v>1</v>
      </c>
      <c r="J275" s="427">
        <v>1</v>
      </c>
      <c r="K275" s="426">
        <v>0.84999999999999998</v>
      </c>
      <c r="L275">
        <v>1</v>
      </c>
      <c r="M275" s="427">
        <v>1</v>
      </c>
      <c r="N275" s="426">
        <v>0.84999999999999998</v>
      </c>
      <c r="O275">
        <v>1</v>
      </c>
      <c r="P275" s="427">
        <v>1</v>
      </c>
      <c r="Q275">
        <v>60</v>
      </c>
      <c r="R275" t="s">
        <v>254</v>
      </c>
    </row>
    <row r="276">
      <c r="A276" t="str">
        <f t="shared" si="37"/>
        <v>NBV18_80</v>
      </c>
      <c r="B276" s="426">
        <v>0.69999999999999996</v>
      </c>
      <c r="C276">
        <v>1</v>
      </c>
      <c r="D276" s="427">
        <v>1</v>
      </c>
      <c r="E276" s="426">
        <v>0</v>
      </c>
      <c r="F276">
        <v>0</v>
      </c>
      <c r="G276" s="427">
        <v>0</v>
      </c>
      <c r="H276" s="426">
        <v>0.69999999999999996</v>
      </c>
      <c r="I276">
        <v>1</v>
      </c>
      <c r="J276" s="427">
        <v>1</v>
      </c>
      <c r="K276" s="426">
        <v>0.69999999999999996</v>
      </c>
      <c r="L276">
        <v>1</v>
      </c>
      <c r="M276" s="427">
        <v>1</v>
      </c>
      <c r="N276" s="426">
        <v>0.69999999999999996</v>
      </c>
      <c r="O276">
        <v>1</v>
      </c>
      <c r="P276" s="427">
        <v>1</v>
      </c>
      <c r="Q276">
        <v>80</v>
      </c>
      <c r="R276" t="s">
        <v>254</v>
      </c>
    </row>
    <row r="277">
      <c r="A277" t="str">
        <f t="shared" si="37"/>
        <v>NBV18_100</v>
      </c>
      <c r="B277" s="426">
        <v>0.55000000000000004</v>
      </c>
      <c r="C277">
        <v>1</v>
      </c>
      <c r="D277" s="427">
        <v>1</v>
      </c>
      <c r="E277" s="426">
        <v>0</v>
      </c>
      <c r="F277">
        <v>0</v>
      </c>
      <c r="G277" s="427">
        <v>0</v>
      </c>
      <c r="H277" s="426">
        <v>0.55000000000000004</v>
      </c>
      <c r="I277">
        <v>1</v>
      </c>
      <c r="J277" s="427">
        <v>1</v>
      </c>
      <c r="K277" s="426">
        <v>0.55000000000000004</v>
      </c>
      <c r="L277">
        <v>1</v>
      </c>
      <c r="M277" s="427">
        <v>1</v>
      </c>
      <c r="N277" s="426">
        <v>0.55000000000000004</v>
      </c>
      <c r="O277">
        <v>1</v>
      </c>
      <c r="P277" s="427">
        <v>1</v>
      </c>
      <c r="Q277">
        <v>100</v>
      </c>
      <c r="R277" t="s">
        <v>254</v>
      </c>
    </row>
    <row r="278">
      <c r="A278" t="str">
        <f t="shared" si="37"/>
        <v/>
      </c>
    </row>
    <row r="279">
      <c r="A279" t="str">
        <f t="shared" si="37"/>
        <v>NBI18_0</v>
      </c>
      <c r="B279" s="426">
        <v>1.3999999999999999</v>
      </c>
      <c r="C279">
        <v>1</v>
      </c>
      <c r="D279" s="427">
        <v>1</v>
      </c>
      <c r="E279" s="426">
        <v>0</v>
      </c>
      <c r="F279">
        <v>0</v>
      </c>
      <c r="G279" s="427">
        <v>0</v>
      </c>
      <c r="H279" s="426">
        <v>2</v>
      </c>
      <c r="I279">
        <v>1</v>
      </c>
      <c r="J279" s="427">
        <v>1</v>
      </c>
      <c r="K279" s="426">
        <v>1.7</v>
      </c>
      <c r="L279">
        <v>1</v>
      </c>
      <c r="M279" s="427">
        <v>1</v>
      </c>
      <c r="N279" s="426">
        <v>2</v>
      </c>
      <c r="O279">
        <v>1</v>
      </c>
      <c r="P279" s="427">
        <v>1</v>
      </c>
      <c r="Q279">
        <v>0</v>
      </c>
      <c r="R279" t="s">
        <v>259</v>
      </c>
    </row>
    <row r="280">
      <c r="A280" t="str">
        <f t="shared" si="37"/>
        <v>NBI18_30</v>
      </c>
      <c r="B280" s="426">
        <v>1.1000000000000001</v>
      </c>
      <c r="C280">
        <v>1</v>
      </c>
      <c r="D280" s="427">
        <v>1</v>
      </c>
      <c r="E280" s="426">
        <v>0</v>
      </c>
      <c r="F280">
        <v>0</v>
      </c>
      <c r="G280" s="427">
        <v>0</v>
      </c>
      <c r="H280" s="426">
        <v>1.25</v>
      </c>
      <c r="I280">
        <v>1</v>
      </c>
      <c r="J280" s="427">
        <v>1</v>
      </c>
      <c r="K280" s="426">
        <v>1.175</v>
      </c>
      <c r="L280">
        <v>1</v>
      </c>
      <c r="M280" s="427">
        <v>1</v>
      </c>
      <c r="N280" s="426">
        <v>1.25</v>
      </c>
      <c r="O280">
        <v>1</v>
      </c>
      <c r="P280" s="427">
        <v>1</v>
      </c>
      <c r="Q280">
        <v>30</v>
      </c>
      <c r="R280" t="s">
        <v>259</v>
      </c>
    </row>
    <row r="281">
      <c r="A281" t="str">
        <f t="shared" si="37"/>
        <v>NBI18_40</v>
      </c>
      <c r="B281" s="426">
        <v>1</v>
      </c>
      <c r="C281">
        <v>1</v>
      </c>
      <c r="D281" s="427">
        <v>1</v>
      </c>
      <c r="E281" s="426">
        <v>0</v>
      </c>
      <c r="F281">
        <v>0</v>
      </c>
      <c r="G281" s="427">
        <v>0</v>
      </c>
      <c r="H281" s="426">
        <v>1</v>
      </c>
      <c r="I281">
        <v>1</v>
      </c>
      <c r="J281" s="427">
        <v>1</v>
      </c>
      <c r="K281" s="426">
        <v>1</v>
      </c>
      <c r="L281">
        <v>1</v>
      </c>
      <c r="M281" s="427">
        <v>1</v>
      </c>
      <c r="N281" s="426">
        <v>1</v>
      </c>
      <c r="O281">
        <v>1</v>
      </c>
      <c r="P281" s="427">
        <v>1</v>
      </c>
      <c r="Q281">
        <v>40</v>
      </c>
      <c r="R281" t="s">
        <v>259</v>
      </c>
    </row>
    <row r="282">
      <c r="A282" t="str">
        <f t="shared" si="37"/>
        <v>NBI18_60</v>
      </c>
      <c r="B282" s="426">
        <v>0.84999999999999998</v>
      </c>
      <c r="C282">
        <v>1</v>
      </c>
      <c r="D282" s="427">
        <v>1</v>
      </c>
      <c r="E282" s="426">
        <v>0</v>
      </c>
      <c r="F282">
        <v>0</v>
      </c>
      <c r="G282" s="427">
        <v>0</v>
      </c>
      <c r="H282" s="426">
        <v>0.84999999999999998</v>
      </c>
      <c r="I282">
        <v>1</v>
      </c>
      <c r="J282" s="427">
        <v>1</v>
      </c>
      <c r="K282" s="426">
        <v>0.84999999999999998</v>
      </c>
      <c r="L282">
        <v>1</v>
      </c>
      <c r="M282" s="427">
        <v>1</v>
      </c>
      <c r="N282" s="426">
        <v>0.84999999999999998</v>
      </c>
      <c r="O282">
        <v>1</v>
      </c>
      <c r="P282" s="427">
        <v>1</v>
      </c>
      <c r="Q282">
        <v>60</v>
      </c>
      <c r="R282" t="s">
        <v>259</v>
      </c>
    </row>
    <row r="283">
      <c r="A283" t="str">
        <f t="shared" si="37"/>
        <v>NBI18_80</v>
      </c>
      <c r="B283" s="426">
        <v>0.69999999999999996</v>
      </c>
      <c r="C283">
        <v>1</v>
      </c>
      <c r="D283" s="427">
        <v>1</v>
      </c>
      <c r="E283" s="426">
        <v>0</v>
      </c>
      <c r="F283">
        <v>0</v>
      </c>
      <c r="G283" s="427">
        <v>0</v>
      </c>
      <c r="H283" s="426">
        <v>0.69999999999999996</v>
      </c>
      <c r="I283">
        <v>1</v>
      </c>
      <c r="J283" s="427">
        <v>1</v>
      </c>
      <c r="K283" s="426">
        <v>0.69999999999999996</v>
      </c>
      <c r="L283">
        <v>1</v>
      </c>
      <c r="M283" s="427">
        <v>1</v>
      </c>
      <c r="N283" s="426">
        <v>0.69999999999999996</v>
      </c>
      <c r="O283">
        <v>1</v>
      </c>
      <c r="P283" s="427">
        <v>1</v>
      </c>
      <c r="Q283">
        <v>80</v>
      </c>
      <c r="R283" t="s">
        <v>259</v>
      </c>
    </row>
    <row r="284">
      <c r="A284" t="str">
        <f t="shared" si="37"/>
        <v>NBI18_100</v>
      </c>
      <c r="B284" s="426">
        <v>0.55000000000000004</v>
      </c>
      <c r="C284">
        <v>1</v>
      </c>
      <c r="D284" s="427">
        <v>1</v>
      </c>
      <c r="E284" s="426">
        <v>0</v>
      </c>
      <c r="F284">
        <v>0</v>
      </c>
      <c r="G284" s="427">
        <v>0</v>
      </c>
      <c r="H284" s="426">
        <v>0.55000000000000004</v>
      </c>
      <c r="I284">
        <v>1</v>
      </c>
      <c r="J284" s="427">
        <v>1</v>
      </c>
      <c r="K284" s="426">
        <v>0.55000000000000004</v>
      </c>
      <c r="L284">
        <v>1</v>
      </c>
      <c r="M284" s="427">
        <v>1</v>
      </c>
      <c r="N284" s="426">
        <v>0.55000000000000004</v>
      </c>
      <c r="O284">
        <v>1</v>
      </c>
      <c r="P284" s="427">
        <v>1</v>
      </c>
      <c r="Q284">
        <v>100</v>
      </c>
      <c r="R284" t="s">
        <v>259</v>
      </c>
    </row>
    <row r="285">
      <c r="A285" t="str">
        <f t="shared" si="37"/>
        <v/>
      </c>
    </row>
    <row r="286">
      <c r="A286" t="str">
        <f t="shared" si="37"/>
        <v>NWO18_0</v>
      </c>
      <c r="B286" s="426">
        <v>1.3999999999999999</v>
      </c>
      <c r="C286">
        <v>1</v>
      </c>
      <c r="D286" s="427">
        <v>1</v>
      </c>
      <c r="E286" s="426">
        <v>0</v>
      </c>
      <c r="F286">
        <v>0</v>
      </c>
      <c r="G286" s="427">
        <v>0</v>
      </c>
      <c r="H286" s="426">
        <v>2</v>
      </c>
      <c r="I286">
        <v>1</v>
      </c>
      <c r="J286" s="427">
        <v>1</v>
      </c>
      <c r="K286" s="426">
        <v>1.7</v>
      </c>
      <c r="L286">
        <v>1</v>
      </c>
      <c r="M286" s="427">
        <v>1</v>
      </c>
      <c r="N286" s="426">
        <v>2</v>
      </c>
      <c r="O286">
        <v>1</v>
      </c>
      <c r="P286" s="427">
        <v>1</v>
      </c>
      <c r="Q286">
        <v>0</v>
      </c>
      <c r="R286" t="s">
        <v>3</v>
      </c>
    </row>
    <row r="287">
      <c r="A287" t="str">
        <f t="shared" si="37"/>
        <v>NWO18_30</v>
      </c>
      <c r="B287" s="426">
        <v>1.1000000000000001</v>
      </c>
      <c r="C287">
        <v>1</v>
      </c>
      <c r="D287" s="427">
        <v>1</v>
      </c>
      <c r="E287" s="426">
        <v>0</v>
      </c>
      <c r="F287">
        <v>0</v>
      </c>
      <c r="G287" s="427">
        <v>0</v>
      </c>
      <c r="H287" s="426">
        <v>1.25</v>
      </c>
      <c r="I287">
        <v>1</v>
      </c>
      <c r="J287" s="427">
        <v>1</v>
      </c>
      <c r="K287" s="426">
        <v>1.175</v>
      </c>
      <c r="L287">
        <v>1</v>
      </c>
      <c r="M287" s="427">
        <v>1</v>
      </c>
      <c r="N287" s="426">
        <v>1.25</v>
      </c>
      <c r="O287">
        <v>1</v>
      </c>
      <c r="P287" s="427">
        <v>1</v>
      </c>
      <c r="Q287">
        <v>30</v>
      </c>
      <c r="R287" t="s">
        <v>3</v>
      </c>
    </row>
    <row r="288">
      <c r="A288" t="str">
        <f t="shared" si="37"/>
        <v>NWO18_40</v>
      </c>
      <c r="B288" s="426">
        <v>1</v>
      </c>
      <c r="C288">
        <v>1</v>
      </c>
      <c r="D288" s="427">
        <v>1</v>
      </c>
      <c r="E288" s="426">
        <v>0</v>
      </c>
      <c r="F288">
        <v>0</v>
      </c>
      <c r="G288" s="427">
        <v>0</v>
      </c>
      <c r="H288" s="426">
        <v>1</v>
      </c>
      <c r="I288">
        <v>1</v>
      </c>
      <c r="J288" s="427">
        <v>1</v>
      </c>
      <c r="K288" s="426">
        <v>1</v>
      </c>
      <c r="L288">
        <v>1</v>
      </c>
      <c r="M288" s="427">
        <v>1</v>
      </c>
      <c r="N288" s="426">
        <v>1</v>
      </c>
      <c r="O288">
        <v>1</v>
      </c>
      <c r="P288" s="427">
        <v>1</v>
      </c>
      <c r="Q288">
        <v>40</v>
      </c>
      <c r="R288" t="s">
        <v>3</v>
      </c>
    </row>
    <row r="289">
      <c r="A289" t="str">
        <f t="shared" si="37"/>
        <v>NWO18_60</v>
      </c>
      <c r="B289" s="426">
        <v>0.84999999999999998</v>
      </c>
      <c r="C289">
        <v>1</v>
      </c>
      <c r="D289" s="427">
        <v>1</v>
      </c>
      <c r="E289" s="426">
        <v>0</v>
      </c>
      <c r="F289">
        <v>0</v>
      </c>
      <c r="G289" s="427">
        <v>0</v>
      </c>
      <c r="H289" s="426">
        <v>0.84999999999999998</v>
      </c>
      <c r="I289">
        <v>1</v>
      </c>
      <c r="J289" s="427">
        <v>1</v>
      </c>
      <c r="K289" s="426">
        <v>0.84999999999999998</v>
      </c>
      <c r="L289">
        <v>1</v>
      </c>
      <c r="M289" s="427">
        <v>1</v>
      </c>
      <c r="N289" s="426">
        <v>0.84999999999999998</v>
      </c>
      <c r="O289">
        <v>1</v>
      </c>
      <c r="P289" s="427">
        <v>1</v>
      </c>
      <c r="Q289">
        <v>60</v>
      </c>
      <c r="R289" t="s">
        <v>3</v>
      </c>
    </row>
    <row r="290">
      <c r="A290" t="str">
        <f t="shared" si="37"/>
        <v>NWO18_80</v>
      </c>
      <c r="B290" s="426">
        <v>0.69999999999999996</v>
      </c>
      <c r="C290">
        <v>1</v>
      </c>
      <c r="D290" s="427">
        <v>1</v>
      </c>
      <c r="E290" s="426">
        <v>0</v>
      </c>
      <c r="F290">
        <v>0</v>
      </c>
      <c r="G290" s="427">
        <v>0</v>
      </c>
      <c r="H290" s="426">
        <v>0.69999999999999996</v>
      </c>
      <c r="I290">
        <v>1</v>
      </c>
      <c r="J290" s="427">
        <v>1</v>
      </c>
      <c r="K290" s="426">
        <v>0.69999999999999996</v>
      </c>
      <c r="L290">
        <v>1</v>
      </c>
      <c r="M290" s="427">
        <v>1</v>
      </c>
      <c r="N290" s="426">
        <v>0.69999999999999996</v>
      </c>
      <c r="O290">
        <v>1</v>
      </c>
      <c r="P290" s="427">
        <v>1</v>
      </c>
      <c r="Q290">
        <v>80</v>
      </c>
      <c r="R290" t="s">
        <v>3</v>
      </c>
    </row>
    <row r="291">
      <c r="A291" t="str">
        <f t="shared" si="37"/>
        <v>NWO18_100</v>
      </c>
      <c r="B291" s="426">
        <v>0.55000000000000004</v>
      </c>
      <c r="C291">
        <v>1</v>
      </c>
      <c r="D291" s="427">
        <v>1</v>
      </c>
      <c r="E291" s="426">
        <v>0</v>
      </c>
      <c r="F291">
        <v>0</v>
      </c>
      <c r="G291" s="427">
        <v>0</v>
      </c>
      <c r="H291" s="426">
        <v>0.55000000000000004</v>
      </c>
      <c r="I291">
        <v>1</v>
      </c>
      <c r="J291" s="427">
        <v>1</v>
      </c>
      <c r="K291" s="426">
        <v>0.55000000000000004</v>
      </c>
      <c r="L291">
        <v>1</v>
      </c>
      <c r="M291" s="427">
        <v>1</v>
      </c>
      <c r="N291" s="426">
        <v>0.55000000000000004</v>
      </c>
      <c r="O291">
        <v>1</v>
      </c>
      <c r="P291" s="427">
        <v>1</v>
      </c>
      <c r="Q291">
        <v>100</v>
      </c>
      <c r="R291" t="s">
        <v>3</v>
      </c>
    </row>
    <row r="292">
      <c r="A292" t="str">
        <f t="shared" si="37"/>
        <v/>
      </c>
    </row>
    <row r="293">
      <c r="A293" t="str">
        <f t="shared" si="37"/>
        <v>NHO18_0</v>
      </c>
      <c r="B293" s="426">
        <v>1.3999999999999999</v>
      </c>
      <c r="C293">
        <v>1</v>
      </c>
      <c r="D293" s="427">
        <v>1</v>
      </c>
      <c r="E293" s="426">
        <v>0</v>
      </c>
      <c r="F293">
        <v>0</v>
      </c>
      <c r="G293" s="427">
        <v>0</v>
      </c>
      <c r="H293" s="426">
        <v>2</v>
      </c>
      <c r="I293">
        <v>1</v>
      </c>
      <c r="J293" s="427">
        <v>1</v>
      </c>
      <c r="K293" s="426">
        <v>1.7</v>
      </c>
      <c r="L293">
        <v>1</v>
      </c>
      <c r="M293" s="427">
        <v>1</v>
      </c>
      <c r="N293" s="426">
        <v>2</v>
      </c>
      <c r="O293">
        <v>1</v>
      </c>
      <c r="P293" s="427">
        <v>1</v>
      </c>
      <c r="Q293">
        <v>0</v>
      </c>
      <c r="R293" t="s">
        <v>268</v>
      </c>
    </row>
    <row r="294">
      <c r="A294" t="str">
        <f t="shared" si="37"/>
        <v>NHO18_30</v>
      </c>
      <c r="B294" s="426">
        <v>1.1000000000000001</v>
      </c>
      <c r="C294">
        <v>1</v>
      </c>
      <c r="D294" s="427">
        <v>1</v>
      </c>
      <c r="E294" s="426">
        <v>0</v>
      </c>
      <c r="F294">
        <v>0</v>
      </c>
      <c r="G294" s="427">
        <v>0</v>
      </c>
      <c r="H294" s="426">
        <v>1.25</v>
      </c>
      <c r="I294">
        <v>1</v>
      </c>
      <c r="J294" s="427">
        <v>1</v>
      </c>
      <c r="K294" s="426">
        <v>1.175</v>
      </c>
      <c r="L294">
        <v>1</v>
      </c>
      <c r="M294" s="427">
        <v>1</v>
      </c>
      <c r="N294" s="426">
        <v>1.25</v>
      </c>
      <c r="O294">
        <v>1</v>
      </c>
      <c r="P294" s="427">
        <v>1</v>
      </c>
      <c r="Q294">
        <v>30</v>
      </c>
      <c r="R294" t="s">
        <v>268</v>
      </c>
    </row>
    <row r="295">
      <c r="A295" t="str">
        <f t="shared" si="37"/>
        <v>NHO18_40</v>
      </c>
      <c r="B295" s="426">
        <v>1</v>
      </c>
      <c r="C295">
        <v>1</v>
      </c>
      <c r="D295" s="427">
        <v>1</v>
      </c>
      <c r="E295" s="426">
        <v>0</v>
      </c>
      <c r="F295">
        <v>0</v>
      </c>
      <c r="G295" s="427">
        <v>0</v>
      </c>
      <c r="H295" s="426">
        <v>1</v>
      </c>
      <c r="I295">
        <v>1</v>
      </c>
      <c r="J295" s="427">
        <v>1</v>
      </c>
      <c r="K295" s="426">
        <v>1</v>
      </c>
      <c r="L295">
        <v>1</v>
      </c>
      <c r="M295" s="427">
        <v>1</v>
      </c>
      <c r="N295" s="426">
        <v>1</v>
      </c>
      <c r="O295">
        <v>1</v>
      </c>
      <c r="P295" s="427">
        <v>1</v>
      </c>
      <c r="Q295">
        <v>40</v>
      </c>
      <c r="R295" t="s">
        <v>268</v>
      </c>
    </row>
    <row r="296">
      <c r="A296" t="str">
        <f t="shared" si="37"/>
        <v>NHO18_60</v>
      </c>
      <c r="B296" s="426">
        <v>0.84999999999999998</v>
      </c>
      <c r="C296">
        <v>1</v>
      </c>
      <c r="D296" s="427">
        <v>1</v>
      </c>
      <c r="E296" s="426">
        <v>0</v>
      </c>
      <c r="F296">
        <v>0</v>
      </c>
      <c r="G296" s="427">
        <v>0</v>
      </c>
      <c r="H296" s="426">
        <v>0.84999999999999998</v>
      </c>
      <c r="I296">
        <v>1</v>
      </c>
      <c r="J296" s="427">
        <v>1</v>
      </c>
      <c r="K296" s="426">
        <v>0.84999999999999998</v>
      </c>
      <c r="L296">
        <v>1</v>
      </c>
      <c r="M296" s="427">
        <v>1</v>
      </c>
      <c r="N296" s="426">
        <v>0.84999999999999998</v>
      </c>
      <c r="O296">
        <v>1</v>
      </c>
      <c r="P296" s="427">
        <v>1</v>
      </c>
      <c r="Q296">
        <v>60</v>
      </c>
      <c r="R296" t="s">
        <v>268</v>
      </c>
    </row>
    <row r="297">
      <c r="A297" t="str">
        <f t="shared" si="37"/>
        <v>NHO18_80</v>
      </c>
      <c r="B297" s="426">
        <v>0.69999999999999996</v>
      </c>
      <c r="C297">
        <v>1</v>
      </c>
      <c r="D297" s="427">
        <v>1</v>
      </c>
      <c r="E297" s="426">
        <v>0</v>
      </c>
      <c r="F297">
        <v>0</v>
      </c>
      <c r="G297" s="427">
        <v>0</v>
      </c>
      <c r="H297" s="426">
        <v>0.69999999999999996</v>
      </c>
      <c r="I297">
        <v>1</v>
      </c>
      <c r="J297" s="427">
        <v>1</v>
      </c>
      <c r="K297" s="426">
        <v>0.69999999999999996</v>
      </c>
      <c r="L297">
        <v>1</v>
      </c>
      <c r="M297" s="427">
        <v>1</v>
      </c>
      <c r="N297" s="426">
        <v>0.69999999999999996</v>
      </c>
      <c r="O297">
        <v>1</v>
      </c>
      <c r="P297" s="427">
        <v>1</v>
      </c>
      <c r="Q297">
        <v>80</v>
      </c>
      <c r="R297" t="s">
        <v>268</v>
      </c>
    </row>
    <row r="298">
      <c r="A298" t="str">
        <f t="shared" si="37"/>
        <v>NHO18_100</v>
      </c>
      <c r="B298" s="426">
        <v>0.55000000000000004</v>
      </c>
      <c r="C298">
        <v>1</v>
      </c>
      <c r="D298" s="427">
        <v>1</v>
      </c>
      <c r="E298" s="426">
        <v>0</v>
      </c>
      <c r="F298">
        <v>0</v>
      </c>
      <c r="G298" s="427">
        <v>0</v>
      </c>
      <c r="H298" s="426">
        <v>0.55000000000000004</v>
      </c>
      <c r="I298">
        <v>1</v>
      </c>
      <c r="J298" s="427">
        <v>1</v>
      </c>
      <c r="K298" s="426">
        <v>0.55000000000000004</v>
      </c>
      <c r="L298">
        <v>1</v>
      </c>
      <c r="M298" s="427">
        <v>1</v>
      </c>
      <c r="N298" s="426">
        <v>0.55000000000000004</v>
      </c>
      <c r="O298">
        <v>1</v>
      </c>
      <c r="P298" s="427">
        <v>1</v>
      </c>
      <c r="Q298">
        <v>100</v>
      </c>
      <c r="R298" t="s">
        <v>268</v>
      </c>
    </row>
    <row r="299">
      <c r="A299" t="str">
        <f t="shared" si="37"/>
        <v/>
      </c>
    </row>
    <row r="300">
      <c r="A300" t="str">
        <f t="shared" si="37"/>
        <v>NVM18_0</v>
      </c>
      <c r="B300" s="426">
        <v>1.3999999999999999</v>
      </c>
      <c r="C300">
        <v>1</v>
      </c>
      <c r="D300" s="427">
        <v>1</v>
      </c>
      <c r="E300" s="426">
        <v>0</v>
      </c>
      <c r="F300">
        <v>0</v>
      </c>
      <c r="G300" s="427">
        <v>0</v>
      </c>
      <c r="H300" s="426">
        <v>2</v>
      </c>
      <c r="I300">
        <v>1</v>
      </c>
      <c r="J300" s="427">
        <v>1</v>
      </c>
      <c r="K300" s="426">
        <v>1.7</v>
      </c>
      <c r="L300">
        <v>1</v>
      </c>
      <c r="M300" s="427">
        <v>1</v>
      </c>
      <c r="N300" s="426">
        <v>2</v>
      </c>
      <c r="O300">
        <v>1</v>
      </c>
      <c r="P300" s="427">
        <v>1</v>
      </c>
      <c r="Q300">
        <v>0</v>
      </c>
      <c r="R300" t="s">
        <v>273</v>
      </c>
    </row>
    <row r="301">
      <c r="A301" t="str">
        <f t="shared" si="37"/>
        <v>NVM18_30</v>
      </c>
      <c r="B301" s="426">
        <v>1.1000000000000001</v>
      </c>
      <c r="C301">
        <v>1</v>
      </c>
      <c r="D301" s="427">
        <v>1</v>
      </c>
      <c r="E301" s="426">
        <v>0</v>
      </c>
      <c r="F301">
        <v>0</v>
      </c>
      <c r="G301" s="427">
        <v>0</v>
      </c>
      <c r="H301" s="426">
        <v>1.25</v>
      </c>
      <c r="I301">
        <v>1</v>
      </c>
      <c r="J301" s="427">
        <v>1</v>
      </c>
      <c r="K301" s="426">
        <v>1.175</v>
      </c>
      <c r="L301">
        <v>1</v>
      </c>
      <c r="M301" s="427">
        <v>1</v>
      </c>
      <c r="N301" s="426">
        <v>1.25</v>
      </c>
      <c r="O301">
        <v>1</v>
      </c>
      <c r="P301" s="427">
        <v>1</v>
      </c>
      <c r="Q301">
        <v>30</v>
      </c>
      <c r="R301" t="s">
        <v>273</v>
      </c>
    </row>
    <row r="302">
      <c r="A302" t="str">
        <f t="shared" si="37"/>
        <v>NVM18_40</v>
      </c>
      <c r="B302" s="426">
        <v>1</v>
      </c>
      <c r="C302">
        <v>1</v>
      </c>
      <c r="D302" s="427">
        <v>1</v>
      </c>
      <c r="E302" s="426">
        <v>0</v>
      </c>
      <c r="F302">
        <v>0</v>
      </c>
      <c r="G302" s="427">
        <v>0</v>
      </c>
      <c r="H302" s="426">
        <v>1</v>
      </c>
      <c r="I302">
        <v>1</v>
      </c>
      <c r="J302" s="427">
        <v>1</v>
      </c>
      <c r="K302" s="426">
        <v>1</v>
      </c>
      <c r="L302">
        <v>1</v>
      </c>
      <c r="M302" s="427">
        <v>1</v>
      </c>
      <c r="N302" s="426">
        <v>1</v>
      </c>
      <c r="O302">
        <v>1</v>
      </c>
      <c r="P302" s="427">
        <v>1</v>
      </c>
      <c r="Q302">
        <v>40</v>
      </c>
      <c r="R302" t="s">
        <v>273</v>
      </c>
    </row>
    <row r="303">
      <c r="A303" t="str">
        <f t="shared" si="37"/>
        <v>NVM18_60</v>
      </c>
      <c r="B303" s="426">
        <v>0.84999999999999998</v>
      </c>
      <c r="C303">
        <v>1</v>
      </c>
      <c r="D303" s="427">
        <v>1</v>
      </c>
      <c r="E303" s="426">
        <v>0</v>
      </c>
      <c r="F303">
        <v>0</v>
      </c>
      <c r="G303" s="427">
        <v>0</v>
      </c>
      <c r="H303" s="426">
        <v>0.84999999999999998</v>
      </c>
      <c r="I303">
        <v>1</v>
      </c>
      <c r="J303" s="427">
        <v>1</v>
      </c>
      <c r="K303" s="426">
        <v>0.84999999999999998</v>
      </c>
      <c r="L303">
        <v>1</v>
      </c>
      <c r="M303" s="427">
        <v>1</v>
      </c>
      <c r="N303" s="426">
        <v>0.84999999999999998</v>
      </c>
      <c r="O303">
        <v>1</v>
      </c>
      <c r="P303" s="427">
        <v>1</v>
      </c>
      <c r="Q303">
        <v>60</v>
      </c>
      <c r="R303" t="s">
        <v>273</v>
      </c>
    </row>
    <row r="304">
      <c r="A304" t="str">
        <f t="shared" si="37"/>
        <v>NVM18_80</v>
      </c>
      <c r="B304" s="426">
        <v>0.69999999999999996</v>
      </c>
      <c r="C304">
        <v>1</v>
      </c>
      <c r="D304" s="427">
        <v>1</v>
      </c>
      <c r="E304" s="426">
        <v>0</v>
      </c>
      <c r="F304">
        <v>0</v>
      </c>
      <c r="G304" s="427">
        <v>0</v>
      </c>
      <c r="H304" s="426">
        <v>0.69999999999999996</v>
      </c>
      <c r="I304">
        <v>1</v>
      </c>
      <c r="J304" s="427">
        <v>1</v>
      </c>
      <c r="K304" s="426">
        <v>0.69999999999999996</v>
      </c>
      <c r="L304">
        <v>1</v>
      </c>
      <c r="M304" s="427">
        <v>1</v>
      </c>
      <c r="N304" s="426">
        <v>0.69999999999999996</v>
      </c>
      <c r="O304">
        <v>1</v>
      </c>
      <c r="P304" s="427">
        <v>1</v>
      </c>
      <c r="Q304">
        <v>80</v>
      </c>
      <c r="R304" t="s">
        <v>273</v>
      </c>
    </row>
    <row r="305">
      <c r="A305" t="str">
        <f t="shared" si="37"/>
        <v>NVM18_100</v>
      </c>
      <c r="B305" s="426">
        <v>0.55000000000000004</v>
      </c>
      <c r="C305">
        <v>1</v>
      </c>
      <c r="D305" s="427">
        <v>1</v>
      </c>
      <c r="E305" s="426">
        <v>0</v>
      </c>
      <c r="F305">
        <v>0</v>
      </c>
      <c r="G305" s="427">
        <v>0</v>
      </c>
      <c r="H305" s="426">
        <v>0.55000000000000004</v>
      </c>
      <c r="I305">
        <v>1</v>
      </c>
      <c r="J305" s="427">
        <v>1</v>
      </c>
      <c r="K305" s="426">
        <v>0.55000000000000004</v>
      </c>
      <c r="L305">
        <v>1</v>
      </c>
      <c r="M305" s="427">
        <v>1</v>
      </c>
      <c r="N305" s="426">
        <v>0.55000000000000004</v>
      </c>
      <c r="O305">
        <v>1</v>
      </c>
      <c r="P305" s="427">
        <v>1</v>
      </c>
      <c r="Q305">
        <v>100</v>
      </c>
      <c r="R305" t="s">
        <v>273</v>
      </c>
    </row>
    <row r="306">
      <c r="A306" t="str">
        <f t="shared" si="37"/>
        <v/>
      </c>
    </row>
    <row r="307">
      <c r="A307" t="str">
        <f t="shared" si="37"/>
        <v>NSC18_0</v>
      </c>
      <c r="B307" s="426">
        <v>1.3999999999999999</v>
      </c>
      <c r="C307">
        <v>1</v>
      </c>
      <c r="D307" s="427">
        <v>1</v>
      </c>
      <c r="E307" s="426">
        <v>0</v>
      </c>
      <c r="F307">
        <v>0</v>
      </c>
      <c r="G307" s="427">
        <v>0</v>
      </c>
      <c r="H307" s="426">
        <v>2</v>
      </c>
      <c r="I307">
        <v>1</v>
      </c>
      <c r="J307" s="427">
        <v>1</v>
      </c>
      <c r="K307" s="426">
        <v>1.7</v>
      </c>
      <c r="L307">
        <v>1</v>
      </c>
      <c r="M307" s="427">
        <v>1</v>
      </c>
      <c r="N307" s="426">
        <v>2</v>
      </c>
      <c r="O307">
        <v>1</v>
      </c>
      <c r="P307" s="427">
        <v>1</v>
      </c>
      <c r="Q307">
        <v>0</v>
      </c>
      <c r="R307" t="s">
        <v>278</v>
      </c>
    </row>
    <row r="308">
      <c r="A308" t="str">
        <f t="shared" si="37"/>
        <v>NSC18_30</v>
      </c>
      <c r="B308" s="426">
        <v>1.1000000000000001</v>
      </c>
      <c r="C308">
        <v>1</v>
      </c>
      <c r="D308" s="427">
        <v>1</v>
      </c>
      <c r="E308" s="426">
        <v>0</v>
      </c>
      <c r="F308">
        <v>0</v>
      </c>
      <c r="G308" s="427">
        <v>0</v>
      </c>
      <c r="H308" s="426">
        <v>1.25</v>
      </c>
      <c r="I308">
        <v>1</v>
      </c>
      <c r="J308" s="427">
        <v>1</v>
      </c>
      <c r="K308" s="426">
        <v>1.175</v>
      </c>
      <c r="L308">
        <v>1</v>
      </c>
      <c r="M308" s="427">
        <v>1</v>
      </c>
      <c r="N308" s="426">
        <v>1.25</v>
      </c>
      <c r="O308">
        <v>1</v>
      </c>
      <c r="P308" s="427">
        <v>1</v>
      </c>
      <c r="Q308">
        <v>30</v>
      </c>
      <c r="R308" t="s">
        <v>278</v>
      </c>
    </row>
    <row r="309">
      <c r="A309" t="str">
        <f t="shared" si="37"/>
        <v>NSC18_40</v>
      </c>
      <c r="B309" s="426">
        <v>1</v>
      </c>
      <c r="C309">
        <v>1</v>
      </c>
      <c r="D309" s="427">
        <v>1</v>
      </c>
      <c r="E309" s="426">
        <v>0</v>
      </c>
      <c r="F309">
        <v>0</v>
      </c>
      <c r="G309" s="427">
        <v>0</v>
      </c>
      <c r="H309" s="426">
        <v>1</v>
      </c>
      <c r="I309">
        <v>1</v>
      </c>
      <c r="J309" s="427">
        <v>1</v>
      </c>
      <c r="K309" s="426">
        <v>1</v>
      </c>
      <c r="L309">
        <v>1</v>
      </c>
      <c r="M309" s="427">
        <v>1</v>
      </c>
      <c r="N309" s="426">
        <v>1</v>
      </c>
      <c r="O309">
        <v>1</v>
      </c>
      <c r="P309" s="427">
        <v>1</v>
      </c>
      <c r="Q309">
        <v>40</v>
      </c>
      <c r="R309" t="s">
        <v>278</v>
      </c>
    </row>
    <row r="310">
      <c r="A310" t="str">
        <f t="shared" si="37"/>
        <v>NSC18_60</v>
      </c>
      <c r="B310" s="426">
        <v>0.84999999999999998</v>
      </c>
      <c r="C310">
        <v>1</v>
      </c>
      <c r="D310" s="427">
        <v>1</v>
      </c>
      <c r="E310" s="426">
        <v>0</v>
      </c>
      <c r="F310">
        <v>0</v>
      </c>
      <c r="G310" s="427">
        <v>0</v>
      </c>
      <c r="H310" s="426">
        <v>0.84999999999999998</v>
      </c>
      <c r="I310">
        <v>1</v>
      </c>
      <c r="J310" s="427">
        <v>1</v>
      </c>
      <c r="K310" s="426">
        <v>0.84999999999999998</v>
      </c>
      <c r="L310">
        <v>1</v>
      </c>
      <c r="M310" s="427">
        <v>1</v>
      </c>
      <c r="N310" s="426">
        <v>0.84999999999999998</v>
      </c>
      <c r="O310">
        <v>1</v>
      </c>
      <c r="P310" s="427">
        <v>1</v>
      </c>
      <c r="Q310">
        <v>60</v>
      </c>
      <c r="R310" t="s">
        <v>278</v>
      </c>
    </row>
    <row r="311">
      <c r="A311" t="str">
        <f t="shared" si="37"/>
        <v>NSC18_80</v>
      </c>
      <c r="B311" s="426">
        <v>0.69999999999999996</v>
      </c>
      <c r="C311">
        <v>1</v>
      </c>
      <c r="D311" s="427">
        <v>1</v>
      </c>
      <c r="E311" s="426">
        <v>0</v>
      </c>
      <c r="F311">
        <v>0</v>
      </c>
      <c r="G311" s="427">
        <v>0</v>
      </c>
      <c r="H311" s="426">
        <v>0.69999999999999996</v>
      </c>
      <c r="I311">
        <v>1</v>
      </c>
      <c r="J311" s="427">
        <v>1</v>
      </c>
      <c r="K311" s="426">
        <v>0.69999999999999996</v>
      </c>
      <c r="L311">
        <v>1</v>
      </c>
      <c r="M311" s="427">
        <v>1</v>
      </c>
      <c r="N311" s="426">
        <v>0.69999999999999996</v>
      </c>
      <c r="O311">
        <v>1</v>
      </c>
      <c r="P311" s="427">
        <v>1</v>
      </c>
      <c r="Q311">
        <v>80</v>
      </c>
      <c r="R311" t="s">
        <v>278</v>
      </c>
    </row>
    <row r="312">
      <c r="A312" t="str">
        <f t="shared" si="37"/>
        <v>NSC18_100</v>
      </c>
      <c r="B312" s="426">
        <v>0.55000000000000004</v>
      </c>
      <c r="C312">
        <v>1</v>
      </c>
      <c r="D312" s="427">
        <v>1</v>
      </c>
      <c r="E312" s="426">
        <v>0</v>
      </c>
      <c r="F312">
        <v>0</v>
      </c>
      <c r="G312" s="427">
        <v>0</v>
      </c>
      <c r="H312" s="426">
        <v>0.55000000000000004</v>
      </c>
      <c r="I312">
        <v>1</v>
      </c>
      <c r="J312" s="427">
        <v>1</v>
      </c>
      <c r="K312" s="426">
        <v>0.55000000000000004</v>
      </c>
      <c r="L312">
        <v>1</v>
      </c>
      <c r="M312" s="427">
        <v>1</v>
      </c>
      <c r="N312" s="426">
        <v>0.55000000000000004</v>
      </c>
      <c r="O312">
        <v>1</v>
      </c>
      <c r="P312" s="427">
        <v>1</v>
      </c>
      <c r="Q312">
        <v>100</v>
      </c>
      <c r="R312" t="s">
        <v>278</v>
      </c>
    </row>
    <row r="313">
      <c r="A313" t="str">
        <f t="shared" si="37"/>
        <v/>
      </c>
    </row>
    <row r="314">
      <c r="A314" t="str">
        <f t="shared" si="37"/>
        <v>NGH18_0</v>
      </c>
      <c r="B314" s="426">
        <v>1.3999999999999999</v>
      </c>
      <c r="C314">
        <v>1</v>
      </c>
      <c r="D314" s="427">
        <v>1</v>
      </c>
      <c r="E314" s="426">
        <v>0</v>
      </c>
      <c r="F314">
        <v>0</v>
      </c>
      <c r="G314" s="427">
        <v>0</v>
      </c>
      <c r="H314" s="426">
        <v>2</v>
      </c>
      <c r="I314">
        <v>1</v>
      </c>
      <c r="J314" s="427">
        <v>1</v>
      </c>
      <c r="K314" s="426">
        <v>1.7</v>
      </c>
      <c r="L314">
        <v>1</v>
      </c>
      <c r="M314" s="427">
        <v>1</v>
      </c>
      <c r="N314" s="426">
        <v>2</v>
      </c>
      <c r="O314">
        <v>1</v>
      </c>
      <c r="P314" s="427">
        <v>1</v>
      </c>
      <c r="Q314">
        <v>0</v>
      </c>
      <c r="R314" t="s">
        <v>282</v>
      </c>
    </row>
    <row r="315">
      <c r="A315" t="str">
        <f t="shared" si="37"/>
        <v>NGH18_30</v>
      </c>
      <c r="B315" s="426">
        <v>1.1000000000000001</v>
      </c>
      <c r="C315">
        <v>1</v>
      </c>
      <c r="D315" s="427">
        <v>1</v>
      </c>
      <c r="E315" s="426">
        <v>0</v>
      </c>
      <c r="F315">
        <v>0</v>
      </c>
      <c r="G315" s="427">
        <v>0</v>
      </c>
      <c r="H315" s="426">
        <v>1.25</v>
      </c>
      <c r="I315">
        <v>1</v>
      </c>
      <c r="J315" s="427">
        <v>1</v>
      </c>
      <c r="K315" s="426">
        <v>1.175</v>
      </c>
      <c r="L315">
        <v>1</v>
      </c>
      <c r="M315" s="427">
        <v>1</v>
      </c>
      <c r="N315" s="426">
        <v>1.25</v>
      </c>
      <c r="O315">
        <v>1</v>
      </c>
      <c r="P315" s="427">
        <v>1</v>
      </c>
      <c r="Q315">
        <v>30</v>
      </c>
      <c r="R315" t="s">
        <v>282</v>
      </c>
    </row>
    <row r="316">
      <c r="A316" t="str">
        <f t="shared" si="37"/>
        <v>NGH18_40</v>
      </c>
      <c r="B316" s="426">
        <v>1</v>
      </c>
      <c r="C316">
        <v>1</v>
      </c>
      <c r="D316" s="427">
        <v>1</v>
      </c>
      <c r="E316" s="426">
        <v>0</v>
      </c>
      <c r="F316">
        <v>0</v>
      </c>
      <c r="G316" s="427">
        <v>0</v>
      </c>
      <c r="H316" s="426">
        <v>1</v>
      </c>
      <c r="I316">
        <v>1</v>
      </c>
      <c r="J316" s="427">
        <v>1</v>
      </c>
      <c r="K316" s="426">
        <v>1</v>
      </c>
      <c r="L316">
        <v>1</v>
      </c>
      <c r="M316" s="427">
        <v>1</v>
      </c>
      <c r="N316" s="426">
        <v>1</v>
      </c>
      <c r="O316">
        <v>1</v>
      </c>
      <c r="P316" s="427">
        <v>1</v>
      </c>
      <c r="Q316">
        <v>40</v>
      </c>
      <c r="R316" t="s">
        <v>282</v>
      </c>
    </row>
    <row r="317">
      <c r="A317" t="str">
        <f t="shared" si="37"/>
        <v>NGH18_60</v>
      </c>
      <c r="B317" s="426">
        <v>0.84999999999999998</v>
      </c>
      <c r="C317">
        <v>1</v>
      </c>
      <c r="D317" s="427">
        <v>1</v>
      </c>
      <c r="E317" s="426">
        <v>0</v>
      </c>
      <c r="F317">
        <v>0</v>
      </c>
      <c r="G317" s="427">
        <v>0</v>
      </c>
      <c r="H317" s="426">
        <v>0.84999999999999998</v>
      </c>
      <c r="I317">
        <v>1</v>
      </c>
      <c r="J317" s="427">
        <v>1</v>
      </c>
      <c r="K317" s="426">
        <v>0.84999999999999998</v>
      </c>
      <c r="L317">
        <v>1</v>
      </c>
      <c r="M317" s="427">
        <v>1</v>
      </c>
      <c r="N317" s="426">
        <v>0.84999999999999998</v>
      </c>
      <c r="O317">
        <v>1</v>
      </c>
      <c r="P317" s="427">
        <v>1</v>
      </c>
      <c r="Q317">
        <v>60</v>
      </c>
      <c r="R317" t="s">
        <v>282</v>
      </c>
    </row>
    <row r="318">
      <c r="A318" t="str">
        <f t="shared" si="37"/>
        <v>NGH18_80</v>
      </c>
      <c r="B318" s="426">
        <v>0.69999999999999996</v>
      </c>
      <c r="C318">
        <v>1</v>
      </c>
      <c r="D318" s="427">
        <v>1</v>
      </c>
      <c r="E318" s="426">
        <v>0</v>
      </c>
      <c r="F318">
        <v>0</v>
      </c>
      <c r="G318" s="427">
        <v>0</v>
      </c>
      <c r="H318" s="426">
        <v>0.69999999999999996</v>
      </c>
      <c r="I318">
        <v>1</v>
      </c>
      <c r="J318" s="427">
        <v>1</v>
      </c>
      <c r="K318" s="426">
        <v>0.69999999999999996</v>
      </c>
      <c r="L318">
        <v>1</v>
      </c>
      <c r="M318" s="427">
        <v>1</v>
      </c>
      <c r="N318" s="426">
        <v>0.69999999999999996</v>
      </c>
      <c r="O318">
        <v>1</v>
      </c>
      <c r="P318" s="427">
        <v>1</v>
      </c>
      <c r="Q318">
        <v>80</v>
      </c>
      <c r="R318" t="s">
        <v>282</v>
      </c>
    </row>
    <row r="319">
      <c r="A319" t="str">
        <f t="shared" si="37"/>
        <v>NGH18_100</v>
      </c>
      <c r="B319" s="426">
        <v>0.55000000000000004</v>
      </c>
      <c r="C319">
        <v>1</v>
      </c>
      <c r="D319" s="427">
        <v>1</v>
      </c>
      <c r="E319" s="426">
        <v>0</v>
      </c>
      <c r="F319">
        <v>0</v>
      </c>
      <c r="G319" s="427">
        <v>0</v>
      </c>
      <c r="H319" s="426">
        <v>0.55000000000000004</v>
      </c>
      <c r="I319">
        <v>1</v>
      </c>
      <c r="J319" s="427">
        <v>1</v>
      </c>
      <c r="K319" s="426">
        <v>0.55000000000000004</v>
      </c>
      <c r="L319">
        <v>1</v>
      </c>
      <c r="M319" s="427">
        <v>1</v>
      </c>
      <c r="N319" s="426">
        <v>0.55000000000000004</v>
      </c>
      <c r="O319">
        <v>1</v>
      </c>
      <c r="P319" s="427">
        <v>1</v>
      </c>
      <c r="Q319">
        <v>100</v>
      </c>
      <c r="R319" t="s">
        <v>282</v>
      </c>
    </row>
    <row r="320">
      <c r="A320" t="str">
        <f t="shared" si="37"/>
        <v/>
      </c>
    </row>
    <row r="321">
      <c r="A321" t="str">
        <f t="shared" si="37"/>
        <v>NLO18_0</v>
      </c>
      <c r="B321" s="426">
        <v>1.3999999999999999</v>
      </c>
      <c r="C321">
        <v>1</v>
      </c>
      <c r="D321" s="427">
        <v>1</v>
      </c>
      <c r="E321" s="426">
        <v>0</v>
      </c>
      <c r="F321">
        <v>0</v>
      </c>
      <c r="G321" s="427">
        <v>0</v>
      </c>
      <c r="H321" s="426">
        <v>2</v>
      </c>
      <c r="I321">
        <v>1</v>
      </c>
      <c r="J321" s="427">
        <v>1</v>
      </c>
      <c r="K321" s="426">
        <v>1.7</v>
      </c>
      <c r="L321">
        <v>1</v>
      </c>
      <c r="M321" s="427">
        <v>1</v>
      </c>
      <c r="N321" s="426">
        <v>2</v>
      </c>
      <c r="O321">
        <v>1</v>
      </c>
      <c r="P321" s="427">
        <v>1</v>
      </c>
      <c r="Q321">
        <v>0</v>
      </c>
      <c r="R321" t="s">
        <v>270</v>
      </c>
    </row>
    <row r="322">
      <c r="A322" t="str">
        <f t="shared" si="37"/>
        <v>NLO18_30</v>
      </c>
      <c r="B322" s="426">
        <v>1.1000000000000001</v>
      </c>
      <c r="C322">
        <v>1</v>
      </c>
      <c r="D322" s="427">
        <v>1</v>
      </c>
      <c r="E322" s="426">
        <v>0</v>
      </c>
      <c r="F322">
        <v>0</v>
      </c>
      <c r="G322" s="427">
        <v>0</v>
      </c>
      <c r="H322" s="426">
        <v>1.25</v>
      </c>
      <c r="I322">
        <v>1</v>
      </c>
      <c r="J322" s="427">
        <v>1</v>
      </c>
      <c r="K322" s="426">
        <v>1.175</v>
      </c>
      <c r="L322">
        <v>1</v>
      </c>
      <c r="M322" s="427">
        <v>1</v>
      </c>
      <c r="N322" s="426">
        <v>1.25</v>
      </c>
      <c r="O322">
        <v>1</v>
      </c>
      <c r="P322" s="427">
        <v>1</v>
      </c>
      <c r="Q322">
        <v>30</v>
      </c>
      <c r="R322" t="s">
        <v>270</v>
      </c>
    </row>
    <row r="323">
      <c r="A323" t="str">
        <f t="shared" ref="A323:A386" si="38">IF(R323="","",CONCATENATE(R323,"_",Q323))</f>
        <v>NLO18_40</v>
      </c>
      <c r="B323" s="426">
        <v>1</v>
      </c>
      <c r="C323">
        <v>1</v>
      </c>
      <c r="D323" s="427">
        <v>1</v>
      </c>
      <c r="E323" s="426">
        <v>0</v>
      </c>
      <c r="F323">
        <v>0</v>
      </c>
      <c r="G323" s="427">
        <v>0</v>
      </c>
      <c r="H323" s="426">
        <v>1</v>
      </c>
      <c r="I323">
        <v>1</v>
      </c>
      <c r="J323" s="427">
        <v>1</v>
      </c>
      <c r="K323" s="426">
        <v>1</v>
      </c>
      <c r="L323">
        <v>1</v>
      </c>
      <c r="M323" s="427">
        <v>1</v>
      </c>
      <c r="N323" s="426">
        <v>1</v>
      </c>
      <c r="O323">
        <v>1</v>
      </c>
      <c r="P323" s="427">
        <v>1</v>
      </c>
      <c r="Q323">
        <v>40</v>
      </c>
      <c r="R323" t="s">
        <v>270</v>
      </c>
    </row>
    <row r="324">
      <c r="A324" t="str">
        <f t="shared" si="38"/>
        <v>NLO18_60</v>
      </c>
      <c r="B324" s="426">
        <v>0.84999999999999998</v>
      </c>
      <c r="C324">
        <v>1</v>
      </c>
      <c r="D324" s="427">
        <v>1</v>
      </c>
      <c r="E324" s="426">
        <v>0</v>
      </c>
      <c r="F324">
        <v>0</v>
      </c>
      <c r="G324" s="427">
        <v>0</v>
      </c>
      <c r="H324" s="426">
        <v>0.84999999999999998</v>
      </c>
      <c r="I324">
        <v>1</v>
      </c>
      <c r="J324" s="427">
        <v>1</v>
      </c>
      <c r="K324" s="426">
        <v>0.84999999999999998</v>
      </c>
      <c r="L324">
        <v>1</v>
      </c>
      <c r="M324" s="427">
        <v>1</v>
      </c>
      <c r="N324" s="426">
        <v>0.84999999999999998</v>
      </c>
      <c r="O324">
        <v>1</v>
      </c>
      <c r="P324" s="427">
        <v>1</v>
      </c>
      <c r="Q324">
        <v>60</v>
      </c>
      <c r="R324" t="s">
        <v>270</v>
      </c>
    </row>
    <row r="325">
      <c r="A325" t="str">
        <f t="shared" si="38"/>
        <v>NLO18_80</v>
      </c>
      <c r="B325" s="426">
        <v>0.69999999999999996</v>
      </c>
      <c r="C325">
        <v>1</v>
      </c>
      <c r="D325" s="427">
        <v>1</v>
      </c>
      <c r="E325" s="426">
        <v>0</v>
      </c>
      <c r="F325">
        <v>0</v>
      </c>
      <c r="G325" s="427">
        <v>0</v>
      </c>
      <c r="H325" s="426">
        <v>0.69999999999999996</v>
      </c>
      <c r="I325">
        <v>1</v>
      </c>
      <c r="J325" s="427">
        <v>1</v>
      </c>
      <c r="K325" s="426">
        <v>0.69999999999999996</v>
      </c>
      <c r="L325">
        <v>1</v>
      </c>
      <c r="M325" s="427">
        <v>1</v>
      </c>
      <c r="N325" s="426">
        <v>0.69999999999999996</v>
      </c>
      <c r="O325">
        <v>1</v>
      </c>
      <c r="P325" s="427">
        <v>1</v>
      </c>
      <c r="Q325">
        <v>80</v>
      </c>
      <c r="R325" t="s">
        <v>270</v>
      </c>
    </row>
    <row r="326">
      <c r="A326" t="str">
        <f t="shared" si="38"/>
        <v>NLO18_100</v>
      </c>
      <c r="B326" s="426">
        <v>0.55000000000000004</v>
      </c>
      <c r="C326">
        <v>1</v>
      </c>
      <c r="D326" s="427">
        <v>1</v>
      </c>
      <c r="E326" s="426">
        <v>0</v>
      </c>
      <c r="F326">
        <v>0</v>
      </c>
      <c r="G326" s="427">
        <v>0</v>
      </c>
      <c r="H326" s="426">
        <v>0.55000000000000004</v>
      </c>
      <c r="I326">
        <v>1</v>
      </c>
      <c r="J326" s="427">
        <v>1</v>
      </c>
      <c r="K326" s="426">
        <v>0.55000000000000004</v>
      </c>
      <c r="L326">
        <v>1</v>
      </c>
      <c r="M326" s="427">
        <v>1</v>
      </c>
      <c r="N326" s="426">
        <v>0.55000000000000004</v>
      </c>
      <c r="O326">
        <v>1</v>
      </c>
      <c r="P326" s="427">
        <v>1</v>
      </c>
      <c r="Q326">
        <v>100</v>
      </c>
      <c r="R326" t="s">
        <v>270</v>
      </c>
    </row>
    <row r="327">
      <c r="A327" t="str">
        <f t="shared" si="38"/>
        <v/>
      </c>
    </row>
    <row r="328">
      <c r="A328" s="341" t="str">
        <f t="shared" si="38"/>
        <v>NPS18_0</v>
      </c>
      <c r="B328" s="426">
        <v>1.3999999999999999</v>
      </c>
      <c r="C328">
        <v>1</v>
      </c>
      <c r="D328" s="427">
        <v>1</v>
      </c>
      <c r="E328" s="426">
        <v>0</v>
      </c>
      <c r="F328">
        <v>0</v>
      </c>
      <c r="G328" s="427">
        <v>0</v>
      </c>
      <c r="H328" s="426">
        <v>2</v>
      </c>
      <c r="I328">
        <v>1</v>
      </c>
      <c r="J328" s="427">
        <v>1</v>
      </c>
      <c r="K328" s="426">
        <v>1.7</v>
      </c>
      <c r="L328">
        <v>1</v>
      </c>
      <c r="M328" s="427">
        <v>1</v>
      </c>
      <c r="N328" s="426">
        <v>2</v>
      </c>
      <c r="O328">
        <v>1</v>
      </c>
      <c r="P328" s="427">
        <v>1</v>
      </c>
      <c r="Q328">
        <v>0</v>
      </c>
      <c r="R328" t="s">
        <v>275</v>
      </c>
    </row>
    <row r="329">
      <c r="A329" s="341" t="str">
        <f t="shared" si="38"/>
        <v>NPS18_30</v>
      </c>
      <c r="B329" s="426">
        <v>1.1000000000000001</v>
      </c>
      <c r="C329">
        <v>1</v>
      </c>
      <c r="D329" s="427">
        <v>1</v>
      </c>
      <c r="E329" s="426">
        <v>0</v>
      </c>
      <c r="F329">
        <v>0</v>
      </c>
      <c r="G329" s="427">
        <v>0</v>
      </c>
      <c r="H329" s="426">
        <v>1.25</v>
      </c>
      <c r="I329">
        <v>1</v>
      </c>
      <c r="J329" s="427">
        <v>1</v>
      </c>
      <c r="K329" s="426">
        <v>1.175</v>
      </c>
      <c r="L329">
        <v>1</v>
      </c>
      <c r="M329" s="427">
        <v>1</v>
      </c>
      <c r="N329" s="426">
        <v>1.25</v>
      </c>
      <c r="O329">
        <v>1</v>
      </c>
      <c r="P329" s="427">
        <v>1</v>
      </c>
      <c r="Q329">
        <v>30</v>
      </c>
      <c r="R329" t="s">
        <v>275</v>
      </c>
    </row>
    <row r="330">
      <c r="A330" s="341" t="str">
        <f t="shared" si="38"/>
        <v>NPS18_40</v>
      </c>
      <c r="B330" s="426">
        <v>1</v>
      </c>
      <c r="C330">
        <v>1</v>
      </c>
      <c r="D330" s="427">
        <v>1</v>
      </c>
      <c r="E330" s="426">
        <v>0</v>
      </c>
      <c r="F330">
        <v>0</v>
      </c>
      <c r="G330" s="427">
        <v>0</v>
      </c>
      <c r="H330" s="426">
        <v>1</v>
      </c>
      <c r="I330">
        <v>1</v>
      </c>
      <c r="J330" s="427">
        <v>1</v>
      </c>
      <c r="K330" s="426">
        <v>1</v>
      </c>
      <c r="L330">
        <v>1</v>
      </c>
      <c r="M330" s="427">
        <v>1</v>
      </c>
      <c r="N330" s="426">
        <v>1</v>
      </c>
      <c r="O330">
        <v>1</v>
      </c>
      <c r="P330" s="427">
        <v>1</v>
      </c>
      <c r="Q330">
        <v>40</v>
      </c>
      <c r="R330" t="s">
        <v>275</v>
      </c>
    </row>
    <row r="331">
      <c r="A331" s="341" t="str">
        <f t="shared" si="38"/>
        <v>NPS18_60</v>
      </c>
      <c r="B331" s="426">
        <v>0.84999999999999998</v>
      </c>
      <c r="C331">
        <v>1</v>
      </c>
      <c r="D331" s="427">
        <v>1</v>
      </c>
      <c r="E331" s="426">
        <v>0</v>
      </c>
      <c r="F331">
        <v>0</v>
      </c>
      <c r="G331" s="427">
        <v>0</v>
      </c>
      <c r="H331" s="426">
        <v>0.84999999999999998</v>
      </c>
      <c r="I331">
        <v>1</v>
      </c>
      <c r="J331" s="427">
        <v>1</v>
      </c>
      <c r="K331" s="426">
        <v>0.84999999999999998</v>
      </c>
      <c r="L331">
        <v>1</v>
      </c>
      <c r="M331" s="427">
        <v>1</v>
      </c>
      <c r="N331" s="426">
        <v>0.84999999999999998</v>
      </c>
      <c r="O331">
        <v>1</v>
      </c>
      <c r="P331" s="427">
        <v>1</v>
      </c>
      <c r="Q331">
        <v>60</v>
      </c>
      <c r="R331" t="s">
        <v>275</v>
      </c>
    </row>
    <row r="332">
      <c r="A332" s="341" t="str">
        <f t="shared" si="38"/>
        <v>NPS18_80</v>
      </c>
      <c r="B332" s="426">
        <v>0.69999999999999996</v>
      </c>
      <c r="C332">
        <v>1</v>
      </c>
      <c r="D332" s="427">
        <v>1</v>
      </c>
      <c r="E332" s="426">
        <v>0</v>
      </c>
      <c r="F332">
        <v>0</v>
      </c>
      <c r="G332" s="427">
        <v>0</v>
      </c>
      <c r="H332" s="426">
        <v>0.69999999999999996</v>
      </c>
      <c r="I332">
        <v>1</v>
      </c>
      <c r="J332" s="427">
        <v>1</v>
      </c>
      <c r="K332" s="426">
        <v>0.69999999999999996</v>
      </c>
      <c r="L332">
        <v>1</v>
      </c>
      <c r="M332" s="427">
        <v>1</v>
      </c>
      <c r="N332" s="426">
        <v>0.69999999999999996</v>
      </c>
      <c r="O332">
        <v>1</v>
      </c>
      <c r="P332" s="427">
        <v>1</v>
      </c>
      <c r="Q332">
        <v>80</v>
      </c>
      <c r="R332" t="s">
        <v>275</v>
      </c>
    </row>
    <row r="333">
      <c r="A333" s="341" t="str">
        <f t="shared" si="38"/>
        <v>NPS18_100</v>
      </c>
      <c r="B333" s="426">
        <v>0.55000000000000004</v>
      </c>
      <c r="C333">
        <v>1</v>
      </c>
      <c r="D333" s="427">
        <v>1</v>
      </c>
      <c r="E333" s="426">
        <v>0</v>
      </c>
      <c r="F333">
        <v>0</v>
      </c>
      <c r="G333" s="427">
        <v>0</v>
      </c>
      <c r="H333" s="426">
        <v>0.55000000000000004</v>
      </c>
      <c r="I333">
        <v>1</v>
      </c>
      <c r="J333" s="427">
        <v>1</v>
      </c>
      <c r="K333" s="426">
        <v>0.55000000000000004</v>
      </c>
      <c r="L333">
        <v>1</v>
      </c>
      <c r="M333" s="427">
        <v>1</v>
      </c>
      <c r="N333" s="426">
        <v>0.55000000000000004</v>
      </c>
      <c r="O333">
        <v>1</v>
      </c>
      <c r="P333" s="427">
        <v>1</v>
      </c>
      <c r="Q333">
        <v>100</v>
      </c>
      <c r="R333" t="s">
        <v>275</v>
      </c>
    </row>
    <row r="334">
      <c r="A334" t="str">
        <f t="shared" si="38"/>
        <v/>
      </c>
    </row>
    <row r="335">
      <c r="A335" t="str">
        <f t="shared" si="38"/>
        <v>NSH17_10</v>
      </c>
      <c r="B335" s="426">
        <v>1.3999999999999999</v>
      </c>
      <c r="C335">
        <v>1</v>
      </c>
      <c r="D335" s="427">
        <v>1</v>
      </c>
      <c r="E335" s="426">
        <v>10</v>
      </c>
      <c r="F335">
        <v>1</v>
      </c>
      <c r="G335" s="427">
        <v>1</v>
      </c>
      <c r="H335" s="426">
        <v>2</v>
      </c>
      <c r="I335">
        <v>1</v>
      </c>
      <c r="J335" s="427">
        <v>1</v>
      </c>
      <c r="K335" s="426">
        <v>1.7</v>
      </c>
      <c r="L335">
        <v>1</v>
      </c>
      <c r="M335" s="427">
        <v>1</v>
      </c>
      <c r="N335" s="426">
        <v>2</v>
      </c>
      <c r="O335">
        <v>1</v>
      </c>
      <c r="P335" s="427">
        <v>1</v>
      </c>
      <c r="Q335">
        <v>10</v>
      </c>
      <c r="R335" t="s">
        <v>299</v>
      </c>
    </row>
    <row r="336">
      <c r="A336" t="str">
        <f t="shared" si="38"/>
        <v>NSH17_20</v>
      </c>
      <c r="B336" s="426">
        <v>1.3</v>
      </c>
      <c r="C336">
        <v>1</v>
      </c>
      <c r="D336" s="427">
        <v>1</v>
      </c>
      <c r="E336" s="426">
        <v>7.75</v>
      </c>
      <c r="F336">
        <v>1</v>
      </c>
      <c r="G336" s="427">
        <v>1</v>
      </c>
      <c r="H336" s="426">
        <v>1.75</v>
      </c>
      <c r="I336">
        <v>1</v>
      </c>
      <c r="J336" s="427">
        <v>1</v>
      </c>
      <c r="K336" s="426">
        <v>1.5249999999999999</v>
      </c>
      <c r="L336">
        <v>1</v>
      </c>
      <c r="M336" s="427">
        <v>1</v>
      </c>
      <c r="N336" s="426">
        <v>1.75</v>
      </c>
      <c r="O336">
        <v>1</v>
      </c>
      <c r="P336" s="427">
        <v>1</v>
      </c>
      <c r="Q336">
        <v>20</v>
      </c>
      <c r="R336" t="s">
        <v>299</v>
      </c>
    </row>
    <row r="337">
      <c r="A337" t="str">
        <f t="shared" si="38"/>
        <v>NSH17_30</v>
      </c>
      <c r="B337" s="426">
        <v>1.2</v>
      </c>
      <c r="C337">
        <v>1</v>
      </c>
      <c r="D337" s="427">
        <v>1</v>
      </c>
      <c r="E337" s="426">
        <v>5.5</v>
      </c>
      <c r="F337">
        <v>1</v>
      </c>
      <c r="G337" s="427">
        <v>1</v>
      </c>
      <c r="H337" s="426">
        <v>1.5</v>
      </c>
      <c r="I337">
        <v>1</v>
      </c>
      <c r="J337" s="427">
        <v>1</v>
      </c>
      <c r="K337" s="426">
        <v>1.3500000000000001</v>
      </c>
      <c r="L337">
        <v>1</v>
      </c>
      <c r="M337" s="427">
        <v>1</v>
      </c>
      <c r="N337" s="426">
        <v>1.5</v>
      </c>
      <c r="O337">
        <v>1</v>
      </c>
      <c r="P337" s="427">
        <v>1</v>
      </c>
      <c r="Q337">
        <v>30</v>
      </c>
      <c r="R337" t="s">
        <v>299</v>
      </c>
    </row>
    <row r="338">
      <c r="A338" t="str">
        <f t="shared" si="38"/>
        <v>NSH17_40</v>
      </c>
      <c r="B338" s="426">
        <v>1.1000000000000001</v>
      </c>
      <c r="C338">
        <v>1</v>
      </c>
      <c r="D338" s="427">
        <v>1</v>
      </c>
      <c r="E338" s="426">
        <v>3.25</v>
      </c>
      <c r="F338">
        <v>1</v>
      </c>
      <c r="G338" s="427">
        <v>1</v>
      </c>
      <c r="H338" s="426">
        <v>1.25</v>
      </c>
      <c r="I338">
        <v>1</v>
      </c>
      <c r="J338" s="427">
        <v>1</v>
      </c>
      <c r="K338" s="426">
        <v>1.175</v>
      </c>
      <c r="L338">
        <v>1</v>
      </c>
      <c r="M338" s="427">
        <v>1</v>
      </c>
      <c r="N338" s="426">
        <v>1.25</v>
      </c>
      <c r="O338">
        <v>1</v>
      </c>
      <c r="P338" s="427">
        <v>1</v>
      </c>
      <c r="Q338">
        <v>40</v>
      </c>
      <c r="R338" t="s">
        <v>299</v>
      </c>
    </row>
    <row r="339">
      <c r="A339" t="str">
        <f t="shared" si="38"/>
        <v>NSH17_50</v>
      </c>
      <c r="B339" s="426">
        <v>1</v>
      </c>
      <c r="C339">
        <v>1</v>
      </c>
      <c r="D339" s="427">
        <v>1</v>
      </c>
      <c r="E339" s="426">
        <v>1</v>
      </c>
      <c r="F339">
        <v>1</v>
      </c>
      <c r="G339" s="427">
        <v>1</v>
      </c>
      <c r="H339" s="426">
        <v>1</v>
      </c>
      <c r="I339">
        <v>1</v>
      </c>
      <c r="J339" s="427">
        <v>1</v>
      </c>
      <c r="K339" s="426">
        <v>1</v>
      </c>
      <c r="L339">
        <v>1</v>
      </c>
      <c r="M339" s="427">
        <v>1</v>
      </c>
      <c r="N339" s="426">
        <v>1</v>
      </c>
      <c r="O339">
        <v>1</v>
      </c>
      <c r="P339" s="427">
        <v>1</v>
      </c>
      <c r="Q339">
        <v>50</v>
      </c>
      <c r="R339" t="s">
        <v>299</v>
      </c>
    </row>
    <row r="340">
      <c r="A340" t="str">
        <f t="shared" si="38"/>
        <v>NSH17_60</v>
      </c>
      <c r="B340" s="426">
        <v>0.93999999999999995</v>
      </c>
      <c r="C340">
        <v>1</v>
      </c>
      <c r="D340" s="427">
        <v>1</v>
      </c>
      <c r="E340" s="426">
        <v>0.93999999999999995</v>
      </c>
      <c r="F340">
        <v>1</v>
      </c>
      <c r="G340" s="427">
        <v>1</v>
      </c>
      <c r="H340" s="426">
        <v>0.93999999999999995</v>
      </c>
      <c r="I340">
        <v>1</v>
      </c>
      <c r="J340" s="427">
        <v>1</v>
      </c>
      <c r="K340" s="426">
        <v>0.93999999999999995</v>
      </c>
      <c r="L340">
        <v>1</v>
      </c>
      <c r="M340" s="427">
        <v>1</v>
      </c>
      <c r="N340" s="426">
        <v>0.93999999999999995</v>
      </c>
      <c r="O340">
        <v>1</v>
      </c>
      <c r="P340" s="427">
        <v>1</v>
      </c>
      <c r="Q340">
        <v>60</v>
      </c>
      <c r="R340" t="s">
        <v>299</v>
      </c>
    </row>
    <row r="341">
      <c r="A341" t="str">
        <f t="shared" si="38"/>
        <v>NSH17_70</v>
      </c>
      <c r="B341" s="426">
        <v>0.88</v>
      </c>
      <c r="C341">
        <v>1</v>
      </c>
      <c r="D341" s="427">
        <v>1</v>
      </c>
      <c r="E341" s="426">
        <v>0.88</v>
      </c>
      <c r="F341">
        <v>1</v>
      </c>
      <c r="G341" s="427">
        <v>1</v>
      </c>
      <c r="H341" s="426">
        <v>0.88</v>
      </c>
      <c r="I341">
        <v>1</v>
      </c>
      <c r="J341" s="427">
        <v>1</v>
      </c>
      <c r="K341" s="426">
        <v>0.88</v>
      </c>
      <c r="L341">
        <v>1</v>
      </c>
      <c r="M341" s="427">
        <v>1</v>
      </c>
      <c r="N341" s="426">
        <v>0.88</v>
      </c>
      <c r="O341">
        <v>1</v>
      </c>
      <c r="P341" s="427">
        <v>1</v>
      </c>
      <c r="Q341">
        <v>70</v>
      </c>
      <c r="R341" t="s">
        <v>299</v>
      </c>
    </row>
    <row r="342">
      <c r="A342" t="str">
        <f t="shared" si="38"/>
        <v>NSH17_75</v>
      </c>
      <c r="B342" s="426">
        <v>0.84999999999999998</v>
      </c>
      <c r="C342">
        <v>1</v>
      </c>
      <c r="D342" s="427">
        <v>1</v>
      </c>
      <c r="E342" s="426">
        <v>0.84999999999999998</v>
      </c>
      <c r="F342">
        <v>1</v>
      </c>
      <c r="G342" s="427">
        <v>1</v>
      </c>
      <c r="H342" s="426">
        <v>0.84999999999999998</v>
      </c>
      <c r="I342">
        <v>1</v>
      </c>
      <c r="J342" s="427">
        <v>1</v>
      </c>
      <c r="K342" s="426">
        <v>0.84999999999999998</v>
      </c>
      <c r="L342">
        <v>1</v>
      </c>
      <c r="M342" s="427">
        <v>1</v>
      </c>
      <c r="N342" s="426">
        <v>0.84999999999999998</v>
      </c>
      <c r="O342">
        <v>1</v>
      </c>
      <c r="P342" s="427">
        <v>1</v>
      </c>
      <c r="Q342">
        <v>75</v>
      </c>
      <c r="R342" t="s">
        <v>299</v>
      </c>
    </row>
    <row r="343">
      <c r="A343" t="str">
        <f t="shared" si="38"/>
        <v>NSH17_80</v>
      </c>
      <c r="B343" s="426">
        <v>0.81999999999999995</v>
      </c>
      <c r="C343">
        <v>1</v>
      </c>
      <c r="D343" s="427">
        <v>1</v>
      </c>
      <c r="E343" s="426">
        <v>0.81999999999999995</v>
      </c>
      <c r="F343">
        <v>1</v>
      </c>
      <c r="G343" s="427">
        <v>1</v>
      </c>
      <c r="H343" s="426">
        <v>0.81999999999999995</v>
      </c>
      <c r="I343">
        <v>1</v>
      </c>
      <c r="J343" s="427">
        <v>1</v>
      </c>
      <c r="K343" s="426">
        <v>0.81999999999999995</v>
      </c>
      <c r="L343">
        <v>1</v>
      </c>
      <c r="M343" s="427">
        <v>1</v>
      </c>
      <c r="N343" s="426">
        <v>0.81999999999999995</v>
      </c>
      <c r="O343">
        <v>1</v>
      </c>
      <c r="P343" s="427">
        <v>1</v>
      </c>
      <c r="Q343">
        <v>80</v>
      </c>
      <c r="R343" t="s">
        <v>299</v>
      </c>
    </row>
    <row r="344">
      <c r="A344" t="str">
        <f t="shared" si="38"/>
        <v>NSH17_90</v>
      </c>
      <c r="B344" s="426">
        <v>0.76000000000000001</v>
      </c>
      <c r="C344">
        <v>1</v>
      </c>
      <c r="D344" s="427">
        <v>1</v>
      </c>
      <c r="E344" s="426">
        <v>0.76000000000000001</v>
      </c>
      <c r="F344">
        <v>1</v>
      </c>
      <c r="G344" s="427">
        <v>1</v>
      </c>
      <c r="H344" s="426">
        <v>0.76000000000000001</v>
      </c>
      <c r="I344">
        <v>1</v>
      </c>
      <c r="J344" s="427">
        <v>1</v>
      </c>
      <c r="K344" s="426">
        <v>0.76000000000000001</v>
      </c>
      <c r="L344">
        <v>1</v>
      </c>
      <c r="M344" s="427">
        <v>1</v>
      </c>
      <c r="N344" s="426">
        <v>0.76000000000000001</v>
      </c>
      <c r="O344">
        <v>1</v>
      </c>
      <c r="P344" s="427">
        <v>1</v>
      </c>
      <c r="Q344">
        <v>90</v>
      </c>
      <c r="R344" t="s">
        <v>299</v>
      </c>
    </row>
    <row r="345">
      <c r="A345" t="str">
        <f t="shared" si="38"/>
        <v>NSH17_100</v>
      </c>
      <c r="B345" s="426">
        <v>0.69999999999999996</v>
      </c>
      <c r="C345">
        <v>1</v>
      </c>
      <c r="D345" s="427">
        <v>1</v>
      </c>
      <c r="E345" s="426">
        <v>0.69999999999999996</v>
      </c>
      <c r="F345">
        <v>1</v>
      </c>
      <c r="G345" s="427">
        <v>1</v>
      </c>
      <c r="H345" s="426">
        <v>0.69999999999999996</v>
      </c>
      <c r="I345">
        <v>1</v>
      </c>
      <c r="J345" s="427">
        <v>1</v>
      </c>
      <c r="K345" s="426">
        <v>0.69999999999999996</v>
      </c>
      <c r="L345">
        <v>1</v>
      </c>
      <c r="M345" s="427">
        <v>1</v>
      </c>
      <c r="N345" s="426">
        <v>0.69999999999999996</v>
      </c>
      <c r="O345">
        <v>1</v>
      </c>
      <c r="P345" s="427">
        <v>1</v>
      </c>
      <c r="Q345">
        <v>100</v>
      </c>
      <c r="R345" t="s">
        <v>299</v>
      </c>
    </row>
    <row r="346">
      <c r="A346" t="str">
        <f t="shared" si="38"/>
        <v>NSH17_110</v>
      </c>
      <c r="B346" s="426">
        <v>0.69999999999999996</v>
      </c>
      <c r="C346">
        <v>1</v>
      </c>
      <c r="D346" s="427">
        <v>0.875</v>
      </c>
      <c r="E346" s="426">
        <v>0.69999999999999996</v>
      </c>
      <c r="F346">
        <v>1</v>
      </c>
      <c r="G346" s="427">
        <v>0.875</v>
      </c>
      <c r="H346" s="426">
        <v>0.69999999999999996</v>
      </c>
      <c r="I346">
        <v>1</v>
      </c>
      <c r="J346" s="427">
        <v>0.875</v>
      </c>
      <c r="K346" s="426">
        <v>0.69999999999999996</v>
      </c>
      <c r="L346">
        <v>1</v>
      </c>
      <c r="M346" s="427">
        <v>0.875</v>
      </c>
      <c r="N346" s="426">
        <v>0.69999999999999996</v>
      </c>
      <c r="O346">
        <v>1</v>
      </c>
      <c r="P346" s="427">
        <v>0.75</v>
      </c>
      <c r="Q346">
        <v>110</v>
      </c>
      <c r="R346" t="s">
        <v>299</v>
      </c>
    </row>
    <row r="347">
      <c r="A347" t="str">
        <f t="shared" si="38"/>
        <v>NSH17_120</v>
      </c>
      <c r="B347" s="426">
        <v>0.69999999999999996</v>
      </c>
      <c r="C347">
        <v>1</v>
      </c>
      <c r="D347" s="427">
        <v>0.75</v>
      </c>
      <c r="E347" s="426">
        <v>0.69999999999999996</v>
      </c>
      <c r="F347">
        <v>1</v>
      </c>
      <c r="G347" s="427">
        <v>0.75</v>
      </c>
      <c r="H347" s="426">
        <v>0.69999999999999996</v>
      </c>
      <c r="I347">
        <v>1</v>
      </c>
      <c r="J347" s="427">
        <v>0.75</v>
      </c>
      <c r="K347" s="426">
        <v>0.69999999999999996</v>
      </c>
      <c r="L347">
        <v>1</v>
      </c>
      <c r="M347" s="427">
        <v>0.75</v>
      </c>
      <c r="N347" s="426">
        <v>0.69999999999999996</v>
      </c>
      <c r="O347">
        <v>1</v>
      </c>
      <c r="P347" s="427">
        <v>0.5</v>
      </c>
      <c r="Q347">
        <v>120</v>
      </c>
      <c r="R347" t="s">
        <v>299</v>
      </c>
    </row>
    <row r="348">
      <c r="A348" t="str">
        <f t="shared" si="38"/>
        <v/>
      </c>
    </row>
    <row r="349">
      <c r="A349" t="str">
        <f t="shared" si="38"/>
        <v>NPH18_0</v>
      </c>
      <c r="B349" s="426">
        <v>1.3999999999999999</v>
      </c>
      <c r="C349">
        <v>1</v>
      </c>
      <c r="D349" s="427">
        <v>1</v>
      </c>
      <c r="E349" s="426">
        <v>0</v>
      </c>
      <c r="F349">
        <v>0</v>
      </c>
      <c r="G349" s="427">
        <v>0</v>
      </c>
      <c r="H349" s="426">
        <v>2</v>
      </c>
      <c r="I349">
        <v>1</v>
      </c>
      <c r="J349" s="427">
        <v>1</v>
      </c>
      <c r="K349" s="426">
        <v>1.7</v>
      </c>
      <c r="L349">
        <v>1</v>
      </c>
      <c r="M349" s="427">
        <v>1</v>
      </c>
      <c r="N349" s="426">
        <v>2</v>
      </c>
      <c r="O349">
        <v>1</v>
      </c>
      <c r="P349" s="427">
        <v>1</v>
      </c>
      <c r="Q349" s="426">
        <v>0</v>
      </c>
      <c r="R349" t="s">
        <v>300</v>
      </c>
    </row>
    <row r="350">
      <c r="A350" t="str">
        <f t="shared" si="38"/>
        <v>NPH18_20</v>
      </c>
      <c r="B350" s="426">
        <v>1</v>
      </c>
      <c r="C350">
        <v>1</v>
      </c>
      <c r="D350" s="427">
        <v>1</v>
      </c>
      <c r="E350" s="426">
        <v>0</v>
      </c>
      <c r="F350">
        <v>0</v>
      </c>
      <c r="G350" s="427">
        <v>0</v>
      </c>
      <c r="H350" s="426">
        <v>1</v>
      </c>
      <c r="I350">
        <v>1</v>
      </c>
      <c r="J350" s="427">
        <v>1</v>
      </c>
      <c r="K350" s="426">
        <v>1</v>
      </c>
      <c r="L350">
        <v>1</v>
      </c>
      <c r="M350" s="427">
        <v>1</v>
      </c>
      <c r="N350" s="426">
        <v>1</v>
      </c>
      <c r="O350">
        <v>1</v>
      </c>
      <c r="P350" s="427">
        <v>1</v>
      </c>
      <c r="Q350" s="426">
        <v>20</v>
      </c>
      <c r="R350" t="s">
        <v>300</v>
      </c>
    </row>
    <row r="351">
      <c r="A351" t="str">
        <f t="shared" si="38"/>
        <v>NPH18_40</v>
      </c>
      <c r="B351" s="426">
        <v>0.69999999999999996</v>
      </c>
      <c r="C351">
        <v>1</v>
      </c>
      <c r="D351" s="427">
        <v>1</v>
      </c>
      <c r="E351" s="426">
        <v>0</v>
      </c>
      <c r="F351">
        <v>0</v>
      </c>
      <c r="G351" s="427">
        <v>0</v>
      </c>
      <c r="H351" s="426">
        <v>0.69999999999999996</v>
      </c>
      <c r="I351">
        <v>1</v>
      </c>
      <c r="J351" s="427">
        <v>1</v>
      </c>
      <c r="K351" s="426">
        <v>0.69999999999999996</v>
      </c>
      <c r="L351">
        <v>1</v>
      </c>
      <c r="M351" s="427">
        <v>1</v>
      </c>
      <c r="N351" s="426">
        <v>0.69999999999999996</v>
      </c>
      <c r="O351">
        <v>1</v>
      </c>
      <c r="P351" s="427">
        <v>1</v>
      </c>
      <c r="Q351" s="426">
        <v>40</v>
      </c>
      <c r="R351" t="s">
        <v>300</v>
      </c>
    </row>
    <row r="352">
      <c r="A352" t="str">
        <f t="shared" si="38"/>
        <v>NPH18_50</v>
      </c>
      <c r="B352" s="426">
        <v>0.55000000000000004</v>
      </c>
      <c r="C352">
        <v>1</v>
      </c>
      <c r="D352" s="427">
        <v>1</v>
      </c>
      <c r="E352" s="426">
        <v>0</v>
      </c>
      <c r="F352">
        <v>0</v>
      </c>
      <c r="G352" s="427">
        <v>0</v>
      </c>
      <c r="H352" s="426">
        <v>0.55000000000000004</v>
      </c>
      <c r="I352">
        <v>1</v>
      </c>
      <c r="J352" s="427">
        <v>1</v>
      </c>
      <c r="K352" s="426">
        <v>0.55000000000000004</v>
      </c>
      <c r="L352">
        <v>1</v>
      </c>
      <c r="M352" s="427">
        <v>1</v>
      </c>
      <c r="N352" s="426">
        <v>0.55000000000000004</v>
      </c>
      <c r="O352">
        <v>1</v>
      </c>
      <c r="P352" s="427">
        <v>1</v>
      </c>
      <c r="Q352" s="426">
        <v>50</v>
      </c>
      <c r="R352" t="s">
        <v>300</v>
      </c>
    </row>
    <row r="354">
      <c r="A354" t="str">
        <f t="shared" si="38"/>
        <v>NVS18_Typ1_0</v>
      </c>
      <c r="B354" s="426">
        <v>1.3999999999999999</v>
      </c>
      <c r="C354">
        <v>1</v>
      </c>
      <c r="D354" s="427">
        <v>1</v>
      </c>
      <c r="E354" s="426">
        <v>0</v>
      </c>
      <c r="F354">
        <v>0</v>
      </c>
      <c r="G354" s="427">
        <v>0</v>
      </c>
      <c r="H354" s="426">
        <v>2</v>
      </c>
      <c r="I354">
        <v>1</v>
      </c>
      <c r="J354" s="427">
        <v>1</v>
      </c>
      <c r="K354" s="426">
        <v>1.7</v>
      </c>
      <c r="L354">
        <v>1</v>
      </c>
      <c r="M354" s="427">
        <v>1</v>
      </c>
      <c r="N354" s="426">
        <v>2</v>
      </c>
      <c r="O354">
        <v>1</v>
      </c>
      <c r="P354" s="427">
        <v>1</v>
      </c>
      <c r="Q354" s="426">
        <v>0</v>
      </c>
      <c r="R354" t="s">
        <v>291</v>
      </c>
    </row>
    <row r="355">
      <c r="A355" t="str">
        <f t="shared" si="38"/>
        <v>NVS18_Typ1_30</v>
      </c>
      <c r="B355" s="426">
        <v>1</v>
      </c>
      <c r="C355">
        <v>1</v>
      </c>
      <c r="D355" s="427">
        <v>1</v>
      </c>
      <c r="E355" s="426">
        <v>0</v>
      </c>
      <c r="F355">
        <v>0</v>
      </c>
      <c r="G355" s="427">
        <v>0</v>
      </c>
      <c r="H355" s="426">
        <v>1</v>
      </c>
      <c r="I355">
        <v>1</v>
      </c>
      <c r="J355" s="427">
        <v>1</v>
      </c>
      <c r="K355" s="426">
        <v>1</v>
      </c>
      <c r="L355">
        <v>1</v>
      </c>
      <c r="M355" s="427">
        <v>1</v>
      </c>
      <c r="N355" s="426">
        <v>1</v>
      </c>
      <c r="O355">
        <v>1</v>
      </c>
      <c r="P355" s="427">
        <v>1</v>
      </c>
      <c r="Q355" s="426">
        <v>30</v>
      </c>
      <c r="R355" t="s">
        <v>291</v>
      </c>
    </row>
    <row r="356">
      <c r="A356" t="str">
        <f t="shared" si="38"/>
        <v>NVS18_Typ1_60</v>
      </c>
      <c r="B356" s="426">
        <v>0.69999999999999996</v>
      </c>
      <c r="C356">
        <v>1</v>
      </c>
      <c r="D356" s="427">
        <v>1</v>
      </c>
      <c r="E356" s="426">
        <v>0</v>
      </c>
      <c r="F356">
        <v>0</v>
      </c>
      <c r="G356" s="427">
        <v>0</v>
      </c>
      <c r="H356" s="426">
        <v>0.69999999999999996</v>
      </c>
      <c r="I356">
        <v>1</v>
      </c>
      <c r="J356" s="427">
        <v>1</v>
      </c>
      <c r="K356" s="426">
        <v>0.69999999999999996</v>
      </c>
      <c r="L356">
        <v>1</v>
      </c>
      <c r="M356" s="427">
        <v>1</v>
      </c>
      <c r="N356" s="426">
        <v>0.69999999999999996</v>
      </c>
      <c r="O356">
        <v>1</v>
      </c>
      <c r="P356" s="427">
        <v>1</v>
      </c>
      <c r="Q356" s="426">
        <v>60</v>
      </c>
      <c r="R356" t="s">
        <v>291</v>
      </c>
    </row>
    <row r="357">
      <c r="A357" t="str">
        <f t="shared" si="38"/>
        <v>NVS18_Typ1_80</v>
      </c>
      <c r="B357" s="426">
        <v>0.55000000000000004</v>
      </c>
      <c r="C357">
        <v>1</v>
      </c>
      <c r="D357" s="427">
        <v>1</v>
      </c>
      <c r="E357" s="426">
        <v>0</v>
      </c>
      <c r="F357">
        <v>0</v>
      </c>
      <c r="G357" s="427">
        <v>0</v>
      </c>
      <c r="H357" s="426">
        <v>0.55000000000000004</v>
      </c>
      <c r="I357">
        <v>1</v>
      </c>
      <c r="J357" s="427">
        <v>1</v>
      </c>
      <c r="K357" s="426">
        <v>0.55000000000000004</v>
      </c>
      <c r="L357">
        <v>1</v>
      </c>
      <c r="M357" s="427">
        <v>1</v>
      </c>
      <c r="N357" s="426">
        <v>0.55000000000000004</v>
      </c>
      <c r="O357">
        <v>1</v>
      </c>
      <c r="P357" s="427">
        <v>1</v>
      </c>
      <c r="Q357" s="426">
        <v>80</v>
      </c>
      <c r="R357" t="s">
        <v>291</v>
      </c>
    </row>
    <row r="358">
      <c r="A358" t="str">
        <f t="shared" si="38"/>
        <v/>
      </c>
    </row>
    <row r="359">
      <c r="A359" t="str">
        <f t="shared" si="38"/>
        <v>NVS18_Typ2_0</v>
      </c>
      <c r="B359" s="426">
        <v>1.3999999999999999</v>
      </c>
      <c r="C359">
        <v>1</v>
      </c>
      <c r="D359" s="427">
        <v>1</v>
      </c>
      <c r="E359" s="426">
        <v>0</v>
      </c>
      <c r="F359">
        <v>0</v>
      </c>
      <c r="G359" s="427">
        <v>0</v>
      </c>
      <c r="H359" s="426">
        <v>2</v>
      </c>
      <c r="I359">
        <v>1</v>
      </c>
      <c r="J359" s="427">
        <v>1</v>
      </c>
      <c r="K359" s="426">
        <v>1.7</v>
      </c>
      <c r="L359">
        <v>1</v>
      </c>
      <c r="M359" s="427">
        <v>1</v>
      </c>
      <c r="N359" s="426">
        <v>2</v>
      </c>
      <c r="O359">
        <v>1</v>
      </c>
      <c r="P359" s="427">
        <v>1</v>
      </c>
      <c r="Q359" s="426">
        <v>0</v>
      </c>
      <c r="R359" t="s">
        <v>280</v>
      </c>
    </row>
    <row r="360">
      <c r="A360" t="str">
        <f t="shared" si="38"/>
        <v>NVS18_Typ2_30</v>
      </c>
      <c r="B360" s="426">
        <v>1</v>
      </c>
      <c r="C360">
        <v>1</v>
      </c>
      <c r="D360" s="427">
        <v>1</v>
      </c>
      <c r="E360" s="426">
        <v>0</v>
      </c>
      <c r="F360">
        <v>0</v>
      </c>
      <c r="G360" s="427">
        <v>0</v>
      </c>
      <c r="H360" s="426">
        <v>1</v>
      </c>
      <c r="I360">
        <v>1</v>
      </c>
      <c r="J360" s="427">
        <v>1</v>
      </c>
      <c r="K360" s="426">
        <v>1</v>
      </c>
      <c r="L360">
        <v>1</v>
      </c>
      <c r="M360" s="427">
        <v>1</v>
      </c>
      <c r="N360" s="426">
        <v>1</v>
      </c>
      <c r="O360">
        <v>1</v>
      </c>
      <c r="P360" s="427">
        <v>1</v>
      </c>
      <c r="Q360" s="426">
        <v>30</v>
      </c>
      <c r="R360" t="s">
        <v>280</v>
      </c>
    </row>
    <row r="361">
      <c r="A361" t="str">
        <f t="shared" si="38"/>
        <v>NVS18_Typ2_60</v>
      </c>
      <c r="B361" s="426">
        <v>0.69999999999999996</v>
      </c>
      <c r="C361">
        <v>1</v>
      </c>
      <c r="D361" s="427">
        <v>1</v>
      </c>
      <c r="E361" s="426">
        <v>0</v>
      </c>
      <c r="F361">
        <v>0</v>
      </c>
      <c r="G361" s="427">
        <v>0</v>
      </c>
      <c r="H361" s="426">
        <v>0.69999999999999996</v>
      </c>
      <c r="I361">
        <v>1</v>
      </c>
      <c r="J361" s="427">
        <v>1</v>
      </c>
      <c r="K361" s="426">
        <v>0.69999999999999996</v>
      </c>
      <c r="L361">
        <v>1</v>
      </c>
      <c r="M361" s="427">
        <v>1</v>
      </c>
      <c r="N361" s="426">
        <v>0.69999999999999996</v>
      </c>
      <c r="O361">
        <v>1</v>
      </c>
      <c r="P361" s="427">
        <v>1</v>
      </c>
      <c r="Q361" s="426">
        <v>60</v>
      </c>
      <c r="R361" t="s">
        <v>280</v>
      </c>
    </row>
    <row r="362">
      <c r="A362" t="str">
        <f t="shared" si="38"/>
        <v>NVS18_Typ2_80</v>
      </c>
      <c r="B362" s="426">
        <v>0.55000000000000004</v>
      </c>
      <c r="C362">
        <v>1</v>
      </c>
      <c r="D362" s="427">
        <v>1</v>
      </c>
      <c r="E362" s="426">
        <v>0</v>
      </c>
      <c r="F362">
        <v>0</v>
      </c>
      <c r="G362" s="427">
        <v>0</v>
      </c>
      <c r="H362" s="426">
        <v>0.55000000000000004</v>
      </c>
      <c r="I362">
        <v>1</v>
      </c>
      <c r="J362" s="427">
        <v>1</v>
      </c>
      <c r="K362" s="426">
        <v>0.55000000000000004</v>
      </c>
      <c r="L362">
        <v>1</v>
      </c>
      <c r="M362" s="427">
        <v>1</v>
      </c>
      <c r="N362" s="426">
        <v>0.55000000000000004</v>
      </c>
      <c r="O362">
        <v>1</v>
      </c>
      <c r="P362" s="427">
        <v>1</v>
      </c>
      <c r="Q362" s="426">
        <v>80</v>
      </c>
      <c r="R362" t="s">
        <v>280</v>
      </c>
    </row>
    <row r="363">
      <c r="A363" t="str">
        <f t="shared" si="38"/>
        <v/>
      </c>
    </row>
    <row r="364">
      <c r="A364" t="str">
        <f t="shared" si="38"/>
        <v>MIX12_0</v>
      </c>
      <c r="B364" s="426">
        <f>IF('DGNB LCA Results'!$P$4=4,VLOOKUP(CONCATENATE('DGNB LCA Results'!$M$3,"_",Q364), $A$2:$P$352,2,FALSE)*'DGNB LCA Results'!$N$3+
                                                                  VLOOKUP(CONCATENATE('DGNB LCA Results'!$K$3,"_",Q364), $A$2:$P$352,2,FALSE)*'DGNB LCA Results'!$L$3+
                                                                  VLOOKUP(CONCATENATE('DGNB LCA Results'!$I$3,"_",Q364), $A$2:$P$352,2,FALSE)*'DGNB LCA Results'!$J$3+
                                                                  VLOOKUP(CONCATENATE('DGNB LCA Results'!$G$3,"_",Q364), $A$2:$P$352,2,FALSE)*'DGNB LCA Results'!$H$3,
IF('DGNB LCA Results'!$P$4=3,VLOOKUP(CONCATENATE('DGNB LCA Results'!$M$3,"_",Q364), $A$2:$P$352,2,FALSE)*'DGNB LCA Results'!$N$3+
                                                                VLOOKUP(CONCATENATE('DGNB LCA Results'!$K$3,"_",Q364), $A$2:$P$352,2,FALSE)*'DGNB LCA Results'!$L$3+
                                                                VLOOKUP(CONCATENATE('DGNB LCA Results'!$I$3,"_",Q364),$A$2:$P$352,2,FALSE)*'DGNB LCA Results'!$J$3,
IF('DGNB LCA Results'!$P$4=2,VLOOKUP(CONCATENATE('DGNB LCA Results'!$M$3,"_",Q364), $A$2:$P$352,2,FALSE)*'DGNB LCA Results'!$N$3+
                                                                 VLOOKUP(CONCATENATE('DGNB LCA Results'!$K$3,"_",Q364),$A$2:$P$352,2,FALSE)*'DGNB LCA Results'!$L$3,
IF('DGNB LCA Results'!$P$4=1,VLOOKUP(CONCATENATE('DGNB LCA Results'!$M$3,"_",Q364), $A$2:$P$352,2,FALSE)*'DGNB LCA Results'!$N$3,0))))</f>
        <v>0</v>
      </c>
      <c r="C364">
        <f>IF('DGNB LCA Results'!$P$4=4,VLOOKUP(CONCATENATE('DGNB LCA Results'!$M$3,"_",Q364), $A$2:$P$352,3,FALSE)*'DGNB LCA Results'!$N$3+
                                                                  VLOOKUP(CONCATENATE('DGNB LCA Results'!$K$3,"_",Q364), $A$2:$P$352,3,FALSE)*'DGNB LCA Results'!$L$3+
                                                                  VLOOKUP(CONCATENATE('DGNB LCA Results'!$I$3,"_",Q364), $A$2:$P$352,3,FALSE)*'DGNB LCA Results'!$J$3+
                                                                  VLOOKUP(CONCATENATE('DGNB LCA Results'!$G$3,"_",Q364), $A$2:$P$352,3,FALSE)*'DGNB LCA Results'!$H$3,
IF('DGNB LCA Results'!$P$4=3,VLOOKUP(CONCATENATE('DGNB LCA Results'!$M$3,"_",Q364), $A$2:$P$352,3,FALSE)*'DGNB LCA Results'!$N$3+
                                                                VLOOKUP(CONCATENATE('DGNB LCA Results'!$K$3,"_",Q364), $A$2:$P$352,3,FALSE)*'DGNB LCA Results'!$L$3+
                                                                VLOOKUP(CONCATENATE('DGNB LCA Results'!$I$3,"_",Q364),$A$2:$P$352,3,FALSE)*'DGNB LCA Results'!$J$3,
IF('DGNB LCA Results'!$P$4=2,VLOOKUP(CONCATENATE('DGNB LCA Results'!$M$3,"_",Q364), $A$2:$P$352,3,FALSE)*'DGNB LCA Results'!$N$3+
                                                                 VLOOKUP(CONCATENATE('DGNB LCA Results'!$K$3,"_",Q364),$A$2:$P$352,3,FALSE)*'DGNB LCA Results'!$L$3,
IF('DGNB LCA Results'!$P$4=1,VLOOKUP(CONCATENATE('DGNB LCA Results'!$M$3,"_",Q364), $A$2:$P$352,3,FALSE)*'DGNB LCA Results'!$N$3,0))))</f>
        <v>0</v>
      </c>
      <c r="D364">
        <f>IF('DGNB LCA Results'!$P$4=4,VLOOKUP(CONCATENATE('DGNB LCA Results'!$M$3,"_",Q364), $A$2:$P$352,4,FALSE)*'DGNB LCA Results'!$N$3+
                                                                  VLOOKUP(CONCATENATE('DGNB LCA Results'!$K$3,"_",Q364), $A$2:$P$352,4,FALSE)*'DGNB LCA Results'!$L$3+
                                                                  VLOOKUP(CONCATENATE('DGNB LCA Results'!$I$3,"_",Q364), $A$2:$P$352,4,FALSE)*'DGNB LCA Results'!$J$3+
                                                                  VLOOKUP(CONCATENATE('DGNB LCA Results'!$G$3,"_",Q364), $A$2:$P$352,4,FALSE)*'DGNB LCA Results'!$H$3,
IF('DGNB LCA Results'!$P$4=3,VLOOKUP(CONCATENATE('DGNB LCA Results'!$M$3,"_",Q364), $A$2:$P$352,4,FALSE)*'DGNB LCA Results'!$N$3+
                                                                VLOOKUP(CONCATENATE('DGNB LCA Results'!$K$3,"_",Q364), $A$2:$P$352,4,FALSE)*'DGNB LCA Results'!$L$3+
                                                                VLOOKUP(CONCATENATE('DGNB LCA Results'!$I$3,"_",Q364),$A$2:$P$352,4,FALSE)*'DGNB LCA Results'!$J$3,
IF('DGNB LCA Results'!$P$4=2,VLOOKUP(CONCATENATE('DGNB LCA Results'!$M$3,"_",Q364), $A$2:$P$352,4,FALSE)*'DGNB LCA Results'!$N$3+
                                                                 VLOOKUP(CONCATENATE('DGNB LCA Results'!$K$3,"_",Q364),$A$2:$P$352,4,FALSE)*'DGNB LCA Results'!$L$3,
IF('DGNB LCA Results'!$P$4=1,VLOOKUP(CONCATENATE('DGNB LCA Results'!$M$3,"_",Q364), $A$2:$P$352,4,FALSE)*'DGNB LCA Results'!$N$3,0))))</f>
        <v>0</v>
      </c>
      <c r="E364" s="426">
        <f>IF('DGNB LCA Results'!$P$4=4,VLOOKUP(CONCATENATE('DGNB LCA Results'!$M$3,"_",Q364), $A$2:$P$352,5,FALSE)*'DGNB LCA Results'!$N$3+
                                                                  VLOOKUP(CONCATENATE('DGNB LCA Results'!$K$3,"_",Q364), $A$2:$P$352,5,FALSE)*'DGNB LCA Results'!$L$3+
                                                                  VLOOKUP(CONCATENATE('DGNB LCA Results'!$I$3,"_",Q364), $A$2:$P$352,5,FALSE)*'DGNB LCA Results'!$J$3+
                                                                  VLOOKUP(CONCATENATE('DGNB LCA Results'!$G$3,"_",Q364), $A$2:$P$352,5,FALSE)*'DGNB LCA Results'!$H$3,
IF('DGNB LCA Results'!$P$4=3,VLOOKUP(CONCATENATE('DGNB LCA Results'!$M$3,"_",Q364), $A$2:$P$352,5,FALSE)*'DGNB LCA Results'!$N$3+
                                                                VLOOKUP(CONCATENATE('DGNB LCA Results'!$K$3,"_",Q364), $A$2:$P$352,5,FALSE)*'DGNB LCA Results'!$L$3+
                                                                VLOOKUP(CONCATENATE('DGNB LCA Results'!$I$3,"_",Q364),$A$2:$P$352,5,FALSE)*'DGNB LCA Results'!$J$3,
IF('DGNB LCA Results'!$P$4=2,VLOOKUP(CONCATENATE('DGNB LCA Results'!$M$3,"_",Q364), $A$2:$P$352,5,FALSE)*'DGNB LCA Results'!$N$3+
                                                                 VLOOKUP(CONCATENATE('DGNB LCA Results'!$K$3,"_",Q364),$A$2:$P$352,5,FALSE)*'DGNB LCA Results'!$L$3,
IF('DGNB LCA Results'!$P$4=1,VLOOKUP(CONCATENATE('DGNB LCA Results'!$M$3,"_",Q364), $A$2:$P$352,5,FALSE)*'DGNB LCA Results'!$N$3,0))))</f>
        <v>0</v>
      </c>
      <c r="F364">
        <f>IF('DGNB LCA Results'!$P$4=4,VLOOKUP(CONCATENATE('DGNB LCA Results'!$M$3,"_",Q364), $A$2:$P$352,6,FALSE)*'DGNB LCA Results'!$N$3+
                                                                  VLOOKUP(CONCATENATE('DGNB LCA Results'!$K$3,"_",Q364), $A$2:$P$352,6,FALSE)*'DGNB LCA Results'!$L$3+
                                                                  VLOOKUP(CONCATENATE('DGNB LCA Results'!$I$3,"_",Q364), $A$2:$P$352,6,FALSE)*'DGNB LCA Results'!$J$3+
                                                                  VLOOKUP(CONCATENATE('DGNB LCA Results'!$G$3,"_",Q364), $A$2:$P$352,6,FALSE)*'DGNB LCA Results'!$H$3,
IF('DGNB LCA Results'!$P$4=3,VLOOKUP(CONCATENATE('DGNB LCA Results'!$M$3,"_",Q364), $A$2:$P$352,6,FALSE)*'DGNB LCA Results'!$N$3+
                                                                VLOOKUP(CONCATENATE('DGNB LCA Results'!$K$3,"_",Q364), $A$2:$P$352,6,FALSE)*'DGNB LCA Results'!$L$3+
                                                                VLOOKUP(CONCATENATE('DGNB LCA Results'!$I$3,"_",Q364),$A$2:$P$352,6,FALSE)*'DGNB LCA Results'!$J$3,
IF('DGNB LCA Results'!$P$4=2,VLOOKUP(CONCATENATE('DGNB LCA Results'!$M$3,"_",Q364), $A$2:$P$352,6,FALSE)*'DGNB LCA Results'!$N$3+
                                                                 VLOOKUP(CONCATENATE('DGNB LCA Results'!$K$3,"_",Q364),$A$2:$P$352,6,FALSE)*'DGNB LCA Results'!$L$3,
IF('DGNB LCA Results'!$P$4=1,VLOOKUP(CONCATENATE('DGNB LCA Results'!$M$3,"_",Q364), $A$2:$P$352,6,FALSE)*'DGNB LCA Results'!$N$3,0))))</f>
        <v>0</v>
      </c>
      <c r="G364" s="427">
        <f>IF('DGNB LCA Results'!$P$4=4,VLOOKUP(CONCATENATE('DGNB LCA Results'!$M$3,"_",Q364), $A$2:$P$352,7,FALSE)*'DGNB LCA Results'!$N$3+
                                                                  VLOOKUP(CONCATENATE('DGNB LCA Results'!$K$3,"_",Q364), $A$2:$P$352,7,FALSE)*'DGNB LCA Results'!$L$3+
                                                                  VLOOKUP(CONCATENATE('DGNB LCA Results'!$I$3,"_",Q364), $A$2:$P$352,7,FALSE)*'DGNB LCA Results'!$J$3+
                                                                  VLOOKUP(CONCATENATE('DGNB LCA Results'!$G$3,"_",Q364), $A$2:$P$352,7,FALSE)*'DGNB LCA Results'!$H$3,
IF('DGNB LCA Results'!$P$4=3,VLOOKUP(CONCATENATE('DGNB LCA Results'!$M$3,"_",Q364), $A$2:$P$352,7,FALSE)*'DGNB LCA Results'!$N$3+
                                                                VLOOKUP(CONCATENATE('DGNB LCA Results'!$K$3,"_",Q364), $A$2:$P$352,7,FALSE)*'DGNB LCA Results'!$L$3+
                                                                VLOOKUP(CONCATENATE('DGNB LCA Results'!$I$3,"_",Q364),$A$2:$P$352,7,FALSE)*'DGNB LCA Results'!$J$3,
IF('DGNB LCA Results'!$P$4=2,VLOOKUP(CONCATENATE('DGNB LCA Results'!$M$3,"_",Q364), $A$2:$P$352,7,FALSE)*'DGNB LCA Results'!$N$3+
                                                                 VLOOKUP(CONCATENATE('DGNB LCA Results'!$K$3,"_",Q364),$A$2:$P$352,7,FALSE)*'DGNB LCA Results'!$L$3,
IF('DGNB LCA Results'!$P$4=1,VLOOKUP(CONCATENATE('DGNB LCA Results'!$M$3,"_",Q364), $A$2:$P$352,7,FALSE)*'DGNB LCA Results'!$N$3,0))))</f>
        <v>0</v>
      </c>
      <c r="H364" s="426">
        <f>IF('DGNB LCA Results'!$P$4=4,VLOOKUP(CONCATENATE('DGNB LCA Results'!$M$3,"_",Q364), $A$2:$P$352,8,FALSE)*'DGNB LCA Results'!$N$3+
                                                                  VLOOKUP(CONCATENATE('DGNB LCA Results'!$K$3,"_",Q364), $A$2:$P$352,8,FALSE)*'DGNB LCA Results'!$L$3+
                                                                  VLOOKUP(CONCATENATE('DGNB LCA Results'!$I$3,"_",Q364), $A$2:$P$352,8,FALSE)*'DGNB LCA Results'!$J$3+
                                                                  VLOOKUP(CONCATENATE('DGNB LCA Results'!$G$3,"_",Q364), $A$2:$P$352,8,FALSE)*'DGNB LCA Results'!$H$3,
IF('DGNB LCA Results'!$P$4=3,VLOOKUP(CONCATENATE('DGNB LCA Results'!$M$3,"_",Q364), $A$2:$P$352,8,FALSE)*'DGNB LCA Results'!$N$3+
                                                                VLOOKUP(CONCATENATE('DGNB LCA Results'!$K$3,"_",Q364), $A$2:$P$352,8,FALSE)*'DGNB LCA Results'!$L$3+
                                                                VLOOKUP(CONCATENATE('DGNB LCA Results'!$I$3,"_",Q364),$A$2:$P$352,8,FALSE)*'DGNB LCA Results'!$J$3,
IF('DGNB LCA Results'!$P$4=2,VLOOKUP(CONCATENATE('DGNB LCA Results'!$M$3,"_",Q364), $A$2:$P$352,8,FALSE)*'DGNB LCA Results'!$N$3+
                                                                 VLOOKUP(CONCATENATE('DGNB LCA Results'!$K$3,"_",Q364),$A$2:$P$352,8,FALSE)*'DGNB LCA Results'!$L$3,
IF('DGNB LCA Results'!$P$4=1,VLOOKUP(CONCATENATE('DGNB LCA Results'!$M$3,"_",Q364), $A$2:$P$352,8,FALSE)*'DGNB LCA Results'!$N$3,0))))</f>
        <v>0</v>
      </c>
      <c r="I364">
        <f>IF('DGNB LCA Results'!$P$4=4,VLOOKUP(CONCATENATE('DGNB LCA Results'!$M$3,"_",Q364), $A$2:$P$352,9,FALSE)*'DGNB LCA Results'!$N$3+
                                                                  VLOOKUP(CONCATENATE('DGNB LCA Results'!$K$3,"_",Q364), $A$2:$P$352,9,FALSE)*'DGNB LCA Results'!$L$3+
                                                                  VLOOKUP(CONCATENATE('DGNB LCA Results'!$I$3,"_",Q364), $A$2:$P$352,9,FALSE)*'DGNB LCA Results'!$J$3+
                                                                  VLOOKUP(CONCATENATE('DGNB LCA Results'!$G$3,"_",Q364), $A$2:$P$352,9,FALSE)*'DGNB LCA Results'!$H$3,
IF('DGNB LCA Results'!$P$4=3,VLOOKUP(CONCATENATE('DGNB LCA Results'!$M$3,"_",Q364), $A$2:$P$352,9,FALSE)*'DGNB LCA Results'!$N$3+
                                                                VLOOKUP(CONCATENATE('DGNB LCA Results'!$K$3,"_",Q364), $A$2:$P$352,9,FALSE)*'DGNB LCA Results'!$L$3+
                                                                VLOOKUP(CONCATENATE('DGNB LCA Results'!$I$3,"_",Q364),$A$2:$P$352,9,FALSE)*'DGNB LCA Results'!$J$3,
IF('DGNB LCA Results'!$P$4=2,VLOOKUP(CONCATENATE('DGNB LCA Results'!$M$3,"_",Q364), $A$2:$P$352,9,FALSE)*'DGNB LCA Results'!$N$3+
                                                                 VLOOKUP(CONCATENATE('DGNB LCA Results'!$K$3,"_",Q364),$A$2:$P$352,9,FALSE)*'DGNB LCA Results'!$L$3,
IF('DGNB LCA Results'!$P$4=1,VLOOKUP(CONCATENATE('DGNB LCA Results'!$M$3,"_",Q364), $A$2:$P$352,9,FALSE)*'DGNB LCA Results'!$N$3,0))))</f>
        <v>0</v>
      </c>
      <c r="J364" s="427">
        <f>IF('DGNB LCA Results'!$P$4=4,VLOOKUP(CONCATENATE('DGNB LCA Results'!$M$3,"_",Q364), $A$2:$P$352,10,FALSE)*'DGNB LCA Results'!$N$3+
                                                                  VLOOKUP(CONCATENATE('DGNB LCA Results'!$K$3,"_",Q364), $A$2:$P$352,10,FALSE)*'DGNB LCA Results'!$L$3+
                                                                  VLOOKUP(CONCATENATE('DGNB LCA Results'!$I$3,"_",Q364), $A$2:$P$352,10,FALSE)*'DGNB LCA Results'!$J$3+
                                                                  VLOOKUP(CONCATENATE('DGNB LCA Results'!$G$3,"_",Q364), $A$2:$P$352,10,FALSE)*'DGNB LCA Results'!$H$3,
IF('DGNB LCA Results'!$P$4=3,VLOOKUP(CONCATENATE('DGNB LCA Results'!$M$3,"_",Q364), $A$2:$P$352,10,FALSE)*'DGNB LCA Results'!$N$3+
                                                                VLOOKUP(CONCATENATE('DGNB LCA Results'!$K$3,"_",Q364), $A$2:$P$352,10,FALSE)*'DGNB LCA Results'!$L$3+
                                                                VLOOKUP(CONCATENATE('DGNB LCA Results'!$I$3,"_",Q364),$A$2:$P$352,10,FALSE)*'DGNB LCA Results'!$J$3,
IF('DGNB LCA Results'!$P$4=2,VLOOKUP(CONCATENATE('DGNB LCA Results'!$M$3,"_",Q364), $A$2:$P$352,10,FALSE)*'DGNB LCA Results'!$N$3+
                                                                 VLOOKUP(CONCATENATE('DGNB LCA Results'!$K$3,"_",Q364),$A$2:$P$352,10,FALSE)*'DGNB LCA Results'!$L$3,
IF('DGNB LCA Results'!$P$4=1,VLOOKUP(CONCATENATE('DGNB LCA Results'!$M$3,"_",Q364), $A$2:$P$352,10,FALSE)*'DGNB LCA Results'!$N$3,0))))</f>
        <v>0</v>
      </c>
      <c r="K364" s="426">
        <f>IF('DGNB LCA Results'!$P$4=4,VLOOKUP(CONCATENATE('DGNB LCA Results'!$M$3,"_",Q364), $A$2:$P$352,11,FALSE)*'DGNB LCA Results'!$N$3+
                                                                  VLOOKUP(CONCATENATE('DGNB LCA Results'!$K$3,"_",Q364), $A$2:$P$352,11,FALSE)*'DGNB LCA Results'!$L$3+
                                                                  VLOOKUP(CONCATENATE('DGNB LCA Results'!$I$3,"_",Q364), $A$2:$P$352,11,FALSE)*'DGNB LCA Results'!$J$3+
                                                                  VLOOKUP(CONCATENATE('DGNB LCA Results'!$G$3,"_",Q364), $A$2:$P$352,11,FALSE)*'DGNB LCA Results'!$H$3,
IF('DGNB LCA Results'!$P$4=3,VLOOKUP(CONCATENATE('DGNB LCA Results'!$M$3,"_",Q364), $A$2:$P$352,11,FALSE)*'DGNB LCA Results'!$N$3+
                                                                VLOOKUP(CONCATENATE('DGNB LCA Results'!$K$3,"_",Q364), $A$2:$P$352,11,FALSE)*'DGNB LCA Results'!$L$3+
                                                                VLOOKUP(CONCATENATE('DGNB LCA Results'!$I$3,"_",Q364),$A$2:$P$352,11,FALSE)*'DGNB LCA Results'!$J$3,
IF('DGNB LCA Results'!$P$4=2,VLOOKUP(CONCATENATE('DGNB LCA Results'!$M$3,"_",Q364), $A$2:$P$352,11,FALSE)*'DGNB LCA Results'!$N$3+
                                                                 VLOOKUP(CONCATENATE('DGNB LCA Results'!$K$3,"_",Q364),$A$2:$P$352,11,FALSE)*'DGNB LCA Results'!$L$3,
IF('DGNB LCA Results'!$P$4=1,VLOOKUP(CONCATENATE('DGNB LCA Results'!$M$3,"_",Q364), $A$2:$P$352,11,FALSE)*'DGNB LCA Results'!$N$3,0))))</f>
        <v>0</v>
      </c>
      <c r="L364">
        <f>IF('DGNB LCA Results'!$P$4=4,VLOOKUP(CONCATENATE('DGNB LCA Results'!$M$3,"_",Q364), $A$2:$P$352,12,FALSE)*'DGNB LCA Results'!$N$3+
                                                                  VLOOKUP(CONCATENATE('DGNB LCA Results'!$K$3,"_",Q364), $A$2:$P$352,12,FALSE)*'DGNB LCA Results'!$L$3+
                                                                  VLOOKUP(CONCATENATE('DGNB LCA Results'!$I$3,"_",Q364), $A$2:$P$352,12,FALSE)*'DGNB LCA Results'!$J$3+
                                                                  VLOOKUP(CONCATENATE('DGNB LCA Results'!$G$3,"_",Q364), $A$2:$P$352,12,FALSE)*'DGNB LCA Results'!$H$3,
IF('DGNB LCA Results'!$P$4=3,VLOOKUP(CONCATENATE('DGNB LCA Results'!$M$3,"_",Q364), $A$2:$P$352,12,FALSE)*'DGNB LCA Results'!$N$3+
                                                                VLOOKUP(CONCATENATE('DGNB LCA Results'!$K$3,"_",Q364), $A$2:$P$352,12,FALSE)*'DGNB LCA Results'!$L$3+
                                                                VLOOKUP(CONCATENATE('DGNB LCA Results'!$I$3,"_",Q364),$A$2:$P$352,12,FALSE)*'DGNB LCA Results'!$J$3,
IF('DGNB LCA Results'!$P$4=2,VLOOKUP(CONCATENATE('DGNB LCA Results'!$M$3,"_",Q364), $A$2:$P$352,12,FALSE)*'DGNB LCA Results'!$N$3+
                                                                 VLOOKUP(CONCATENATE('DGNB LCA Results'!$K$3,"_",Q364),$A$2:$P$352,12,FALSE)*'DGNB LCA Results'!$L$3,
IF('DGNB LCA Results'!$P$4=1,VLOOKUP(CONCATENATE('DGNB LCA Results'!$M$3,"_",Q364), $A$2:$P$352,12,FALSE)*'DGNB LCA Results'!$N$3,0))))</f>
        <v>0</v>
      </c>
      <c r="M364" s="427">
        <f>IF('DGNB LCA Results'!$P$4=4,VLOOKUP(CONCATENATE('DGNB LCA Results'!$M$3,"_",Q364), $A$2:$P$352,13,FALSE)*'DGNB LCA Results'!$N$3+
                                                                  VLOOKUP(CONCATENATE('DGNB LCA Results'!$K$3,"_",Q364), $A$2:$P$352,13,FALSE)*'DGNB LCA Results'!$L$3+
                                                                  VLOOKUP(CONCATENATE('DGNB LCA Results'!$I$3,"_",Q364), $A$2:$P$352,13,FALSE)*'DGNB LCA Results'!$J$3+
                                                                  VLOOKUP(CONCATENATE('DGNB LCA Results'!$G$3,"_",Q364), $A$2:$P$352,13,FALSE)*'DGNB LCA Results'!$H$3,
IF('DGNB LCA Results'!$P$4=3,VLOOKUP(CONCATENATE('DGNB LCA Results'!$M$3,"_",Q364), $A$2:$P$352,13,FALSE)*'DGNB LCA Results'!$N$3+
                                                                VLOOKUP(CONCATENATE('DGNB LCA Results'!$K$3,"_",Q364), $A$2:$P$352,13,FALSE)*'DGNB LCA Results'!$L$3+
                                                                VLOOKUP(CONCATENATE('DGNB LCA Results'!$I$3,"_",Q364),$A$2:$P$352,13,FALSE)*'DGNB LCA Results'!$J$3,
IF('DGNB LCA Results'!$P$4=2,VLOOKUP(CONCATENATE('DGNB LCA Results'!$M$3,"_",Q364), $A$2:$P$352,13,FALSE)*'DGNB LCA Results'!$N$3+
                                                                 VLOOKUP(CONCATENATE('DGNB LCA Results'!$K$3,"_",Q364),$A$2:$P$352,13,FALSE)*'DGNB LCA Results'!$L$3,
IF('DGNB LCA Results'!$P$4=1,VLOOKUP(CONCATENATE('DGNB LCA Results'!$M$3,"_",Q364), $A$2:$P$352,13,FALSE)*'DGNB LCA Results'!$N$3,0))))</f>
        <v>0</v>
      </c>
      <c r="N364" s="426">
        <f>IF('DGNB LCA Results'!$P$4=4,VLOOKUP(CONCATENATE('DGNB LCA Results'!$M$3,"_",Q364), $A$2:$P$352,14,FALSE)*'DGNB LCA Results'!$N$3+
                                                                  VLOOKUP(CONCATENATE('DGNB LCA Results'!$K$3,"_",Q364), $A$2:$P$352,14,FALSE)*'DGNB LCA Results'!$L$3+
                                                                  VLOOKUP(CONCATENATE('DGNB LCA Results'!$I$3,"_",Q364), $A$2:$P$352,14,FALSE)*'DGNB LCA Results'!$J$3+
                                                                  VLOOKUP(CONCATENATE('DGNB LCA Results'!$G$3,"_",Q364), $A$2:$P$352,14,FALSE)*'DGNB LCA Results'!$H$3,
IF('DGNB LCA Results'!$P$4=3,VLOOKUP(CONCATENATE('DGNB LCA Results'!$M$3,"_",Q364), $A$2:$P$352,14,FALSE)*'DGNB LCA Results'!$N$3+
                                                                VLOOKUP(CONCATENATE('DGNB LCA Results'!$K$3,"_",Q364), $A$2:$P$352,14,FALSE)*'DGNB LCA Results'!$L$3+
                                                                VLOOKUP(CONCATENATE('DGNB LCA Results'!$I$3,"_",Q364),$A$2:$P$352,14,FALSE)*'DGNB LCA Results'!$J$3,
IF('DGNB LCA Results'!$P$4=2,VLOOKUP(CONCATENATE('DGNB LCA Results'!$M$3,"_",Q364), $A$2:$P$352,14,FALSE)*'DGNB LCA Results'!$N$3+
                                                                 VLOOKUP(CONCATENATE('DGNB LCA Results'!$K$3,"_",Q364),$A$2:$P$352,14,FALSE)*'DGNB LCA Results'!$L$3,
IF('DGNB LCA Results'!$P$4=1,VLOOKUP(CONCATENATE('DGNB LCA Results'!$M$3,"_",Q364), $A$2:$P$352,14,FALSE)*'DGNB LCA Results'!$N$3,0))))</f>
        <v>0</v>
      </c>
      <c r="O364">
        <f>IF('DGNB LCA Results'!$P$4=4,VLOOKUP(CONCATENATE('DGNB LCA Results'!$M$3,"_",Q364), $A$2:$P$352,15,FALSE)*'DGNB LCA Results'!$N$3+
                                                                  VLOOKUP(CONCATENATE('DGNB LCA Results'!$K$3,"_",Q364), $A$2:$P$352,15,FALSE)*'DGNB LCA Results'!$L$3+
                                                                  VLOOKUP(CONCATENATE('DGNB LCA Results'!$I$3,"_",Q364), $A$2:$P$352,15,FALSE)*'DGNB LCA Results'!$J$3+
                                                                  VLOOKUP(CONCATENATE('DGNB LCA Results'!$G$3,"_",Q364), $A$2:$P$352,15,FALSE)*'DGNB LCA Results'!$H$3,
IF('DGNB LCA Results'!$P$4=3,VLOOKUP(CONCATENATE('DGNB LCA Results'!$M$3,"_",Q364), $A$2:$P$352,15,FALSE)*'DGNB LCA Results'!$N$3+
                                                                VLOOKUP(CONCATENATE('DGNB LCA Results'!$K$3,"_",Q364), $A$2:$P$352,15,FALSE)*'DGNB LCA Results'!$L$3+
                                                                VLOOKUP(CONCATENATE('DGNB LCA Results'!$I$3,"_",Q364),$A$2:$P$352,15,FALSE)*'DGNB LCA Results'!$J$3,
IF('DGNB LCA Results'!$P$4=2,VLOOKUP(CONCATENATE('DGNB LCA Results'!$M$3,"_",Q364), $A$2:$P$352,15,FALSE)*'DGNB LCA Results'!$N$3+
                                                                 VLOOKUP(CONCATENATE('DGNB LCA Results'!$K$3,"_",Q364),$A$2:$P$352,15,FALSE)*'DGNB LCA Results'!$L$3,
IF('DGNB LCA Results'!$P$4=1,VLOOKUP(CONCATENATE('DGNB LCA Results'!$M$3,"_",Q364), $A$2:$P$352,15,FALSE)*'DGNB LCA Results'!$N$3,0))))</f>
        <v>0</v>
      </c>
      <c r="P364" s="427">
        <f>IF('DGNB LCA Results'!$P$4=4,VLOOKUP(CONCATENATE('DGNB LCA Results'!$M$3,"_",Q364), $A$2:$P$352,16,FALSE)*'DGNB LCA Results'!$N$3+
                                                                  VLOOKUP(CONCATENATE('DGNB LCA Results'!$K$3,"_",Q364), $A$2:$P$352,16,FALSE)*'DGNB LCA Results'!$L$3+
                                                                  VLOOKUP(CONCATENATE('DGNB LCA Results'!$I$3,"_",Q364), $A$2:$P$352,16,FALSE)*'DGNB LCA Results'!$J$3+
                                                                  VLOOKUP(CONCATENATE('DGNB LCA Results'!$G$3,"_",Q364), $A$2:$P$352,16,FALSE)*'DGNB LCA Results'!$H$3,
IF('DGNB LCA Results'!$P$4=3,VLOOKUP(CONCATENATE('DGNB LCA Results'!$M$3,"_",Q364), $A$2:$P$352,16,FALSE)*'DGNB LCA Results'!$N$3+
                                                                VLOOKUP(CONCATENATE('DGNB LCA Results'!$K$3,"_",Q364), $A$2:$P$352,16,FALSE)*'DGNB LCA Results'!$L$3+
                                                                VLOOKUP(CONCATENATE('DGNB LCA Results'!$I$3,"_",Q364),$A$2:$P$352,16,FALSE)*'DGNB LCA Results'!$J$3,
IF('DGNB LCA Results'!$P$4=2,VLOOKUP(CONCATENATE('DGNB LCA Results'!$M$3,"_",Q364), $A$2:$P$352,16,FALSE)*'DGNB LCA Results'!$N$3+
                                                                 VLOOKUP(CONCATENATE('DGNB LCA Results'!$K$3,"_",Q364),$A$2:$P$352,16,FALSE)*'DGNB LCA Results'!$L$3,
IF('DGNB LCA Results'!$P$4=1,VLOOKUP(CONCATENATE('DGNB LCA Results'!$M$3,"_",Q364), $A$2:$P$352,16,FALSE)*'DGNB LCA Results'!$N$3,0))))</f>
        <v>0</v>
      </c>
      <c r="Q364">
        <v>0</v>
      </c>
      <c r="R364" t="s">
        <v>284</v>
      </c>
    </row>
    <row r="365">
      <c r="A365" t="str">
        <f t="shared" si="38"/>
        <v>MIX12_10</v>
      </c>
      <c r="B365" s="426">
        <f>IF('DGNB LCA Results'!$P$4=4,VLOOKUP(CONCATENATE('DGNB LCA Results'!$M$3,"_",Q365),$A$2:$P$352,2,FALSE)*'DGNB LCA Results'!$N$3+VLOOKUP(CONCATENATE('DGNB LCA Results'!$K$3,"_",Q365),$A$2:$P$352,2,FALSE)*'DGNB LCA Results'!$L$3+VLOOKUP(CONCATENATE('DGNB LCA Results'!$I$3,"_",Q365),$A$2:$P$352,2,FALSE)*'DGNB LCA Results'!$J$3+VLOOKUP(CONCATENATE('DGNB LCA Results'!$G$3,"_",Q365),$A$2:$P$352,2,FALSE)*'DGNB LCA Results'!$H$3,IF('DGNB LCA Results'!$P$4=3,VLOOKUP(CONCATENATE('DGNB LCA Results'!$M$3,"_",Q365),$A$2:$P$352,2,FALSE)*'DGNB LCA Results'!$N$3+VLOOKUP(CONCATENATE('DGNB LCA Results'!$K$3,"_",Q365),$A$2:$P$352,2,FALSE)*'DGNB LCA Results'!$L$3+VLOOKUP(CONCATENATE('DGNB LCA Results'!$I$3,"_",Q365),$A$2:$P$352,2,FALSE)*'DGNB LCA Results'!$J$3,IF('DGNB LCA Results'!$P$4=2,VLOOKUP(CONCATENATE('DGNB LCA Results'!$M$3,"_",Q365),$A$2:$P$352,2,FALSE)*'DGNB LCA Results'!$N$3+VLOOKUP(CONCATENATE('DGNB LCA Results'!$K$3,"_",Q365),$A$2:$P$352,2,FALSE)*'DGNB LCA Results'!$L$3,IF('DGNB LCA Results'!$P$4=1,VLOOKUP(CONCATENATE('DGNB LCA Results'!$M$3,"_",Q365),$A$2:$P$352,2,FALSE)*'DGNB LCA Results'!$N$3,0))))</f>
        <v>0</v>
      </c>
      <c r="C365">
        <f>IF('DGNB LCA Results'!$P$4=4,VLOOKUP(CONCATENATE('DGNB LCA Results'!$M$3,"_",Q365),$A$2:$P$352,3,FALSE)*'DGNB LCA Results'!$N$3+VLOOKUP(CONCATENATE('DGNB LCA Results'!$K$3,"_",Q365),$A$2:$P$352,3,FALSE)*'DGNB LCA Results'!$L$3+VLOOKUP(CONCATENATE('DGNB LCA Results'!$I$3,"_",Q365),$A$2:$P$352,3,FALSE)*'DGNB LCA Results'!$J$3+VLOOKUP(CONCATENATE('DGNB LCA Results'!$G$3,"_",Q365),$A$2:$P$352,3,FALSE)*'DGNB LCA Results'!$H$3,IF('DGNB LCA Results'!$P$4=3,VLOOKUP(CONCATENATE('DGNB LCA Results'!$M$3,"_",Q365),$A$2:$P$352,3,FALSE)*'DGNB LCA Results'!$N$3+VLOOKUP(CONCATENATE('DGNB LCA Results'!$K$3,"_",Q365),$A$2:$P$352,3,FALSE)*'DGNB LCA Results'!$L$3+VLOOKUP(CONCATENATE('DGNB LCA Results'!$I$3,"_",Q365),$A$2:$P$352,3,FALSE)*'DGNB LCA Results'!$J$3,IF('DGNB LCA Results'!$P$4=2,VLOOKUP(CONCATENATE('DGNB LCA Results'!$M$3,"_",Q365),$A$2:$P$352,3,FALSE)*'DGNB LCA Results'!$N$3+VLOOKUP(CONCATENATE('DGNB LCA Results'!$K$3,"_",Q365),$A$2:$P$352,3,FALSE)*'DGNB LCA Results'!$L$3,IF('DGNB LCA Results'!$P$4=1,VLOOKUP(CONCATENATE('DGNB LCA Results'!$M$3,"_",Q365),$A$2:$P$352,3,FALSE)*'DGNB LCA Results'!$N$3,0))))</f>
        <v>0</v>
      </c>
      <c r="D365">
        <f>IF('DGNB LCA Results'!$P$4=4,VLOOKUP(CONCATENATE('DGNB LCA Results'!$M$3,"_",Q365),$A$2:$P$352,4,FALSE)*'DGNB LCA Results'!$N$3+VLOOKUP(CONCATENATE('DGNB LCA Results'!$K$3,"_",Q365),$A$2:$P$352,4,FALSE)*'DGNB LCA Results'!$L$3+VLOOKUP(CONCATENATE('DGNB LCA Results'!$I$3,"_",Q365),$A$2:$P$352,4,FALSE)*'DGNB LCA Results'!$J$3+VLOOKUP(CONCATENATE('DGNB LCA Results'!$G$3,"_",Q365),$A$2:$P$352,4,FALSE)*'DGNB LCA Results'!$H$3,IF('DGNB LCA Results'!$P$4=3,VLOOKUP(CONCATENATE('DGNB LCA Results'!$M$3,"_",Q365),$A$2:$P$352,4,FALSE)*'DGNB LCA Results'!$N$3+VLOOKUP(CONCATENATE('DGNB LCA Results'!$K$3,"_",Q365),$A$2:$P$352,4,FALSE)*'DGNB LCA Results'!$L$3+VLOOKUP(CONCATENATE('DGNB LCA Results'!$I$3,"_",Q365),$A$2:$P$352,4,FALSE)*'DGNB LCA Results'!$J$3,IF('DGNB LCA Results'!$P$4=2,VLOOKUP(CONCATENATE('DGNB LCA Results'!$M$3,"_",Q365),$A$2:$P$352,4,FALSE)*'DGNB LCA Results'!$N$3+VLOOKUP(CONCATENATE('DGNB LCA Results'!$K$3,"_",Q365),$A$2:$P$352,4,FALSE)*'DGNB LCA Results'!$L$3,IF('DGNB LCA Results'!$P$4=1,VLOOKUP(CONCATENATE('DGNB LCA Results'!$M$3,"_",Q365),$A$2:$P$352,4,FALSE)*'DGNB LCA Results'!$N$3,0))))</f>
        <v>0</v>
      </c>
      <c r="E365" s="426">
        <f>IF('DGNB LCA Results'!$P$4=4,VLOOKUP(CONCATENATE('DGNB LCA Results'!$M$3,"_",Q365),$A$2:$P$352,5,FALSE)*'DGNB LCA Results'!$N$3+VLOOKUP(CONCATENATE('DGNB LCA Results'!$K$3,"_",Q365),$A$2:$P$352,5,FALSE)*'DGNB LCA Results'!$L$3+VLOOKUP(CONCATENATE('DGNB LCA Results'!$I$3,"_",Q365),$A$2:$P$352,5,FALSE)*'DGNB LCA Results'!$J$3+VLOOKUP(CONCATENATE('DGNB LCA Results'!$G$3,"_",Q365),$A$2:$P$352,5,FALSE)*'DGNB LCA Results'!$H$3,IF('DGNB LCA Results'!$P$4=3,VLOOKUP(CONCATENATE('DGNB LCA Results'!$M$3,"_",Q365),$A$2:$P$352,5,FALSE)*'DGNB LCA Results'!$N$3+VLOOKUP(CONCATENATE('DGNB LCA Results'!$K$3,"_",Q365),$A$2:$P$352,5,FALSE)*'DGNB LCA Results'!$L$3+VLOOKUP(CONCATENATE('DGNB LCA Results'!$I$3,"_",Q365),$A$2:$P$352,5,FALSE)*'DGNB LCA Results'!$J$3,IF('DGNB LCA Results'!$P$4=2,VLOOKUP(CONCATENATE('DGNB LCA Results'!$M$3,"_",Q365),$A$2:$P$352,5,FALSE)*'DGNB LCA Results'!$N$3+VLOOKUP(CONCATENATE('DGNB LCA Results'!$K$3,"_",Q365),$A$2:$P$352,5,FALSE)*'DGNB LCA Results'!$L$3,IF('DGNB LCA Results'!$P$4=1,VLOOKUP(CONCATENATE('DGNB LCA Results'!$M$3,"_",Q365),$A$2:$P$352,5,FALSE)*'DGNB LCA Results'!$N$3,0))))</f>
        <v>0</v>
      </c>
      <c r="F365">
        <f>IF('DGNB LCA Results'!$P$4=4,VLOOKUP(CONCATENATE('DGNB LCA Results'!$M$3,"_",Q365),$A$2:$P$352,6,FALSE)*'DGNB LCA Results'!$N$3+VLOOKUP(CONCATENATE('DGNB LCA Results'!$K$3,"_",Q365),$A$2:$P$352,6,FALSE)*'DGNB LCA Results'!$L$3+VLOOKUP(CONCATENATE('DGNB LCA Results'!$I$3,"_",Q365),$A$2:$P$352,6,FALSE)*'DGNB LCA Results'!$J$3+VLOOKUP(CONCATENATE('DGNB LCA Results'!$G$3,"_",Q365),$A$2:$P$352,6,FALSE)*'DGNB LCA Results'!$H$3,IF('DGNB LCA Results'!$P$4=3,VLOOKUP(CONCATENATE('DGNB LCA Results'!$M$3,"_",Q365),$A$2:$P$352,6,FALSE)*'DGNB LCA Results'!$N$3+VLOOKUP(CONCATENATE('DGNB LCA Results'!$K$3,"_",Q365),$A$2:$P$352,6,FALSE)*'DGNB LCA Results'!$L$3+VLOOKUP(CONCATENATE('DGNB LCA Results'!$I$3,"_",Q365),$A$2:$P$352,6,FALSE)*'DGNB LCA Results'!$J$3,IF('DGNB LCA Results'!$P$4=2,VLOOKUP(CONCATENATE('DGNB LCA Results'!$M$3,"_",Q365),$A$2:$P$352,6,FALSE)*'DGNB LCA Results'!$N$3+VLOOKUP(CONCATENATE('DGNB LCA Results'!$K$3,"_",Q365),$A$2:$P$352,6,FALSE)*'DGNB LCA Results'!$L$3,IF('DGNB LCA Results'!$P$4=1,VLOOKUP(CONCATENATE('DGNB LCA Results'!$M$3,"_",Q365),$A$2:$P$352,6,FALSE)*'DGNB LCA Results'!$N$3,0))))</f>
        <v>0</v>
      </c>
      <c r="G365" s="427">
        <f>IF('DGNB LCA Results'!$P$4=4,VLOOKUP(CONCATENATE('DGNB LCA Results'!$M$3,"_",Q365),$A$2:$P$352,7,FALSE)*'DGNB LCA Results'!$N$3+VLOOKUP(CONCATENATE('DGNB LCA Results'!$K$3,"_",Q365),$A$2:$P$352,7,FALSE)*'DGNB LCA Results'!$L$3+VLOOKUP(CONCATENATE('DGNB LCA Results'!$I$3,"_",Q365),$A$2:$P$352,7,FALSE)*'DGNB LCA Results'!$J$3+VLOOKUP(CONCATENATE('DGNB LCA Results'!$G$3,"_",Q365),$A$2:$P$352,7,FALSE)*'DGNB LCA Results'!$H$3,IF('DGNB LCA Results'!$P$4=3,VLOOKUP(CONCATENATE('DGNB LCA Results'!$M$3,"_",Q365),$A$2:$P$352,7,FALSE)*'DGNB LCA Results'!$N$3+VLOOKUP(CONCATENATE('DGNB LCA Results'!$K$3,"_",Q365),$A$2:$P$352,7,FALSE)*'DGNB LCA Results'!$L$3+VLOOKUP(CONCATENATE('DGNB LCA Results'!$I$3,"_",Q365),$A$2:$P$352,7,FALSE)*'DGNB LCA Results'!$J$3,IF('DGNB LCA Results'!$P$4=2,VLOOKUP(CONCATENATE('DGNB LCA Results'!$M$3,"_",Q365),$A$2:$P$352,7,FALSE)*'DGNB LCA Results'!$N$3+VLOOKUP(CONCATENATE('DGNB LCA Results'!$K$3,"_",Q365),$A$2:$P$352,7,FALSE)*'DGNB LCA Results'!$L$3,IF('DGNB LCA Results'!$P$4=1,VLOOKUP(CONCATENATE('DGNB LCA Results'!$M$3,"_",Q365),$A$2:$P$352,7,FALSE)*'DGNB LCA Results'!$N$3,0))))</f>
        <v>0</v>
      </c>
      <c r="H365" s="426">
        <f>IF('DGNB LCA Results'!$P$4=4,VLOOKUP(CONCATENATE('DGNB LCA Results'!$M$3,"_",Q365),$A$2:$P$352,8,FALSE)*'DGNB LCA Results'!$N$3+VLOOKUP(CONCATENATE('DGNB LCA Results'!$K$3,"_",Q365),$A$2:$P$352,8,FALSE)*'DGNB LCA Results'!$L$3+VLOOKUP(CONCATENATE('DGNB LCA Results'!$I$3,"_",Q365),$A$2:$P$352,8,FALSE)*'DGNB LCA Results'!$J$3+VLOOKUP(CONCATENATE('DGNB LCA Results'!$G$3,"_",Q365),$A$2:$P$352,8,FALSE)*'DGNB LCA Results'!$H$3,IF('DGNB LCA Results'!$P$4=3,VLOOKUP(CONCATENATE('DGNB LCA Results'!$M$3,"_",Q365),$A$2:$P$352,8,FALSE)*'DGNB LCA Results'!$N$3+VLOOKUP(CONCATENATE('DGNB LCA Results'!$K$3,"_",Q365),$A$2:$P$352,8,FALSE)*'DGNB LCA Results'!$L$3+VLOOKUP(CONCATENATE('DGNB LCA Results'!$I$3,"_",Q365),$A$2:$P$352,8,FALSE)*'DGNB LCA Results'!$J$3,IF('DGNB LCA Results'!$P$4=2,VLOOKUP(CONCATENATE('DGNB LCA Results'!$M$3,"_",Q365),$A$2:$P$352,8,FALSE)*'DGNB LCA Results'!$N$3+VLOOKUP(CONCATENATE('DGNB LCA Results'!$K$3,"_",Q365),$A$2:$P$352,8,FALSE)*'DGNB LCA Results'!$L$3,IF('DGNB LCA Results'!$P$4=1,VLOOKUP(CONCATENATE('DGNB LCA Results'!$M$3,"_",Q365),$A$2:$P$352,8,FALSE)*'DGNB LCA Results'!$N$3,0))))</f>
        <v>0</v>
      </c>
      <c r="I365">
        <f>IF('DGNB LCA Results'!$P$4=4,VLOOKUP(CONCATENATE('DGNB LCA Results'!$M$3,"_",Q365),$A$2:$P$352,9,FALSE)*'DGNB LCA Results'!$N$3+VLOOKUP(CONCATENATE('DGNB LCA Results'!$K$3,"_",Q365),$A$2:$P$352,9,FALSE)*'DGNB LCA Results'!$L$3+VLOOKUP(CONCATENATE('DGNB LCA Results'!$I$3,"_",Q365),$A$2:$P$352,9,FALSE)*'DGNB LCA Results'!$J$3+VLOOKUP(CONCATENATE('DGNB LCA Results'!$G$3,"_",Q365),$A$2:$P$352,9,FALSE)*'DGNB LCA Results'!$H$3,IF('DGNB LCA Results'!$P$4=3,VLOOKUP(CONCATENATE('DGNB LCA Results'!$M$3,"_",Q365),$A$2:$P$352,9,FALSE)*'DGNB LCA Results'!$N$3+VLOOKUP(CONCATENATE('DGNB LCA Results'!$K$3,"_",Q365),$A$2:$P$352,9,FALSE)*'DGNB LCA Results'!$L$3+VLOOKUP(CONCATENATE('DGNB LCA Results'!$I$3,"_",Q365),$A$2:$P$352,9,FALSE)*'DGNB LCA Results'!$J$3,IF('DGNB LCA Results'!$P$4=2,VLOOKUP(CONCATENATE('DGNB LCA Results'!$M$3,"_",Q365),$A$2:$P$352,9,FALSE)*'DGNB LCA Results'!$N$3+VLOOKUP(CONCATENATE('DGNB LCA Results'!$K$3,"_",Q365),$A$2:$P$352,9,FALSE)*'DGNB LCA Results'!$L$3,IF('DGNB LCA Results'!$P$4=1,VLOOKUP(CONCATENATE('DGNB LCA Results'!$M$3,"_",Q365),$A$2:$P$352,9,FALSE)*'DGNB LCA Results'!$N$3,0))))</f>
        <v>0</v>
      </c>
      <c r="J365" s="427">
        <f>IF('DGNB LCA Results'!$P$4=4,VLOOKUP(CONCATENATE('DGNB LCA Results'!$M$3,"_",Q365),$A$2:$P$352,10,FALSE)*'DGNB LCA Results'!$N$3+VLOOKUP(CONCATENATE('DGNB LCA Results'!$K$3,"_",Q365),$A$2:$P$352,10,FALSE)*'DGNB LCA Results'!$L$3+VLOOKUP(CONCATENATE('DGNB LCA Results'!$I$3,"_",Q365),$A$2:$P$352,10,FALSE)*'DGNB LCA Results'!$J$3+VLOOKUP(CONCATENATE('DGNB LCA Results'!$G$3,"_",Q365),$A$2:$P$352,10,FALSE)*'DGNB LCA Results'!$H$3,IF('DGNB LCA Results'!$P$4=3,VLOOKUP(CONCATENATE('DGNB LCA Results'!$M$3,"_",Q365),$A$2:$P$352,10,FALSE)*'DGNB LCA Results'!$N$3+VLOOKUP(CONCATENATE('DGNB LCA Results'!$K$3,"_",Q365),$A$2:$P$352,10,FALSE)*'DGNB LCA Results'!$L$3+VLOOKUP(CONCATENATE('DGNB LCA Results'!$I$3,"_",Q365),$A$2:$P$352,10,FALSE)*'DGNB LCA Results'!$J$3,IF('DGNB LCA Results'!$P$4=2,VLOOKUP(CONCATENATE('DGNB LCA Results'!$M$3,"_",Q365),$A$2:$P$352,10,FALSE)*'DGNB LCA Results'!$N$3+VLOOKUP(CONCATENATE('DGNB LCA Results'!$K$3,"_",Q365),$A$2:$P$352,10,FALSE)*'DGNB LCA Results'!$L$3,IF('DGNB LCA Results'!$P$4=1,VLOOKUP(CONCATENATE('DGNB LCA Results'!$M$3,"_",Q365),$A$2:$P$352,10,FALSE)*'DGNB LCA Results'!$N$3,0))))</f>
        <v>0</v>
      </c>
      <c r="K365" s="426">
        <f>IF('DGNB LCA Results'!$P$4=4,VLOOKUP(CONCATENATE('DGNB LCA Results'!$M$3,"_",Q365),$A$2:$P$352,11,FALSE)*'DGNB LCA Results'!$N$3+VLOOKUP(CONCATENATE('DGNB LCA Results'!$K$3,"_",Q365),$A$2:$P$352,11,FALSE)*'DGNB LCA Results'!$L$3+VLOOKUP(CONCATENATE('DGNB LCA Results'!$I$3,"_",Q365),$A$2:$P$352,11,FALSE)*'DGNB LCA Results'!$J$3+VLOOKUP(CONCATENATE('DGNB LCA Results'!$G$3,"_",Q365),$A$2:$P$352,11,FALSE)*'DGNB LCA Results'!$H$3,IF('DGNB LCA Results'!$P$4=3,VLOOKUP(CONCATENATE('DGNB LCA Results'!$M$3,"_",Q365),$A$2:$P$352,11,FALSE)*'DGNB LCA Results'!$N$3+VLOOKUP(CONCATENATE('DGNB LCA Results'!$K$3,"_",Q365),$A$2:$P$352,11,FALSE)*'DGNB LCA Results'!$L$3+VLOOKUP(CONCATENATE('DGNB LCA Results'!$I$3,"_",Q365),$A$2:$P$352,11,FALSE)*'DGNB LCA Results'!$J$3,IF('DGNB LCA Results'!$P$4=2,VLOOKUP(CONCATENATE('DGNB LCA Results'!$M$3,"_",Q365),$A$2:$P$352,11,FALSE)*'DGNB LCA Results'!$N$3+VLOOKUP(CONCATENATE('DGNB LCA Results'!$K$3,"_",Q365),$A$2:$P$352,11,FALSE)*'DGNB LCA Results'!$L$3,IF('DGNB LCA Results'!$P$4=1,VLOOKUP(CONCATENATE('DGNB LCA Results'!$M$3,"_",Q365),$A$2:$P$352,11,FALSE)*'DGNB LCA Results'!$N$3,0))))</f>
        <v>0</v>
      </c>
      <c r="L365">
        <f>IF('DGNB LCA Results'!$P$4=4,VLOOKUP(CONCATENATE('DGNB LCA Results'!$M$3,"_",Q365),$A$2:$P$352,12,FALSE)*'DGNB LCA Results'!$N$3+VLOOKUP(CONCATENATE('DGNB LCA Results'!$K$3,"_",Q365),$A$2:$P$352,12,FALSE)*'DGNB LCA Results'!$L$3+VLOOKUP(CONCATENATE('DGNB LCA Results'!$I$3,"_",Q365),$A$2:$P$352,12,FALSE)*'DGNB LCA Results'!$J$3+VLOOKUP(CONCATENATE('DGNB LCA Results'!$G$3,"_",Q365),$A$2:$P$352,12,FALSE)*'DGNB LCA Results'!$H$3,IF('DGNB LCA Results'!$P$4=3,VLOOKUP(CONCATENATE('DGNB LCA Results'!$M$3,"_",Q365),$A$2:$P$352,12,FALSE)*'DGNB LCA Results'!$N$3+VLOOKUP(CONCATENATE('DGNB LCA Results'!$K$3,"_",Q365),$A$2:$P$352,12,FALSE)*'DGNB LCA Results'!$L$3+VLOOKUP(CONCATENATE('DGNB LCA Results'!$I$3,"_",Q365),$A$2:$P$352,12,FALSE)*'DGNB LCA Results'!$J$3,IF('DGNB LCA Results'!$P$4=2,VLOOKUP(CONCATENATE('DGNB LCA Results'!$M$3,"_",Q365),$A$2:$P$352,12,FALSE)*'DGNB LCA Results'!$N$3+VLOOKUP(CONCATENATE('DGNB LCA Results'!$K$3,"_",Q365),$A$2:$P$352,12,FALSE)*'DGNB LCA Results'!$L$3,IF('DGNB LCA Results'!$P$4=1,VLOOKUP(CONCATENATE('DGNB LCA Results'!$M$3,"_",Q365),$A$2:$P$352,12,FALSE)*'DGNB LCA Results'!$N$3,0))))</f>
        <v>0</v>
      </c>
      <c r="M365" s="427">
        <f>IF('DGNB LCA Results'!$P$4=4,VLOOKUP(CONCATENATE('DGNB LCA Results'!$M$3,"_",Q365),$A$2:$P$352,13,FALSE)*'DGNB LCA Results'!$N$3+VLOOKUP(CONCATENATE('DGNB LCA Results'!$K$3,"_",Q365),$A$2:$P$352,13,FALSE)*'DGNB LCA Results'!$L$3+VLOOKUP(CONCATENATE('DGNB LCA Results'!$I$3,"_",Q365),$A$2:$P$352,13,FALSE)*'DGNB LCA Results'!$J$3+VLOOKUP(CONCATENATE('DGNB LCA Results'!$G$3,"_",Q365),$A$2:$P$352,13,FALSE)*'DGNB LCA Results'!$H$3,IF('DGNB LCA Results'!$P$4=3,VLOOKUP(CONCATENATE('DGNB LCA Results'!$M$3,"_",Q365),$A$2:$P$352,13,FALSE)*'DGNB LCA Results'!$N$3+VLOOKUP(CONCATENATE('DGNB LCA Results'!$K$3,"_",Q365),$A$2:$P$352,13,FALSE)*'DGNB LCA Results'!$L$3+VLOOKUP(CONCATENATE('DGNB LCA Results'!$I$3,"_",Q365),$A$2:$P$352,13,FALSE)*'DGNB LCA Results'!$J$3,IF('DGNB LCA Results'!$P$4=2,VLOOKUP(CONCATENATE('DGNB LCA Results'!$M$3,"_",Q365),$A$2:$P$352,13,FALSE)*'DGNB LCA Results'!$N$3+VLOOKUP(CONCATENATE('DGNB LCA Results'!$K$3,"_",Q365),$A$2:$P$352,13,FALSE)*'DGNB LCA Results'!$L$3,IF('DGNB LCA Results'!$P$4=1,VLOOKUP(CONCATENATE('DGNB LCA Results'!$M$3,"_",Q365),$A$2:$P$352,13,FALSE)*'DGNB LCA Results'!$N$3,0))))</f>
        <v>0</v>
      </c>
      <c r="N365" s="426">
        <f>IF('DGNB LCA Results'!$P$4=4,VLOOKUP(CONCATENATE('DGNB LCA Results'!$M$3,"_",Q365),$A$2:$P$352,14,FALSE)*'DGNB LCA Results'!$N$3+VLOOKUP(CONCATENATE('DGNB LCA Results'!$K$3,"_",Q365),$A$2:$P$352,14,FALSE)*'DGNB LCA Results'!$L$3+VLOOKUP(CONCATENATE('DGNB LCA Results'!$I$3,"_",Q365),$A$2:$P$352,14,FALSE)*'DGNB LCA Results'!$J$3+VLOOKUP(CONCATENATE('DGNB LCA Results'!$G$3,"_",Q365),$A$2:$P$352,14,FALSE)*'DGNB LCA Results'!$H$3,IF('DGNB LCA Results'!$P$4=3,VLOOKUP(CONCATENATE('DGNB LCA Results'!$M$3,"_",Q365),$A$2:$P$352,14,FALSE)*'DGNB LCA Results'!$N$3+VLOOKUP(CONCATENATE('DGNB LCA Results'!$K$3,"_",Q365),$A$2:$P$352,14,FALSE)*'DGNB LCA Results'!$L$3+VLOOKUP(CONCATENATE('DGNB LCA Results'!$I$3,"_",Q365),$A$2:$P$352,14,FALSE)*'DGNB LCA Results'!$J$3,IF('DGNB LCA Results'!$P$4=2,VLOOKUP(CONCATENATE('DGNB LCA Results'!$M$3,"_",Q365),$A$2:$P$352,14,FALSE)*'DGNB LCA Results'!$N$3+VLOOKUP(CONCATENATE('DGNB LCA Results'!$K$3,"_",Q365),$A$2:$P$352,14,FALSE)*'DGNB LCA Results'!$L$3,IF('DGNB LCA Results'!$P$4=1,VLOOKUP(CONCATENATE('DGNB LCA Results'!$M$3,"_",Q365),$A$2:$P$352,14,FALSE)*'DGNB LCA Results'!$N$3,0))))</f>
        <v>0</v>
      </c>
      <c r="O365">
        <f>IF('DGNB LCA Results'!$P$4=4,VLOOKUP(CONCATENATE('DGNB LCA Results'!$M$3,"_",Q365),$A$2:$P$352,15,FALSE)*'DGNB LCA Results'!$N$3+VLOOKUP(CONCATENATE('DGNB LCA Results'!$K$3,"_",Q365),$A$2:$P$352,15,FALSE)*'DGNB LCA Results'!$L$3+VLOOKUP(CONCATENATE('DGNB LCA Results'!$I$3,"_",Q365),$A$2:$P$352,15,FALSE)*'DGNB LCA Results'!$J$3+VLOOKUP(CONCATENATE('DGNB LCA Results'!$G$3,"_",Q365),$A$2:$P$352,15,FALSE)*'DGNB LCA Results'!$H$3,IF('DGNB LCA Results'!$P$4=3,VLOOKUP(CONCATENATE('DGNB LCA Results'!$M$3,"_",Q365),$A$2:$P$352,15,FALSE)*'DGNB LCA Results'!$N$3+VLOOKUP(CONCATENATE('DGNB LCA Results'!$K$3,"_",Q365),$A$2:$P$352,15,FALSE)*'DGNB LCA Results'!$L$3+VLOOKUP(CONCATENATE('DGNB LCA Results'!$I$3,"_",Q365),$A$2:$P$352,15,FALSE)*'DGNB LCA Results'!$J$3,IF('DGNB LCA Results'!$P$4=2,VLOOKUP(CONCATENATE('DGNB LCA Results'!$M$3,"_",Q365),$A$2:$P$352,15,FALSE)*'DGNB LCA Results'!$N$3+VLOOKUP(CONCATENATE('DGNB LCA Results'!$K$3,"_",Q365),$A$2:$P$352,15,FALSE)*'DGNB LCA Results'!$L$3,IF('DGNB LCA Results'!$P$4=1,VLOOKUP(CONCATENATE('DGNB LCA Results'!$M$3,"_",Q365),$A$2:$P$352,15,FALSE)*'DGNB LCA Results'!$N$3,0))))</f>
        <v>0</v>
      </c>
      <c r="P365" s="427">
        <f>IF('DGNB LCA Results'!$P$4=4,VLOOKUP(CONCATENATE('DGNB LCA Results'!$M$3,"_",Q365),$A$2:$P$352,16,FALSE)*'DGNB LCA Results'!$N$3+VLOOKUP(CONCATENATE('DGNB LCA Results'!$K$3,"_",Q365),$A$2:$P$352,16,FALSE)*'DGNB LCA Results'!$L$3+VLOOKUP(CONCATENATE('DGNB LCA Results'!$I$3,"_",Q365),$A$2:$P$352,16,FALSE)*'DGNB LCA Results'!$J$3+VLOOKUP(CONCATENATE('DGNB LCA Results'!$G$3,"_",Q365),$A$2:$P$352,16,FALSE)*'DGNB LCA Results'!$H$3,IF('DGNB LCA Results'!$P$4=3,VLOOKUP(CONCATENATE('DGNB LCA Results'!$M$3,"_",Q365),$A$2:$P$352,16,FALSE)*'DGNB LCA Results'!$N$3+VLOOKUP(CONCATENATE('DGNB LCA Results'!$K$3,"_",Q365),$A$2:$P$352,16,FALSE)*'DGNB LCA Results'!$L$3+VLOOKUP(CONCATENATE('DGNB LCA Results'!$I$3,"_",Q365),$A$2:$P$352,16,FALSE)*'DGNB LCA Results'!$J$3,IF('DGNB LCA Results'!$P$4=2,VLOOKUP(CONCATENATE('DGNB LCA Results'!$M$3,"_",Q365),$A$2:$P$352,16,FALSE)*'DGNB LCA Results'!$N$3+VLOOKUP(CONCATENATE('DGNB LCA Results'!$K$3,"_",Q365),$A$2:$P$352,16,FALSE)*'DGNB LCA Results'!$L$3,IF('DGNB LCA Results'!$P$4=1,VLOOKUP(CONCATENATE('DGNB LCA Results'!$M$3,"_",Q365),$A$2:$P$352,16,FALSE)*'DGNB LCA Results'!$N$3,0))))</f>
        <v>0</v>
      </c>
      <c r="Q365">
        <v>10</v>
      </c>
      <c r="R365" t="s">
        <v>284</v>
      </c>
    </row>
    <row r="366">
      <c r="A366" t="str">
        <f t="shared" si="38"/>
        <v>MIX12_20</v>
      </c>
      <c r="B366" s="426">
        <f>IF('DGNB LCA Results'!$P$4=4,VLOOKUP(CONCATENATE('DGNB LCA Results'!$M$3,"_",Q366),$A$2:$P$352,2,FALSE)*'DGNB LCA Results'!$N$3+VLOOKUP(CONCATENATE('DGNB LCA Results'!$K$3,"_",Q366),$A$2:$P$352,2,FALSE)*'DGNB LCA Results'!$L$3+VLOOKUP(CONCATENATE('DGNB LCA Results'!$I$3,"_",Q366),$A$2:$P$352,2,FALSE)*'DGNB LCA Results'!$J$3+VLOOKUP(CONCATENATE('DGNB LCA Results'!$G$3,"_",Q366),$A$2:$P$352,2,FALSE)*'DGNB LCA Results'!$H$3,IF('DGNB LCA Results'!$P$4=3,VLOOKUP(CONCATENATE('DGNB LCA Results'!$M$3,"_",Q366),$A$2:$P$352,2,FALSE)*'DGNB LCA Results'!$N$3+VLOOKUP(CONCATENATE('DGNB LCA Results'!$K$3,"_",Q366),$A$2:$P$352,2,FALSE)*'DGNB LCA Results'!$L$3+VLOOKUP(CONCATENATE('DGNB LCA Results'!$I$3,"_",Q366),$A$2:$P$352,2,FALSE)*'DGNB LCA Results'!$J$3,IF('DGNB LCA Results'!$P$4=2,VLOOKUP(CONCATENATE('DGNB LCA Results'!$M$3,"_",Q366),$A$2:$P$352,2,FALSE)*'DGNB LCA Results'!$N$3+VLOOKUP(CONCATENATE('DGNB LCA Results'!$K$3,"_",Q366),$A$2:$P$352,2,FALSE)*'DGNB LCA Results'!$L$3,IF('DGNB LCA Results'!$P$4=1,VLOOKUP(CONCATENATE('DGNB LCA Results'!$M$3,"_",Q366),$A$2:$P$352,2,FALSE)*'DGNB LCA Results'!$N$3,0))))</f>
        <v>0</v>
      </c>
      <c r="C366">
        <f>IF('DGNB LCA Results'!$P$4=4,VLOOKUP(CONCATENATE('DGNB LCA Results'!$M$3,"_",Q366),$A$2:$P$352,3,FALSE)*'DGNB LCA Results'!$N$3+VLOOKUP(CONCATENATE('DGNB LCA Results'!$K$3,"_",Q366),$A$2:$P$352,3,FALSE)*'DGNB LCA Results'!$L$3+VLOOKUP(CONCATENATE('DGNB LCA Results'!$I$3,"_",Q366),$A$2:$P$352,3,FALSE)*'DGNB LCA Results'!$J$3+VLOOKUP(CONCATENATE('DGNB LCA Results'!$G$3,"_",Q366),$A$2:$P$352,3,FALSE)*'DGNB LCA Results'!$H$3,IF('DGNB LCA Results'!$P$4=3,VLOOKUP(CONCATENATE('DGNB LCA Results'!$M$3,"_",Q366),$A$2:$P$352,3,FALSE)*'DGNB LCA Results'!$N$3+VLOOKUP(CONCATENATE('DGNB LCA Results'!$K$3,"_",Q366),$A$2:$P$352,3,FALSE)*'DGNB LCA Results'!$L$3+VLOOKUP(CONCATENATE('DGNB LCA Results'!$I$3,"_",Q366),$A$2:$P$352,3,FALSE)*'DGNB LCA Results'!$J$3,IF('DGNB LCA Results'!$P$4=2,VLOOKUP(CONCATENATE('DGNB LCA Results'!$M$3,"_",Q366),$A$2:$P$352,3,FALSE)*'DGNB LCA Results'!$N$3+VLOOKUP(CONCATENATE('DGNB LCA Results'!$K$3,"_",Q366),$A$2:$P$352,3,FALSE)*'DGNB LCA Results'!$L$3,IF('DGNB LCA Results'!$P$4=1,VLOOKUP(CONCATENATE('DGNB LCA Results'!$M$3,"_",Q366),$A$2:$P$352,3,FALSE)*'DGNB LCA Results'!$N$3,0))))</f>
        <v>0</v>
      </c>
      <c r="D366">
        <f>IF('DGNB LCA Results'!$P$4=4,VLOOKUP(CONCATENATE('DGNB LCA Results'!$M$3,"_",Q366),$A$2:$P$352,4,FALSE)*'DGNB LCA Results'!$N$3+VLOOKUP(CONCATENATE('DGNB LCA Results'!$K$3,"_",Q366),$A$2:$P$352,4,FALSE)*'DGNB LCA Results'!$L$3+VLOOKUP(CONCATENATE('DGNB LCA Results'!$I$3,"_",Q366),$A$2:$P$352,4,FALSE)*'DGNB LCA Results'!$J$3+VLOOKUP(CONCATENATE('DGNB LCA Results'!$G$3,"_",Q366),$A$2:$P$352,4,FALSE)*'DGNB LCA Results'!$H$3,IF('DGNB LCA Results'!$P$4=3,VLOOKUP(CONCATENATE('DGNB LCA Results'!$M$3,"_",Q366),$A$2:$P$352,4,FALSE)*'DGNB LCA Results'!$N$3+VLOOKUP(CONCATENATE('DGNB LCA Results'!$K$3,"_",Q366),$A$2:$P$352,4,FALSE)*'DGNB LCA Results'!$L$3+VLOOKUP(CONCATENATE('DGNB LCA Results'!$I$3,"_",Q366),$A$2:$P$352,4,FALSE)*'DGNB LCA Results'!$J$3,IF('DGNB LCA Results'!$P$4=2,VLOOKUP(CONCATENATE('DGNB LCA Results'!$M$3,"_",Q366),$A$2:$P$352,4,FALSE)*'DGNB LCA Results'!$N$3+VLOOKUP(CONCATENATE('DGNB LCA Results'!$K$3,"_",Q366),$A$2:$P$352,4,FALSE)*'DGNB LCA Results'!$L$3,IF('DGNB LCA Results'!$P$4=1,VLOOKUP(CONCATENATE('DGNB LCA Results'!$M$3,"_",Q366),$A$2:$P$352,4,FALSE)*'DGNB LCA Results'!$N$3,0))))</f>
        <v>0</v>
      </c>
      <c r="E366" s="426">
        <f>IF('DGNB LCA Results'!$P$4=4,VLOOKUP(CONCATENATE('DGNB LCA Results'!$M$3,"_",Q366),$A$2:$P$352,5,FALSE)*'DGNB LCA Results'!$N$3+VLOOKUP(CONCATENATE('DGNB LCA Results'!$K$3,"_",Q366),$A$2:$P$352,5,FALSE)*'DGNB LCA Results'!$L$3+VLOOKUP(CONCATENATE('DGNB LCA Results'!$I$3,"_",Q366),$A$2:$P$352,5,FALSE)*'DGNB LCA Results'!$J$3+VLOOKUP(CONCATENATE('DGNB LCA Results'!$G$3,"_",Q366),$A$2:$P$352,5,FALSE)*'DGNB LCA Results'!$H$3,IF('DGNB LCA Results'!$P$4=3,VLOOKUP(CONCATENATE('DGNB LCA Results'!$M$3,"_",Q366),$A$2:$P$352,5,FALSE)*'DGNB LCA Results'!$N$3+VLOOKUP(CONCATENATE('DGNB LCA Results'!$K$3,"_",Q366),$A$2:$P$352,5,FALSE)*'DGNB LCA Results'!$L$3+VLOOKUP(CONCATENATE('DGNB LCA Results'!$I$3,"_",Q366),$A$2:$P$352,5,FALSE)*'DGNB LCA Results'!$J$3,IF('DGNB LCA Results'!$P$4=2,VLOOKUP(CONCATENATE('DGNB LCA Results'!$M$3,"_",Q366),$A$2:$P$352,5,FALSE)*'DGNB LCA Results'!$N$3+VLOOKUP(CONCATENATE('DGNB LCA Results'!$K$3,"_",Q366),$A$2:$P$352,5,FALSE)*'DGNB LCA Results'!$L$3,IF('DGNB LCA Results'!$P$4=1,VLOOKUP(CONCATENATE('DGNB LCA Results'!$M$3,"_",Q366),$A$2:$P$352,5,FALSE)*'DGNB LCA Results'!$N$3,0))))</f>
        <v>0</v>
      </c>
      <c r="F366">
        <f>IF('DGNB LCA Results'!$P$4=4,VLOOKUP(CONCATENATE('DGNB LCA Results'!$M$3,"_",Q366),$A$2:$P$352,6,FALSE)*'DGNB LCA Results'!$N$3+VLOOKUP(CONCATENATE('DGNB LCA Results'!$K$3,"_",Q366),$A$2:$P$352,6,FALSE)*'DGNB LCA Results'!$L$3+VLOOKUP(CONCATENATE('DGNB LCA Results'!$I$3,"_",Q366),$A$2:$P$352,6,FALSE)*'DGNB LCA Results'!$J$3+VLOOKUP(CONCATENATE('DGNB LCA Results'!$G$3,"_",Q366),$A$2:$P$352,6,FALSE)*'DGNB LCA Results'!$H$3,IF('DGNB LCA Results'!$P$4=3,VLOOKUP(CONCATENATE('DGNB LCA Results'!$M$3,"_",Q366),$A$2:$P$352,6,FALSE)*'DGNB LCA Results'!$N$3+VLOOKUP(CONCATENATE('DGNB LCA Results'!$K$3,"_",Q366),$A$2:$P$352,6,FALSE)*'DGNB LCA Results'!$L$3+VLOOKUP(CONCATENATE('DGNB LCA Results'!$I$3,"_",Q366),$A$2:$P$352,6,FALSE)*'DGNB LCA Results'!$J$3,IF('DGNB LCA Results'!$P$4=2,VLOOKUP(CONCATENATE('DGNB LCA Results'!$M$3,"_",Q366),$A$2:$P$352,6,FALSE)*'DGNB LCA Results'!$N$3+VLOOKUP(CONCATENATE('DGNB LCA Results'!$K$3,"_",Q366),$A$2:$P$352,6,FALSE)*'DGNB LCA Results'!$L$3,IF('DGNB LCA Results'!$P$4=1,VLOOKUP(CONCATENATE('DGNB LCA Results'!$M$3,"_",Q366),$A$2:$P$352,6,FALSE)*'DGNB LCA Results'!$N$3,0))))</f>
        <v>0</v>
      </c>
      <c r="G366" s="427">
        <f>IF('DGNB LCA Results'!$P$4=4,VLOOKUP(CONCATENATE('DGNB LCA Results'!$M$3,"_",Q366),$A$2:$P$352,7,FALSE)*'DGNB LCA Results'!$N$3+VLOOKUP(CONCATENATE('DGNB LCA Results'!$K$3,"_",Q366),$A$2:$P$352,7,FALSE)*'DGNB LCA Results'!$L$3+VLOOKUP(CONCATENATE('DGNB LCA Results'!$I$3,"_",Q366),$A$2:$P$352,7,FALSE)*'DGNB LCA Results'!$J$3+VLOOKUP(CONCATENATE('DGNB LCA Results'!$G$3,"_",Q366),$A$2:$P$352,7,FALSE)*'DGNB LCA Results'!$H$3,IF('DGNB LCA Results'!$P$4=3,VLOOKUP(CONCATENATE('DGNB LCA Results'!$M$3,"_",Q366),$A$2:$P$352,7,FALSE)*'DGNB LCA Results'!$N$3+VLOOKUP(CONCATENATE('DGNB LCA Results'!$K$3,"_",Q366),$A$2:$P$352,7,FALSE)*'DGNB LCA Results'!$L$3+VLOOKUP(CONCATENATE('DGNB LCA Results'!$I$3,"_",Q366),$A$2:$P$352,7,FALSE)*'DGNB LCA Results'!$J$3,IF('DGNB LCA Results'!$P$4=2,VLOOKUP(CONCATENATE('DGNB LCA Results'!$M$3,"_",Q366),$A$2:$P$352,7,FALSE)*'DGNB LCA Results'!$N$3+VLOOKUP(CONCATENATE('DGNB LCA Results'!$K$3,"_",Q366),$A$2:$P$352,7,FALSE)*'DGNB LCA Results'!$L$3,IF('DGNB LCA Results'!$P$4=1,VLOOKUP(CONCATENATE('DGNB LCA Results'!$M$3,"_",Q366),$A$2:$P$352,7,FALSE)*'DGNB LCA Results'!$N$3,0))))</f>
        <v>0</v>
      </c>
      <c r="H366" s="426">
        <f>IF('DGNB LCA Results'!$P$4=4,VLOOKUP(CONCATENATE('DGNB LCA Results'!$M$3,"_",Q366),$A$2:$P$352,8,FALSE)*'DGNB LCA Results'!$N$3+VLOOKUP(CONCATENATE('DGNB LCA Results'!$K$3,"_",Q366),$A$2:$P$352,8,FALSE)*'DGNB LCA Results'!$L$3+VLOOKUP(CONCATENATE('DGNB LCA Results'!$I$3,"_",Q366),$A$2:$P$352,8,FALSE)*'DGNB LCA Results'!$J$3+VLOOKUP(CONCATENATE('DGNB LCA Results'!$G$3,"_",Q366),$A$2:$P$352,8,FALSE)*'DGNB LCA Results'!$H$3,IF('DGNB LCA Results'!$P$4=3,VLOOKUP(CONCATENATE('DGNB LCA Results'!$M$3,"_",Q366),$A$2:$P$352,8,FALSE)*'DGNB LCA Results'!$N$3+VLOOKUP(CONCATENATE('DGNB LCA Results'!$K$3,"_",Q366),$A$2:$P$352,8,FALSE)*'DGNB LCA Results'!$L$3+VLOOKUP(CONCATENATE('DGNB LCA Results'!$I$3,"_",Q366),$A$2:$P$352,8,FALSE)*'DGNB LCA Results'!$J$3,IF('DGNB LCA Results'!$P$4=2,VLOOKUP(CONCATENATE('DGNB LCA Results'!$M$3,"_",Q366),$A$2:$P$352,8,FALSE)*'DGNB LCA Results'!$N$3+VLOOKUP(CONCATENATE('DGNB LCA Results'!$K$3,"_",Q366),$A$2:$P$352,8,FALSE)*'DGNB LCA Results'!$L$3,IF('DGNB LCA Results'!$P$4=1,VLOOKUP(CONCATENATE('DGNB LCA Results'!$M$3,"_",Q366),$A$2:$P$352,8,FALSE)*'DGNB LCA Results'!$N$3,0))))</f>
        <v>0</v>
      </c>
      <c r="I366">
        <f>IF('DGNB LCA Results'!$P$4=4,VLOOKUP(CONCATENATE('DGNB LCA Results'!$M$3,"_",Q366),$A$2:$P$352,9,FALSE)*'DGNB LCA Results'!$N$3+VLOOKUP(CONCATENATE('DGNB LCA Results'!$K$3,"_",Q366),$A$2:$P$352,9,FALSE)*'DGNB LCA Results'!$L$3+VLOOKUP(CONCATENATE('DGNB LCA Results'!$I$3,"_",Q366),$A$2:$P$352,9,FALSE)*'DGNB LCA Results'!$J$3+VLOOKUP(CONCATENATE('DGNB LCA Results'!$G$3,"_",Q366),$A$2:$P$352,9,FALSE)*'DGNB LCA Results'!$H$3,IF('DGNB LCA Results'!$P$4=3,VLOOKUP(CONCATENATE('DGNB LCA Results'!$M$3,"_",Q366),$A$2:$P$352,9,FALSE)*'DGNB LCA Results'!$N$3+VLOOKUP(CONCATENATE('DGNB LCA Results'!$K$3,"_",Q366),$A$2:$P$352,9,FALSE)*'DGNB LCA Results'!$L$3+VLOOKUP(CONCATENATE('DGNB LCA Results'!$I$3,"_",Q366),$A$2:$P$352,9,FALSE)*'DGNB LCA Results'!$J$3,IF('DGNB LCA Results'!$P$4=2,VLOOKUP(CONCATENATE('DGNB LCA Results'!$M$3,"_",Q366),$A$2:$P$352,9,FALSE)*'DGNB LCA Results'!$N$3+VLOOKUP(CONCATENATE('DGNB LCA Results'!$K$3,"_",Q366),$A$2:$P$352,9,FALSE)*'DGNB LCA Results'!$L$3,IF('DGNB LCA Results'!$P$4=1,VLOOKUP(CONCATENATE('DGNB LCA Results'!$M$3,"_",Q366),$A$2:$P$352,9,FALSE)*'DGNB LCA Results'!$N$3,0))))</f>
        <v>0</v>
      </c>
      <c r="J366" s="427">
        <f>IF('DGNB LCA Results'!$P$4=4,VLOOKUP(CONCATENATE('DGNB LCA Results'!$M$3,"_",Q366),$A$2:$P$352,10,FALSE)*'DGNB LCA Results'!$N$3+VLOOKUP(CONCATENATE('DGNB LCA Results'!$K$3,"_",Q366),$A$2:$P$352,10,FALSE)*'DGNB LCA Results'!$L$3+VLOOKUP(CONCATENATE('DGNB LCA Results'!$I$3,"_",Q366),$A$2:$P$352,10,FALSE)*'DGNB LCA Results'!$J$3+VLOOKUP(CONCATENATE('DGNB LCA Results'!$G$3,"_",Q366),$A$2:$P$352,10,FALSE)*'DGNB LCA Results'!$H$3,IF('DGNB LCA Results'!$P$4=3,VLOOKUP(CONCATENATE('DGNB LCA Results'!$M$3,"_",Q366),$A$2:$P$352,10,FALSE)*'DGNB LCA Results'!$N$3+VLOOKUP(CONCATENATE('DGNB LCA Results'!$K$3,"_",Q366),$A$2:$P$352,10,FALSE)*'DGNB LCA Results'!$L$3+VLOOKUP(CONCATENATE('DGNB LCA Results'!$I$3,"_",Q366),$A$2:$P$352,10,FALSE)*'DGNB LCA Results'!$J$3,IF('DGNB LCA Results'!$P$4=2,VLOOKUP(CONCATENATE('DGNB LCA Results'!$M$3,"_",Q366),$A$2:$P$352,10,FALSE)*'DGNB LCA Results'!$N$3+VLOOKUP(CONCATENATE('DGNB LCA Results'!$K$3,"_",Q366),$A$2:$P$352,10,FALSE)*'DGNB LCA Results'!$L$3,IF('DGNB LCA Results'!$P$4=1,VLOOKUP(CONCATENATE('DGNB LCA Results'!$M$3,"_",Q366),$A$2:$P$352,10,FALSE)*'DGNB LCA Results'!$N$3,0))))</f>
        <v>0</v>
      </c>
      <c r="K366" s="426">
        <f>IF('DGNB LCA Results'!$P$4=4,VLOOKUP(CONCATENATE('DGNB LCA Results'!$M$3,"_",Q366),$A$2:$P$352,11,FALSE)*'DGNB LCA Results'!$N$3+VLOOKUP(CONCATENATE('DGNB LCA Results'!$K$3,"_",Q366),$A$2:$P$352,11,FALSE)*'DGNB LCA Results'!$L$3+VLOOKUP(CONCATENATE('DGNB LCA Results'!$I$3,"_",Q366),$A$2:$P$352,11,FALSE)*'DGNB LCA Results'!$J$3+VLOOKUP(CONCATENATE('DGNB LCA Results'!$G$3,"_",Q366),$A$2:$P$352,11,FALSE)*'DGNB LCA Results'!$H$3,IF('DGNB LCA Results'!$P$4=3,VLOOKUP(CONCATENATE('DGNB LCA Results'!$M$3,"_",Q366),$A$2:$P$352,11,FALSE)*'DGNB LCA Results'!$N$3+VLOOKUP(CONCATENATE('DGNB LCA Results'!$K$3,"_",Q366),$A$2:$P$352,11,FALSE)*'DGNB LCA Results'!$L$3+VLOOKUP(CONCATENATE('DGNB LCA Results'!$I$3,"_",Q366),$A$2:$P$352,11,FALSE)*'DGNB LCA Results'!$J$3,IF('DGNB LCA Results'!$P$4=2,VLOOKUP(CONCATENATE('DGNB LCA Results'!$M$3,"_",Q366),$A$2:$P$352,11,FALSE)*'DGNB LCA Results'!$N$3+VLOOKUP(CONCATENATE('DGNB LCA Results'!$K$3,"_",Q366),$A$2:$P$352,11,FALSE)*'DGNB LCA Results'!$L$3,IF('DGNB LCA Results'!$P$4=1,VLOOKUP(CONCATENATE('DGNB LCA Results'!$M$3,"_",Q366),$A$2:$P$352,11,FALSE)*'DGNB LCA Results'!$N$3,0))))</f>
        <v>0</v>
      </c>
      <c r="L366">
        <f>IF('DGNB LCA Results'!$P$4=4,VLOOKUP(CONCATENATE('DGNB LCA Results'!$M$3,"_",Q366),$A$2:$P$352,12,FALSE)*'DGNB LCA Results'!$N$3+VLOOKUP(CONCATENATE('DGNB LCA Results'!$K$3,"_",Q366),$A$2:$P$352,12,FALSE)*'DGNB LCA Results'!$L$3+VLOOKUP(CONCATENATE('DGNB LCA Results'!$I$3,"_",Q366),$A$2:$P$352,12,FALSE)*'DGNB LCA Results'!$J$3+VLOOKUP(CONCATENATE('DGNB LCA Results'!$G$3,"_",Q366),$A$2:$P$352,12,FALSE)*'DGNB LCA Results'!$H$3,IF('DGNB LCA Results'!$P$4=3,VLOOKUP(CONCATENATE('DGNB LCA Results'!$M$3,"_",Q366),$A$2:$P$352,12,FALSE)*'DGNB LCA Results'!$N$3+VLOOKUP(CONCATENATE('DGNB LCA Results'!$K$3,"_",Q366),$A$2:$P$352,12,FALSE)*'DGNB LCA Results'!$L$3+VLOOKUP(CONCATENATE('DGNB LCA Results'!$I$3,"_",Q366),$A$2:$P$352,12,FALSE)*'DGNB LCA Results'!$J$3,IF('DGNB LCA Results'!$P$4=2,VLOOKUP(CONCATENATE('DGNB LCA Results'!$M$3,"_",Q366),$A$2:$P$352,12,FALSE)*'DGNB LCA Results'!$N$3+VLOOKUP(CONCATENATE('DGNB LCA Results'!$K$3,"_",Q366),$A$2:$P$352,12,FALSE)*'DGNB LCA Results'!$L$3,IF('DGNB LCA Results'!$P$4=1,VLOOKUP(CONCATENATE('DGNB LCA Results'!$M$3,"_",Q366),$A$2:$P$352,12,FALSE)*'DGNB LCA Results'!$N$3,0))))</f>
        <v>0</v>
      </c>
      <c r="M366" s="427">
        <f>IF('DGNB LCA Results'!$P$4=4,VLOOKUP(CONCATENATE('DGNB LCA Results'!$M$3,"_",Q366),$A$2:$P$352,13,FALSE)*'DGNB LCA Results'!$N$3+VLOOKUP(CONCATENATE('DGNB LCA Results'!$K$3,"_",Q366),$A$2:$P$352,13,FALSE)*'DGNB LCA Results'!$L$3+VLOOKUP(CONCATENATE('DGNB LCA Results'!$I$3,"_",Q366),$A$2:$P$352,13,FALSE)*'DGNB LCA Results'!$J$3+VLOOKUP(CONCATENATE('DGNB LCA Results'!$G$3,"_",Q366),$A$2:$P$352,13,FALSE)*'DGNB LCA Results'!$H$3,IF('DGNB LCA Results'!$P$4=3,VLOOKUP(CONCATENATE('DGNB LCA Results'!$M$3,"_",Q366),$A$2:$P$352,13,FALSE)*'DGNB LCA Results'!$N$3+VLOOKUP(CONCATENATE('DGNB LCA Results'!$K$3,"_",Q366),$A$2:$P$352,13,FALSE)*'DGNB LCA Results'!$L$3+VLOOKUP(CONCATENATE('DGNB LCA Results'!$I$3,"_",Q366),$A$2:$P$352,13,FALSE)*'DGNB LCA Results'!$J$3,IF('DGNB LCA Results'!$P$4=2,VLOOKUP(CONCATENATE('DGNB LCA Results'!$M$3,"_",Q366),$A$2:$P$352,13,FALSE)*'DGNB LCA Results'!$N$3+VLOOKUP(CONCATENATE('DGNB LCA Results'!$K$3,"_",Q366),$A$2:$P$352,13,FALSE)*'DGNB LCA Results'!$L$3,IF('DGNB LCA Results'!$P$4=1,VLOOKUP(CONCATENATE('DGNB LCA Results'!$M$3,"_",Q366),$A$2:$P$352,13,FALSE)*'DGNB LCA Results'!$N$3,0))))</f>
        <v>0</v>
      </c>
      <c r="N366" s="426">
        <f>IF('DGNB LCA Results'!$P$4=4,VLOOKUP(CONCATENATE('DGNB LCA Results'!$M$3,"_",Q366),$A$2:$P$352,14,FALSE)*'DGNB LCA Results'!$N$3+VLOOKUP(CONCATENATE('DGNB LCA Results'!$K$3,"_",Q366),$A$2:$P$352,14,FALSE)*'DGNB LCA Results'!$L$3+VLOOKUP(CONCATENATE('DGNB LCA Results'!$I$3,"_",Q366),$A$2:$P$352,14,FALSE)*'DGNB LCA Results'!$J$3+VLOOKUP(CONCATENATE('DGNB LCA Results'!$G$3,"_",Q366),$A$2:$P$352,14,FALSE)*'DGNB LCA Results'!$H$3,IF('DGNB LCA Results'!$P$4=3,VLOOKUP(CONCATENATE('DGNB LCA Results'!$M$3,"_",Q366),$A$2:$P$352,14,FALSE)*'DGNB LCA Results'!$N$3+VLOOKUP(CONCATENATE('DGNB LCA Results'!$K$3,"_",Q366),$A$2:$P$352,14,FALSE)*'DGNB LCA Results'!$L$3+VLOOKUP(CONCATENATE('DGNB LCA Results'!$I$3,"_",Q366),$A$2:$P$352,14,FALSE)*'DGNB LCA Results'!$J$3,IF('DGNB LCA Results'!$P$4=2,VLOOKUP(CONCATENATE('DGNB LCA Results'!$M$3,"_",Q366),$A$2:$P$352,14,FALSE)*'DGNB LCA Results'!$N$3+VLOOKUP(CONCATENATE('DGNB LCA Results'!$K$3,"_",Q366),$A$2:$P$352,14,FALSE)*'DGNB LCA Results'!$L$3,IF('DGNB LCA Results'!$P$4=1,VLOOKUP(CONCATENATE('DGNB LCA Results'!$M$3,"_",Q366),$A$2:$P$352,14,FALSE)*'DGNB LCA Results'!$N$3,0))))</f>
        <v>0</v>
      </c>
      <c r="O366">
        <f>IF('DGNB LCA Results'!$P$4=4,VLOOKUP(CONCATENATE('DGNB LCA Results'!$M$3,"_",Q366),$A$2:$P$352,15,FALSE)*'DGNB LCA Results'!$N$3+VLOOKUP(CONCATENATE('DGNB LCA Results'!$K$3,"_",Q366),$A$2:$P$352,15,FALSE)*'DGNB LCA Results'!$L$3+VLOOKUP(CONCATENATE('DGNB LCA Results'!$I$3,"_",Q366),$A$2:$P$352,15,FALSE)*'DGNB LCA Results'!$J$3+VLOOKUP(CONCATENATE('DGNB LCA Results'!$G$3,"_",Q366),$A$2:$P$352,15,FALSE)*'DGNB LCA Results'!$H$3,IF('DGNB LCA Results'!$P$4=3,VLOOKUP(CONCATENATE('DGNB LCA Results'!$M$3,"_",Q366),$A$2:$P$352,15,FALSE)*'DGNB LCA Results'!$N$3+VLOOKUP(CONCATENATE('DGNB LCA Results'!$K$3,"_",Q366),$A$2:$P$352,15,FALSE)*'DGNB LCA Results'!$L$3+VLOOKUP(CONCATENATE('DGNB LCA Results'!$I$3,"_",Q366),$A$2:$P$352,15,FALSE)*'DGNB LCA Results'!$J$3,IF('DGNB LCA Results'!$P$4=2,VLOOKUP(CONCATENATE('DGNB LCA Results'!$M$3,"_",Q366),$A$2:$P$352,15,FALSE)*'DGNB LCA Results'!$N$3+VLOOKUP(CONCATENATE('DGNB LCA Results'!$K$3,"_",Q366),$A$2:$P$352,15,FALSE)*'DGNB LCA Results'!$L$3,IF('DGNB LCA Results'!$P$4=1,VLOOKUP(CONCATENATE('DGNB LCA Results'!$M$3,"_",Q366),$A$2:$P$352,15,FALSE)*'DGNB LCA Results'!$N$3,0))))</f>
        <v>0</v>
      </c>
      <c r="P366" s="427">
        <f>IF('DGNB LCA Results'!$P$4=4,VLOOKUP(CONCATENATE('DGNB LCA Results'!$M$3,"_",Q366),$A$2:$P$352,16,FALSE)*'DGNB LCA Results'!$N$3+VLOOKUP(CONCATENATE('DGNB LCA Results'!$K$3,"_",Q366),$A$2:$P$352,16,FALSE)*'DGNB LCA Results'!$L$3+VLOOKUP(CONCATENATE('DGNB LCA Results'!$I$3,"_",Q366),$A$2:$P$352,16,FALSE)*'DGNB LCA Results'!$J$3+VLOOKUP(CONCATENATE('DGNB LCA Results'!$G$3,"_",Q366),$A$2:$P$352,16,FALSE)*'DGNB LCA Results'!$H$3,IF('DGNB LCA Results'!$P$4=3,VLOOKUP(CONCATENATE('DGNB LCA Results'!$M$3,"_",Q366),$A$2:$P$352,16,FALSE)*'DGNB LCA Results'!$N$3+VLOOKUP(CONCATENATE('DGNB LCA Results'!$K$3,"_",Q366),$A$2:$P$352,16,FALSE)*'DGNB LCA Results'!$L$3+VLOOKUP(CONCATENATE('DGNB LCA Results'!$I$3,"_",Q366),$A$2:$P$352,16,FALSE)*'DGNB LCA Results'!$J$3,IF('DGNB LCA Results'!$P$4=2,VLOOKUP(CONCATENATE('DGNB LCA Results'!$M$3,"_",Q366),$A$2:$P$352,16,FALSE)*'DGNB LCA Results'!$N$3+VLOOKUP(CONCATENATE('DGNB LCA Results'!$K$3,"_",Q366),$A$2:$P$352,16,FALSE)*'DGNB LCA Results'!$L$3,IF('DGNB LCA Results'!$P$4=1,VLOOKUP(CONCATENATE('DGNB LCA Results'!$M$3,"_",Q366),$A$2:$P$352,16,FALSE)*'DGNB LCA Results'!$N$3,0))))</f>
        <v>0</v>
      </c>
      <c r="Q366">
        <v>20</v>
      </c>
      <c r="R366" t="s">
        <v>284</v>
      </c>
    </row>
    <row r="367">
      <c r="A367" t="str">
        <f t="shared" si="38"/>
        <v>MIX12_30</v>
      </c>
      <c r="B367" s="426">
        <f>IF('DGNB LCA Results'!$P$4=4,VLOOKUP(CONCATENATE('DGNB LCA Results'!$M$3,"_",Q367),$A$2:$P$352,2,FALSE)*'DGNB LCA Results'!$N$3+VLOOKUP(CONCATENATE('DGNB LCA Results'!$K$3,"_",Q367),$A$2:$P$352,2,FALSE)*'DGNB LCA Results'!$L$3+VLOOKUP(CONCATENATE('DGNB LCA Results'!$I$3,"_",Q367),$A$2:$P$352,2,FALSE)*'DGNB LCA Results'!$J$3+VLOOKUP(CONCATENATE('DGNB LCA Results'!$G$3,"_",Q367),$A$2:$P$352,2,FALSE)*'DGNB LCA Results'!$H$3,IF('DGNB LCA Results'!$P$4=3,VLOOKUP(CONCATENATE('DGNB LCA Results'!$M$3,"_",Q367),$A$2:$P$352,2,FALSE)*'DGNB LCA Results'!$N$3+VLOOKUP(CONCATENATE('DGNB LCA Results'!$K$3,"_",Q367),$A$2:$P$352,2,FALSE)*'DGNB LCA Results'!$L$3+VLOOKUP(CONCATENATE('DGNB LCA Results'!$I$3,"_",Q367),$A$2:$P$352,2,FALSE)*'DGNB LCA Results'!$J$3,IF('DGNB LCA Results'!$P$4=2,VLOOKUP(CONCATENATE('DGNB LCA Results'!$M$3,"_",Q367),$A$2:$P$352,2,FALSE)*'DGNB LCA Results'!$N$3+VLOOKUP(CONCATENATE('DGNB LCA Results'!$K$3,"_",Q367),$A$2:$P$352,2,FALSE)*'DGNB LCA Results'!$L$3,IF('DGNB LCA Results'!$P$4=1,VLOOKUP(CONCATENATE('DGNB LCA Results'!$M$3,"_",Q367),$A$2:$P$352,2,FALSE)*'DGNB LCA Results'!$N$3,0))))</f>
        <v>0</v>
      </c>
      <c r="C367">
        <f>IF('DGNB LCA Results'!$P$4=4,VLOOKUP(CONCATENATE('DGNB LCA Results'!$M$3,"_",Q367),$A$2:$P$352,3,FALSE)*'DGNB LCA Results'!$N$3+VLOOKUP(CONCATENATE('DGNB LCA Results'!$K$3,"_",Q367),$A$2:$P$352,3,FALSE)*'DGNB LCA Results'!$L$3+VLOOKUP(CONCATENATE('DGNB LCA Results'!$I$3,"_",Q367),$A$2:$P$352,3,FALSE)*'DGNB LCA Results'!$J$3+VLOOKUP(CONCATENATE('DGNB LCA Results'!$G$3,"_",Q367),$A$2:$P$352,3,FALSE)*'DGNB LCA Results'!$H$3,IF('DGNB LCA Results'!$P$4=3,VLOOKUP(CONCATENATE('DGNB LCA Results'!$M$3,"_",Q367),$A$2:$P$352,3,FALSE)*'DGNB LCA Results'!$N$3+VLOOKUP(CONCATENATE('DGNB LCA Results'!$K$3,"_",Q367),$A$2:$P$352,3,FALSE)*'DGNB LCA Results'!$L$3+VLOOKUP(CONCATENATE('DGNB LCA Results'!$I$3,"_",Q367),$A$2:$P$352,3,FALSE)*'DGNB LCA Results'!$J$3,IF('DGNB LCA Results'!$P$4=2,VLOOKUP(CONCATENATE('DGNB LCA Results'!$M$3,"_",Q367),$A$2:$P$352,3,FALSE)*'DGNB LCA Results'!$N$3+VLOOKUP(CONCATENATE('DGNB LCA Results'!$K$3,"_",Q367),$A$2:$P$352,3,FALSE)*'DGNB LCA Results'!$L$3,IF('DGNB LCA Results'!$P$4=1,VLOOKUP(CONCATENATE('DGNB LCA Results'!$M$3,"_",Q367),$A$2:$P$352,3,FALSE)*'DGNB LCA Results'!$N$3,0))))</f>
        <v>0</v>
      </c>
      <c r="D367">
        <f>IF('DGNB LCA Results'!$P$4=4,VLOOKUP(CONCATENATE('DGNB LCA Results'!$M$3,"_",Q367),$A$2:$P$352,4,FALSE)*'DGNB LCA Results'!$N$3+VLOOKUP(CONCATENATE('DGNB LCA Results'!$K$3,"_",Q367),$A$2:$P$352,4,FALSE)*'DGNB LCA Results'!$L$3+VLOOKUP(CONCATENATE('DGNB LCA Results'!$I$3,"_",Q367),$A$2:$P$352,4,FALSE)*'DGNB LCA Results'!$J$3+VLOOKUP(CONCATENATE('DGNB LCA Results'!$G$3,"_",Q367),$A$2:$P$352,4,FALSE)*'DGNB LCA Results'!$H$3,IF('DGNB LCA Results'!$P$4=3,VLOOKUP(CONCATENATE('DGNB LCA Results'!$M$3,"_",Q367),$A$2:$P$352,4,FALSE)*'DGNB LCA Results'!$N$3+VLOOKUP(CONCATENATE('DGNB LCA Results'!$K$3,"_",Q367),$A$2:$P$352,4,FALSE)*'DGNB LCA Results'!$L$3+VLOOKUP(CONCATENATE('DGNB LCA Results'!$I$3,"_",Q367),$A$2:$P$352,4,FALSE)*'DGNB LCA Results'!$J$3,IF('DGNB LCA Results'!$P$4=2,VLOOKUP(CONCATENATE('DGNB LCA Results'!$M$3,"_",Q367),$A$2:$P$352,4,FALSE)*'DGNB LCA Results'!$N$3+VLOOKUP(CONCATENATE('DGNB LCA Results'!$K$3,"_",Q367),$A$2:$P$352,4,FALSE)*'DGNB LCA Results'!$L$3,IF('DGNB LCA Results'!$P$4=1,VLOOKUP(CONCATENATE('DGNB LCA Results'!$M$3,"_",Q367),$A$2:$P$352,4,FALSE)*'DGNB LCA Results'!$N$3,0))))</f>
        <v>0</v>
      </c>
      <c r="E367" s="426">
        <f>IF('DGNB LCA Results'!$P$4=4,VLOOKUP(CONCATENATE('DGNB LCA Results'!$M$3,"_",Q367),$A$2:$P$352,5,FALSE)*'DGNB LCA Results'!$N$3+VLOOKUP(CONCATENATE('DGNB LCA Results'!$K$3,"_",Q367),$A$2:$P$352,5,FALSE)*'DGNB LCA Results'!$L$3+VLOOKUP(CONCATENATE('DGNB LCA Results'!$I$3,"_",Q367),$A$2:$P$352,5,FALSE)*'DGNB LCA Results'!$J$3+VLOOKUP(CONCATENATE('DGNB LCA Results'!$G$3,"_",Q367),$A$2:$P$352,5,FALSE)*'DGNB LCA Results'!$H$3,IF('DGNB LCA Results'!$P$4=3,VLOOKUP(CONCATENATE('DGNB LCA Results'!$M$3,"_",Q367),$A$2:$P$352,5,FALSE)*'DGNB LCA Results'!$N$3+VLOOKUP(CONCATENATE('DGNB LCA Results'!$K$3,"_",Q367),$A$2:$P$352,5,FALSE)*'DGNB LCA Results'!$L$3+VLOOKUP(CONCATENATE('DGNB LCA Results'!$I$3,"_",Q367),$A$2:$P$352,5,FALSE)*'DGNB LCA Results'!$J$3,IF('DGNB LCA Results'!$P$4=2,VLOOKUP(CONCATENATE('DGNB LCA Results'!$M$3,"_",Q367),$A$2:$P$352,5,FALSE)*'DGNB LCA Results'!$N$3+VLOOKUP(CONCATENATE('DGNB LCA Results'!$K$3,"_",Q367),$A$2:$P$352,5,FALSE)*'DGNB LCA Results'!$L$3,IF('DGNB LCA Results'!$P$4=1,VLOOKUP(CONCATENATE('DGNB LCA Results'!$M$3,"_",Q367),$A$2:$P$352,5,FALSE)*'DGNB LCA Results'!$N$3,0))))</f>
        <v>0</v>
      </c>
      <c r="F367">
        <f>IF('DGNB LCA Results'!$P$4=4,VLOOKUP(CONCATENATE('DGNB LCA Results'!$M$3,"_",Q367),$A$2:$P$352,6,FALSE)*'DGNB LCA Results'!$N$3+VLOOKUP(CONCATENATE('DGNB LCA Results'!$K$3,"_",Q367),$A$2:$P$352,6,FALSE)*'DGNB LCA Results'!$L$3+VLOOKUP(CONCATENATE('DGNB LCA Results'!$I$3,"_",Q367),$A$2:$P$352,6,FALSE)*'DGNB LCA Results'!$J$3+VLOOKUP(CONCATENATE('DGNB LCA Results'!$G$3,"_",Q367),$A$2:$P$352,6,FALSE)*'DGNB LCA Results'!$H$3,IF('DGNB LCA Results'!$P$4=3,VLOOKUP(CONCATENATE('DGNB LCA Results'!$M$3,"_",Q367),$A$2:$P$352,6,FALSE)*'DGNB LCA Results'!$N$3+VLOOKUP(CONCATENATE('DGNB LCA Results'!$K$3,"_",Q367),$A$2:$P$352,6,FALSE)*'DGNB LCA Results'!$L$3+VLOOKUP(CONCATENATE('DGNB LCA Results'!$I$3,"_",Q367),$A$2:$P$352,6,FALSE)*'DGNB LCA Results'!$J$3,IF('DGNB LCA Results'!$P$4=2,VLOOKUP(CONCATENATE('DGNB LCA Results'!$M$3,"_",Q367),$A$2:$P$352,6,FALSE)*'DGNB LCA Results'!$N$3+VLOOKUP(CONCATENATE('DGNB LCA Results'!$K$3,"_",Q367),$A$2:$P$352,6,FALSE)*'DGNB LCA Results'!$L$3,IF('DGNB LCA Results'!$P$4=1,VLOOKUP(CONCATENATE('DGNB LCA Results'!$M$3,"_",Q367),$A$2:$P$352,6,FALSE)*'DGNB LCA Results'!$N$3,0))))</f>
        <v>0</v>
      </c>
      <c r="G367" s="427">
        <f>IF('DGNB LCA Results'!$P$4=4,VLOOKUP(CONCATENATE('DGNB LCA Results'!$M$3,"_",Q367),$A$2:$P$352,7,FALSE)*'DGNB LCA Results'!$N$3+VLOOKUP(CONCATENATE('DGNB LCA Results'!$K$3,"_",Q367),$A$2:$P$352,7,FALSE)*'DGNB LCA Results'!$L$3+VLOOKUP(CONCATENATE('DGNB LCA Results'!$I$3,"_",Q367),$A$2:$P$352,7,FALSE)*'DGNB LCA Results'!$J$3+VLOOKUP(CONCATENATE('DGNB LCA Results'!$G$3,"_",Q367),$A$2:$P$352,7,FALSE)*'DGNB LCA Results'!$H$3,IF('DGNB LCA Results'!$P$4=3,VLOOKUP(CONCATENATE('DGNB LCA Results'!$M$3,"_",Q367),$A$2:$P$352,7,FALSE)*'DGNB LCA Results'!$N$3+VLOOKUP(CONCATENATE('DGNB LCA Results'!$K$3,"_",Q367),$A$2:$P$352,7,FALSE)*'DGNB LCA Results'!$L$3+VLOOKUP(CONCATENATE('DGNB LCA Results'!$I$3,"_",Q367),$A$2:$P$352,7,FALSE)*'DGNB LCA Results'!$J$3,IF('DGNB LCA Results'!$P$4=2,VLOOKUP(CONCATENATE('DGNB LCA Results'!$M$3,"_",Q367),$A$2:$P$352,7,FALSE)*'DGNB LCA Results'!$N$3+VLOOKUP(CONCATENATE('DGNB LCA Results'!$K$3,"_",Q367),$A$2:$P$352,7,FALSE)*'DGNB LCA Results'!$L$3,IF('DGNB LCA Results'!$P$4=1,VLOOKUP(CONCATENATE('DGNB LCA Results'!$M$3,"_",Q367),$A$2:$P$352,7,FALSE)*'DGNB LCA Results'!$N$3,0))))</f>
        <v>0</v>
      </c>
      <c r="H367" s="426">
        <f>IF('DGNB LCA Results'!$P$4=4,VLOOKUP(CONCATENATE('DGNB LCA Results'!$M$3,"_",Q367),$A$2:$P$352,8,FALSE)*'DGNB LCA Results'!$N$3+VLOOKUP(CONCATENATE('DGNB LCA Results'!$K$3,"_",Q367),$A$2:$P$352,8,FALSE)*'DGNB LCA Results'!$L$3+VLOOKUP(CONCATENATE('DGNB LCA Results'!$I$3,"_",Q367),$A$2:$P$352,8,FALSE)*'DGNB LCA Results'!$J$3+VLOOKUP(CONCATENATE('DGNB LCA Results'!$G$3,"_",Q367),$A$2:$P$352,8,FALSE)*'DGNB LCA Results'!$H$3,IF('DGNB LCA Results'!$P$4=3,VLOOKUP(CONCATENATE('DGNB LCA Results'!$M$3,"_",Q367),$A$2:$P$352,8,FALSE)*'DGNB LCA Results'!$N$3+VLOOKUP(CONCATENATE('DGNB LCA Results'!$K$3,"_",Q367),$A$2:$P$352,8,FALSE)*'DGNB LCA Results'!$L$3+VLOOKUP(CONCATENATE('DGNB LCA Results'!$I$3,"_",Q367),$A$2:$P$352,8,FALSE)*'DGNB LCA Results'!$J$3,IF('DGNB LCA Results'!$P$4=2,VLOOKUP(CONCATENATE('DGNB LCA Results'!$M$3,"_",Q367),$A$2:$P$352,8,FALSE)*'DGNB LCA Results'!$N$3+VLOOKUP(CONCATENATE('DGNB LCA Results'!$K$3,"_",Q367),$A$2:$P$352,8,FALSE)*'DGNB LCA Results'!$L$3,IF('DGNB LCA Results'!$P$4=1,VLOOKUP(CONCATENATE('DGNB LCA Results'!$M$3,"_",Q367),$A$2:$P$352,8,FALSE)*'DGNB LCA Results'!$N$3,0))))</f>
        <v>0</v>
      </c>
      <c r="I367">
        <f>IF('DGNB LCA Results'!$P$4=4,VLOOKUP(CONCATENATE('DGNB LCA Results'!$M$3,"_",Q367),$A$2:$P$352,9,FALSE)*'DGNB LCA Results'!$N$3+VLOOKUP(CONCATENATE('DGNB LCA Results'!$K$3,"_",Q367),$A$2:$P$352,9,FALSE)*'DGNB LCA Results'!$L$3+VLOOKUP(CONCATENATE('DGNB LCA Results'!$I$3,"_",Q367),$A$2:$P$352,9,FALSE)*'DGNB LCA Results'!$J$3+VLOOKUP(CONCATENATE('DGNB LCA Results'!$G$3,"_",Q367),$A$2:$P$352,9,FALSE)*'DGNB LCA Results'!$H$3,IF('DGNB LCA Results'!$P$4=3,VLOOKUP(CONCATENATE('DGNB LCA Results'!$M$3,"_",Q367),$A$2:$P$352,9,FALSE)*'DGNB LCA Results'!$N$3+VLOOKUP(CONCATENATE('DGNB LCA Results'!$K$3,"_",Q367),$A$2:$P$352,9,FALSE)*'DGNB LCA Results'!$L$3+VLOOKUP(CONCATENATE('DGNB LCA Results'!$I$3,"_",Q367),$A$2:$P$352,9,FALSE)*'DGNB LCA Results'!$J$3,IF('DGNB LCA Results'!$P$4=2,VLOOKUP(CONCATENATE('DGNB LCA Results'!$M$3,"_",Q367),$A$2:$P$352,9,FALSE)*'DGNB LCA Results'!$N$3+VLOOKUP(CONCATENATE('DGNB LCA Results'!$K$3,"_",Q367),$A$2:$P$352,9,FALSE)*'DGNB LCA Results'!$L$3,IF('DGNB LCA Results'!$P$4=1,VLOOKUP(CONCATENATE('DGNB LCA Results'!$M$3,"_",Q367),$A$2:$P$352,9,FALSE)*'DGNB LCA Results'!$N$3,0))))</f>
        <v>0</v>
      </c>
      <c r="J367" s="427">
        <f>IF('DGNB LCA Results'!$P$4=4,VLOOKUP(CONCATENATE('DGNB LCA Results'!$M$3,"_",Q367),$A$2:$P$352,10,FALSE)*'DGNB LCA Results'!$N$3+VLOOKUP(CONCATENATE('DGNB LCA Results'!$K$3,"_",Q367),$A$2:$P$352,10,FALSE)*'DGNB LCA Results'!$L$3+VLOOKUP(CONCATENATE('DGNB LCA Results'!$I$3,"_",Q367),$A$2:$P$352,10,FALSE)*'DGNB LCA Results'!$J$3+VLOOKUP(CONCATENATE('DGNB LCA Results'!$G$3,"_",Q367),$A$2:$P$352,10,FALSE)*'DGNB LCA Results'!$H$3,IF('DGNB LCA Results'!$P$4=3,VLOOKUP(CONCATENATE('DGNB LCA Results'!$M$3,"_",Q367),$A$2:$P$352,10,FALSE)*'DGNB LCA Results'!$N$3+VLOOKUP(CONCATENATE('DGNB LCA Results'!$K$3,"_",Q367),$A$2:$P$352,10,FALSE)*'DGNB LCA Results'!$L$3+VLOOKUP(CONCATENATE('DGNB LCA Results'!$I$3,"_",Q367),$A$2:$P$352,10,FALSE)*'DGNB LCA Results'!$J$3,IF('DGNB LCA Results'!$P$4=2,VLOOKUP(CONCATENATE('DGNB LCA Results'!$M$3,"_",Q367),$A$2:$P$352,10,FALSE)*'DGNB LCA Results'!$N$3+VLOOKUP(CONCATENATE('DGNB LCA Results'!$K$3,"_",Q367),$A$2:$P$352,10,FALSE)*'DGNB LCA Results'!$L$3,IF('DGNB LCA Results'!$P$4=1,VLOOKUP(CONCATENATE('DGNB LCA Results'!$M$3,"_",Q367),$A$2:$P$352,10,FALSE)*'DGNB LCA Results'!$N$3,0))))</f>
        <v>0</v>
      </c>
      <c r="K367" s="426">
        <f>IF('DGNB LCA Results'!$P$4=4,VLOOKUP(CONCATENATE('DGNB LCA Results'!$M$3,"_",Q367),$A$2:$P$352,11,FALSE)*'DGNB LCA Results'!$N$3+VLOOKUP(CONCATENATE('DGNB LCA Results'!$K$3,"_",Q367),$A$2:$P$352,11,FALSE)*'DGNB LCA Results'!$L$3+VLOOKUP(CONCATENATE('DGNB LCA Results'!$I$3,"_",Q367),$A$2:$P$352,11,FALSE)*'DGNB LCA Results'!$J$3+VLOOKUP(CONCATENATE('DGNB LCA Results'!$G$3,"_",Q367),$A$2:$P$352,11,FALSE)*'DGNB LCA Results'!$H$3,IF('DGNB LCA Results'!$P$4=3,VLOOKUP(CONCATENATE('DGNB LCA Results'!$M$3,"_",Q367),$A$2:$P$352,11,FALSE)*'DGNB LCA Results'!$N$3+VLOOKUP(CONCATENATE('DGNB LCA Results'!$K$3,"_",Q367),$A$2:$P$352,11,FALSE)*'DGNB LCA Results'!$L$3+VLOOKUP(CONCATENATE('DGNB LCA Results'!$I$3,"_",Q367),$A$2:$P$352,11,FALSE)*'DGNB LCA Results'!$J$3,IF('DGNB LCA Results'!$P$4=2,VLOOKUP(CONCATENATE('DGNB LCA Results'!$M$3,"_",Q367),$A$2:$P$352,11,FALSE)*'DGNB LCA Results'!$N$3+VLOOKUP(CONCATENATE('DGNB LCA Results'!$K$3,"_",Q367),$A$2:$P$352,11,FALSE)*'DGNB LCA Results'!$L$3,IF('DGNB LCA Results'!$P$4=1,VLOOKUP(CONCATENATE('DGNB LCA Results'!$M$3,"_",Q367),$A$2:$P$352,11,FALSE)*'DGNB LCA Results'!$N$3,0))))</f>
        <v>0</v>
      </c>
      <c r="L367">
        <f>IF('DGNB LCA Results'!$P$4=4,VLOOKUP(CONCATENATE('DGNB LCA Results'!$M$3,"_",Q367),$A$2:$P$352,12,FALSE)*'DGNB LCA Results'!$N$3+VLOOKUP(CONCATENATE('DGNB LCA Results'!$K$3,"_",Q367),$A$2:$P$352,12,FALSE)*'DGNB LCA Results'!$L$3+VLOOKUP(CONCATENATE('DGNB LCA Results'!$I$3,"_",Q367),$A$2:$P$352,12,FALSE)*'DGNB LCA Results'!$J$3+VLOOKUP(CONCATENATE('DGNB LCA Results'!$G$3,"_",Q367),$A$2:$P$352,12,FALSE)*'DGNB LCA Results'!$H$3,IF('DGNB LCA Results'!$P$4=3,VLOOKUP(CONCATENATE('DGNB LCA Results'!$M$3,"_",Q367),$A$2:$P$352,12,FALSE)*'DGNB LCA Results'!$N$3+VLOOKUP(CONCATENATE('DGNB LCA Results'!$K$3,"_",Q367),$A$2:$P$352,12,FALSE)*'DGNB LCA Results'!$L$3+VLOOKUP(CONCATENATE('DGNB LCA Results'!$I$3,"_",Q367),$A$2:$P$352,12,FALSE)*'DGNB LCA Results'!$J$3,IF('DGNB LCA Results'!$P$4=2,VLOOKUP(CONCATENATE('DGNB LCA Results'!$M$3,"_",Q367),$A$2:$P$352,12,FALSE)*'DGNB LCA Results'!$N$3+VLOOKUP(CONCATENATE('DGNB LCA Results'!$K$3,"_",Q367),$A$2:$P$352,12,FALSE)*'DGNB LCA Results'!$L$3,IF('DGNB LCA Results'!$P$4=1,VLOOKUP(CONCATENATE('DGNB LCA Results'!$M$3,"_",Q367),$A$2:$P$352,12,FALSE)*'DGNB LCA Results'!$N$3,0))))</f>
        <v>0</v>
      </c>
      <c r="M367" s="427">
        <f>IF('DGNB LCA Results'!$P$4=4,VLOOKUP(CONCATENATE('DGNB LCA Results'!$M$3,"_",Q367),$A$2:$P$352,13,FALSE)*'DGNB LCA Results'!$N$3+VLOOKUP(CONCATENATE('DGNB LCA Results'!$K$3,"_",Q367),$A$2:$P$352,13,FALSE)*'DGNB LCA Results'!$L$3+VLOOKUP(CONCATENATE('DGNB LCA Results'!$I$3,"_",Q367),$A$2:$P$352,13,FALSE)*'DGNB LCA Results'!$J$3+VLOOKUP(CONCATENATE('DGNB LCA Results'!$G$3,"_",Q367),$A$2:$P$352,13,FALSE)*'DGNB LCA Results'!$H$3,IF('DGNB LCA Results'!$P$4=3,VLOOKUP(CONCATENATE('DGNB LCA Results'!$M$3,"_",Q367),$A$2:$P$352,13,FALSE)*'DGNB LCA Results'!$N$3+VLOOKUP(CONCATENATE('DGNB LCA Results'!$K$3,"_",Q367),$A$2:$P$352,13,FALSE)*'DGNB LCA Results'!$L$3+VLOOKUP(CONCATENATE('DGNB LCA Results'!$I$3,"_",Q367),$A$2:$P$352,13,FALSE)*'DGNB LCA Results'!$J$3,IF('DGNB LCA Results'!$P$4=2,VLOOKUP(CONCATENATE('DGNB LCA Results'!$M$3,"_",Q367),$A$2:$P$352,13,FALSE)*'DGNB LCA Results'!$N$3+VLOOKUP(CONCATENATE('DGNB LCA Results'!$K$3,"_",Q367),$A$2:$P$352,13,FALSE)*'DGNB LCA Results'!$L$3,IF('DGNB LCA Results'!$P$4=1,VLOOKUP(CONCATENATE('DGNB LCA Results'!$M$3,"_",Q367),$A$2:$P$352,13,FALSE)*'DGNB LCA Results'!$N$3,0))))</f>
        <v>0</v>
      </c>
      <c r="N367" s="426">
        <f>IF('DGNB LCA Results'!$P$4=4,VLOOKUP(CONCATENATE('DGNB LCA Results'!$M$3,"_",Q367),$A$2:$P$352,14,FALSE)*'DGNB LCA Results'!$N$3+VLOOKUP(CONCATENATE('DGNB LCA Results'!$K$3,"_",Q367),$A$2:$P$352,14,FALSE)*'DGNB LCA Results'!$L$3+VLOOKUP(CONCATENATE('DGNB LCA Results'!$I$3,"_",Q367),$A$2:$P$352,14,FALSE)*'DGNB LCA Results'!$J$3+VLOOKUP(CONCATENATE('DGNB LCA Results'!$G$3,"_",Q367),$A$2:$P$352,14,FALSE)*'DGNB LCA Results'!$H$3,IF('DGNB LCA Results'!$P$4=3,VLOOKUP(CONCATENATE('DGNB LCA Results'!$M$3,"_",Q367),$A$2:$P$352,14,FALSE)*'DGNB LCA Results'!$N$3+VLOOKUP(CONCATENATE('DGNB LCA Results'!$K$3,"_",Q367),$A$2:$P$352,14,FALSE)*'DGNB LCA Results'!$L$3+VLOOKUP(CONCATENATE('DGNB LCA Results'!$I$3,"_",Q367),$A$2:$P$352,14,FALSE)*'DGNB LCA Results'!$J$3,IF('DGNB LCA Results'!$P$4=2,VLOOKUP(CONCATENATE('DGNB LCA Results'!$M$3,"_",Q367),$A$2:$P$352,14,FALSE)*'DGNB LCA Results'!$N$3+VLOOKUP(CONCATENATE('DGNB LCA Results'!$K$3,"_",Q367),$A$2:$P$352,14,FALSE)*'DGNB LCA Results'!$L$3,IF('DGNB LCA Results'!$P$4=1,VLOOKUP(CONCATENATE('DGNB LCA Results'!$M$3,"_",Q367),$A$2:$P$352,14,FALSE)*'DGNB LCA Results'!$N$3,0))))</f>
        <v>0</v>
      </c>
      <c r="O367">
        <f>IF('DGNB LCA Results'!$P$4=4,VLOOKUP(CONCATENATE('DGNB LCA Results'!$M$3,"_",Q367),$A$2:$P$352,15,FALSE)*'DGNB LCA Results'!$N$3+VLOOKUP(CONCATENATE('DGNB LCA Results'!$K$3,"_",Q367),$A$2:$P$352,15,FALSE)*'DGNB LCA Results'!$L$3+VLOOKUP(CONCATENATE('DGNB LCA Results'!$I$3,"_",Q367),$A$2:$P$352,15,FALSE)*'DGNB LCA Results'!$J$3+VLOOKUP(CONCATENATE('DGNB LCA Results'!$G$3,"_",Q367),$A$2:$P$352,15,FALSE)*'DGNB LCA Results'!$H$3,IF('DGNB LCA Results'!$P$4=3,VLOOKUP(CONCATENATE('DGNB LCA Results'!$M$3,"_",Q367),$A$2:$P$352,15,FALSE)*'DGNB LCA Results'!$N$3+VLOOKUP(CONCATENATE('DGNB LCA Results'!$K$3,"_",Q367),$A$2:$P$352,15,FALSE)*'DGNB LCA Results'!$L$3+VLOOKUP(CONCATENATE('DGNB LCA Results'!$I$3,"_",Q367),$A$2:$P$352,15,FALSE)*'DGNB LCA Results'!$J$3,IF('DGNB LCA Results'!$P$4=2,VLOOKUP(CONCATENATE('DGNB LCA Results'!$M$3,"_",Q367),$A$2:$P$352,15,FALSE)*'DGNB LCA Results'!$N$3+VLOOKUP(CONCATENATE('DGNB LCA Results'!$K$3,"_",Q367),$A$2:$P$352,15,FALSE)*'DGNB LCA Results'!$L$3,IF('DGNB LCA Results'!$P$4=1,VLOOKUP(CONCATENATE('DGNB LCA Results'!$M$3,"_",Q367),$A$2:$P$352,15,FALSE)*'DGNB LCA Results'!$N$3,0))))</f>
        <v>0</v>
      </c>
      <c r="P367" s="427">
        <f>IF('DGNB LCA Results'!$P$4=4,VLOOKUP(CONCATENATE('DGNB LCA Results'!$M$3,"_",Q367),$A$2:$P$352,16,FALSE)*'DGNB LCA Results'!$N$3+VLOOKUP(CONCATENATE('DGNB LCA Results'!$K$3,"_",Q367),$A$2:$P$352,16,FALSE)*'DGNB LCA Results'!$L$3+VLOOKUP(CONCATENATE('DGNB LCA Results'!$I$3,"_",Q367),$A$2:$P$352,16,FALSE)*'DGNB LCA Results'!$J$3+VLOOKUP(CONCATENATE('DGNB LCA Results'!$G$3,"_",Q367),$A$2:$P$352,16,FALSE)*'DGNB LCA Results'!$H$3,IF('DGNB LCA Results'!$P$4=3,VLOOKUP(CONCATENATE('DGNB LCA Results'!$M$3,"_",Q367),$A$2:$P$352,16,FALSE)*'DGNB LCA Results'!$N$3+VLOOKUP(CONCATENATE('DGNB LCA Results'!$K$3,"_",Q367),$A$2:$P$352,16,FALSE)*'DGNB LCA Results'!$L$3+VLOOKUP(CONCATENATE('DGNB LCA Results'!$I$3,"_",Q367),$A$2:$P$352,16,FALSE)*'DGNB LCA Results'!$J$3,IF('DGNB LCA Results'!$P$4=2,VLOOKUP(CONCATENATE('DGNB LCA Results'!$M$3,"_",Q367),$A$2:$P$352,16,FALSE)*'DGNB LCA Results'!$N$3+VLOOKUP(CONCATENATE('DGNB LCA Results'!$K$3,"_",Q367),$A$2:$P$352,16,FALSE)*'DGNB LCA Results'!$L$3,IF('DGNB LCA Results'!$P$4=1,VLOOKUP(CONCATENATE('DGNB LCA Results'!$M$3,"_",Q367),$A$2:$P$352,16,FALSE)*'DGNB LCA Results'!$N$3,0))))</f>
        <v>0</v>
      </c>
      <c r="Q367">
        <v>30</v>
      </c>
      <c r="R367" t="s">
        <v>284</v>
      </c>
    </row>
    <row r="368">
      <c r="A368" t="str">
        <f t="shared" si="38"/>
        <v>MIX12_40</v>
      </c>
      <c r="B368" s="426">
        <f>IF('DGNB LCA Results'!$P$4=4,VLOOKUP(CONCATENATE('DGNB LCA Results'!$M$3,"_",Q368),$A$2:$P$352,2,FALSE)*'DGNB LCA Results'!$N$3+VLOOKUP(CONCATENATE('DGNB LCA Results'!$K$3,"_",Q368),$A$2:$P$352,2,FALSE)*'DGNB LCA Results'!$L$3+VLOOKUP(CONCATENATE('DGNB LCA Results'!$I$3,"_",Q368),$A$2:$P$352,2,FALSE)*'DGNB LCA Results'!$J$3+VLOOKUP(CONCATENATE('DGNB LCA Results'!$G$3,"_",Q368),$A$2:$P$352,2,FALSE)*'DGNB LCA Results'!$H$3,IF('DGNB LCA Results'!$P$4=3,VLOOKUP(CONCATENATE('DGNB LCA Results'!$M$3,"_",Q368),$A$2:$P$352,2,FALSE)*'DGNB LCA Results'!$N$3+VLOOKUP(CONCATENATE('DGNB LCA Results'!$K$3,"_",Q368),$A$2:$P$352,2,FALSE)*'DGNB LCA Results'!$L$3+VLOOKUP(CONCATENATE('DGNB LCA Results'!$I$3,"_",Q368),$A$2:$P$352,2,FALSE)*'DGNB LCA Results'!$J$3,IF('DGNB LCA Results'!$P$4=2,VLOOKUP(CONCATENATE('DGNB LCA Results'!$M$3,"_",Q368),$A$2:$P$352,2,FALSE)*'DGNB LCA Results'!$N$3+VLOOKUP(CONCATENATE('DGNB LCA Results'!$K$3,"_",Q368),$A$2:$P$352,2,FALSE)*'DGNB LCA Results'!$L$3,IF('DGNB LCA Results'!$P$4=1,VLOOKUP(CONCATENATE('DGNB LCA Results'!$M$3,"_",Q368),$A$2:$P$352,2,FALSE)*'DGNB LCA Results'!$N$3,0))))</f>
        <v>0</v>
      </c>
      <c r="C368">
        <f>IF('DGNB LCA Results'!$P$4=4,VLOOKUP(CONCATENATE('DGNB LCA Results'!$M$3,"_",Q368),$A$2:$P$352,3,FALSE)*'DGNB LCA Results'!$N$3+VLOOKUP(CONCATENATE('DGNB LCA Results'!$K$3,"_",Q368),$A$2:$P$352,3,FALSE)*'DGNB LCA Results'!$L$3+VLOOKUP(CONCATENATE('DGNB LCA Results'!$I$3,"_",Q368),$A$2:$P$352,3,FALSE)*'DGNB LCA Results'!$J$3+VLOOKUP(CONCATENATE('DGNB LCA Results'!$G$3,"_",Q368),$A$2:$P$352,3,FALSE)*'DGNB LCA Results'!$H$3,IF('DGNB LCA Results'!$P$4=3,VLOOKUP(CONCATENATE('DGNB LCA Results'!$M$3,"_",Q368),$A$2:$P$352,3,FALSE)*'DGNB LCA Results'!$N$3+VLOOKUP(CONCATENATE('DGNB LCA Results'!$K$3,"_",Q368),$A$2:$P$352,3,FALSE)*'DGNB LCA Results'!$L$3+VLOOKUP(CONCATENATE('DGNB LCA Results'!$I$3,"_",Q368),$A$2:$P$352,3,FALSE)*'DGNB LCA Results'!$J$3,IF('DGNB LCA Results'!$P$4=2,VLOOKUP(CONCATENATE('DGNB LCA Results'!$M$3,"_",Q368),$A$2:$P$352,3,FALSE)*'DGNB LCA Results'!$N$3+VLOOKUP(CONCATENATE('DGNB LCA Results'!$K$3,"_",Q368),$A$2:$P$352,3,FALSE)*'DGNB LCA Results'!$L$3,IF('DGNB LCA Results'!$P$4=1,VLOOKUP(CONCATENATE('DGNB LCA Results'!$M$3,"_",Q368),$A$2:$P$352,3,FALSE)*'DGNB LCA Results'!$N$3,0))))</f>
        <v>0</v>
      </c>
      <c r="D368">
        <f>IF('DGNB LCA Results'!$P$4=4,VLOOKUP(CONCATENATE('DGNB LCA Results'!$M$3,"_",Q368),$A$2:$P$352,4,FALSE)*'DGNB LCA Results'!$N$3+VLOOKUP(CONCATENATE('DGNB LCA Results'!$K$3,"_",Q368),$A$2:$P$352,4,FALSE)*'DGNB LCA Results'!$L$3+VLOOKUP(CONCATENATE('DGNB LCA Results'!$I$3,"_",Q368),$A$2:$P$352,4,FALSE)*'DGNB LCA Results'!$J$3+VLOOKUP(CONCATENATE('DGNB LCA Results'!$G$3,"_",Q368),$A$2:$P$352,4,FALSE)*'DGNB LCA Results'!$H$3,IF('DGNB LCA Results'!$P$4=3,VLOOKUP(CONCATENATE('DGNB LCA Results'!$M$3,"_",Q368),$A$2:$P$352,4,FALSE)*'DGNB LCA Results'!$N$3+VLOOKUP(CONCATENATE('DGNB LCA Results'!$K$3,"_",Q368),$A$2:$P$352,4,FALSE)*'DGNB LCA Results'!$L$3+VLOOKUP(CONCATENATE('DGNB LCA Results'!$I$3,"_",Q368),$A$2:$P$352,4,FALSE)*'DGNB LCA Results'!$J$3,IF('DGNB LCA Results'!$P$4=2,VLOOKUP(CONCATENATE('DGNB LCA Results'!$M$3,"_",Q368),$A$2:$P$352,4,FALSE)*'DGNB LCA Results'!$N$3+VLOOKUP(CONCATENATE('DGNB LCA Results'!$K$3,"_",Q368),$A$2:$P$352,4,FALSE)*'DGNB LCA Results'!$L$3,IF('DGNB LCA Results'!$P$4=1,VLOOKUP(CONCATENATE('DGNB LCA Results'!$M$3,"_",Q368),$A$2:$P$352,4,FALSE)*'DGNB LCA Results'!$N$3,0))))</f>
        <v>0</v>
      </c>
      <c r="E368" s="426">
        <f>IF('DGNB LCA Results'!$P$4=4,VLOOKUP(CONCATENATE('DGNB LCA Results'!$M$3,"_",Q368),$A$2:$P$352,5,FALSE)*'DGNB LCA Results'!$N$3+VLOOKUP(CONCATENATE('DGNB LCA Results'!$K$3,"_",Q368),$A$2:$P$352,5,FALSE)*'DGNB LCA Results'!$L$3+VLOOKUP(CONCATENATE('DGNB LCA Results'!$I$3,"_",Q368),$A$2:$P$352,5,FALSE)*'DGNB LCA Results'!$J$3+VLOOKUP(CONCATENATE('DGNB LCA Results'!$G$3,"_",Q368),$A$2:$P$352,5,FALSE)*'DGNB LCA Results'!$H$3,IF('DGNB LCA Results'!$P$4=3,VLOOKUP(CONCATENATE('DGNB LCA Results'!$M$3,"_",Q368),$A$2:$P$352,5,FALSE)*'DGNB LCA Results'!$N$3+VLOOKUP(CONCATENATE('DGNB LCA Results'!$K$3,"_",Q368),$A$2:$P$352,5,FALSE)*'DGNB LCA Results'!$L$3+VLOOKUP(CONCATENATE('DGNB LCA Results'!$I$3,"_",Q368),$A$2:$P$352,5,FALSE)*'DGNB LCA Results'!$J$3,IF('DGNB LCA Results'!$P$4=2,VLOOKUP(CONCATENATE('DGNB LCA Results'!$M$3,"_",Q368),$A$2:$P$352,5,FALSE)*'DGNB LCA Results'!$N$3+VLOOKUP(CONCATENATE('DGNB LCA Results'!$K$3,"_",Q368),$A$2:$P$352,5,FALSE)*'DGNB LCA Results'!$L$3,IF('DGNB LCA Results'!$P$4=1,VLOOKUP(CONCATENATE('DGNB LCA Results'!$M$3,"_",Q368),$A$2:$P$352,5,FALSE)*'DGNB LCA Results'!$N$3,0))))</f>
        <v>0</v>
      </c>
      <c r="F368">
        <f>IF('DGNB LCA Results'!$P$4=4,VLOOKUP(CONCATENATE('DGNB LCA Results'!$M$3,"_",Q368),$A$2:$P$352,6,FALSE)*'DGNB LCA Results'!$N$3+VLOOKUP(CONCATENATE('DGNB LCA Results'!$K$3,"_",Q368),$A$2:$P$352,6,FALSE)*'DGNB LCA Results'!$L$3+VLOOKUP(CONCATENATE('DGNB LCA Results'!$I$3,"_",Q368),$A$2:$P$352,6,FALSE)*'DGNB LCA Results'!$J$3+VLOOKUP(CONCATENATE('DGNB LCA Results'!$G$3,"_",Q368),$A$2:$P$352,6,FALSE)*'DGNB LCA Results'!$H$3,IF('DGNB LCA Results'!$P$4=3,VLOOKUP(CONCATENATE('DGNB LCA Results'!$M$3,"_",Q368),$A$2:$P$352,6,FALSE)*'DGNB LCA Results'!$N$3+VLOOKUP(CONCATENATE('DGNB LCA Results'!$K$3,"_",Q368),$A$2:$P$352,6,FALSE)*'DGNB LCA Results'!$L$3+VLOOKUP(CONCATENATE('DGNB LCA Results'!$I$3,"_",Q368),$A$2:$P$352,6,FALSE)*'DGNB LCA Results'!$J$3,IF('DGNB LCA Results'!$P$4=2,VLOOKUP(CONCATENATE('DGNB LCA Results'!$M$3,"_",Q368),$A$2:$P$352,6,FALSE)*'DGNB LCA Results'!$N$3+VLOOKUP(CONCATENATE('DGNB LCA Results'!$K$3,"_",Q368),$A$2:$P$352,6,FALSE)*'DGNB LCA Results'!$L$3,IF('DGNB LCA Results'!$P$4=1,VLOOKUP(CONCATENATE('DGNB LCA Results'!$M$3,"_",Q368),$A$2:$P$352,6,FALSE)*'DGNB LCA Results'!$N$3,0))))</f>
        <v>0</v>
      </c>
      <c r="G368" s="427">
        <f>IF('DGNB LCA Results'!$P$4=4,VLOOKUP(CONCATENATE('DGNB LCA Results'!$M$3,"_",Q368),$A$2:$P$352,7,FALSE)*'DGNB LCA Results'!$N$3+VLOOKUP(CONCATENATE('DGNB LCA Results'!$K$3,"_",Q368),$A$2:$P$352,7,FALSE)*'DGNB LCA Results'!$L$3+VLOOKUP(CONCATENATE('DGNB LCA Results'!$I$3,"_",Q368),$A$2:$P$352,7,FALSE)*'DGNB LCA Results'!$J$3+VLOOKUP(CONCATENATE('DGNB LCA Results'!$G$3,"_",Q368),$A$2:$P$352,7,FALSE)*'DGNB LCA Results'!$H$3,IF('DGNB LCA Results'!$P$4=3,VLOOKUP(CONCATENATE('DGNB LCA Results'!$M$3,"_",Q368),$A$2:$P$352,7,FALSE)*'DGNB LCA Results'!$N$3+VLOOKUP(CONCATENATE('DGNB LCA Results'!$K$3,"_",Q368),$A$2:$P$352,7,FALSE)*'DGNB LCA Results'!$L$3+VLOOKUP(CONCATENATE('DGNB LCA Results'!$I$3,"_",Q368),$A$2:$P$352,7,FALSE)*'DGNB LCA Results'!$J$3,IF('DGNB LCA Results'!$P$4=2,VLOOKUP(CONCATENATE('DGNB LCA Results'!$M$3,"_",Q368),$A$2:$P$352,7,FALSE)*'DGNB LCA Results'!$N$3+VLOOKUP(CONCATENATE('DGNB LCA Results'!$K$3,"_",Q368),$A$2:$P$352,7,FALSE)*'DGNB LCA Results'!$L$3,IF('DGNB LCA Results'!$P$4=1,VLOOKUP(CONCATENATE('DGNB LCA Results'!$M$3,"_",Q368),$A$2:$P$352,7,FALSE)*'DGNB LCA Results'!$N$3,0))))</f>
        <v>0</v>
      </c>
      <c r="H368" s="426">
        <f>IF('DGNB LCA Results'!$P$4=4,VLOOKUP(CONCATENATE('DGNB LCA Results'!$M$3,"_",Q368),$A$2:$P$352,8,FALSE)*'DGNB LCA Results'!$N$3+VLOOKUP(CONCATENATE('DGNB LCA Results'!$K$3,"_",Q368),$A$2:$P$352,8,FALSE)*'DGNB LCA Results'!$L$3+VLOOKUP(CONCATENATE('DGNB LCA Results'!$I$3,"_",Q368),$A$2:$P$352,8,FALSE)*'DGNB LCA Results'!$J$3+VLOOKUP(CONCATENATE('DGNB LCA Results'!$G$3,"_",Q368),$A$2:$P$352,8,FALSE)*'DGNB LCA Results'!$H$3,IF('DGNB LCA Results'!$P$4=3,VLOOKUP(CONCATENATE('DGNB LCA Results'!$M$3,"_",Q368),$A$2:$P$352,8,FALSE)*'DGNB LCA Results'!$N$3+VLOOKUP(CONCATENATE('DGNB LCA Results'!$K$3,"_",Q368),$A$2:$P$352,8,FALSE)*'DGNB LCA Results'!$L$3+VLOOKUP(CONCATENATE('DGNB LCA Results'!$I$3,"_",Q368),$A$2:$P$352,8,FALSE)*'DGNB LCA Results'!$J$3,IF('DGNB LCA Results'!$P$4=2,VLOOKUP(CONCATENATE('DGNB LCA Results'!$M$3,"_",Q368),$A$2:$P$352,8,FALSE)*'DGNB LCA Results'!$N$3+VLOOKUP(CONCATENATE('DGNB LCA Results'!$K$3,"_",Q368),$A$2:$P$352,8,FALSE)*'DGNB LCA Results'!$L$3,IF('DGNB LCA Results'!$P$4=1,VLOOKUP(CONCATENATE('DGNB LCA Results'!$M$3,"_",Q368),$A$2:$P$352,8,FALSE)*'DGNB LCA Results'!$N$3,0))))</f>
        <v>0</v>
      </c>
      <c r="I368">
        <f>IF('DGNB LCA Results'!$P$4=4,VLOOKUP(CONCATENATE('DGNB LCA Results'!$M$3,"_",Q368),$A$2:$P$352,9,FALSE)*'DGNB LCA Results'!$N$3+VLOOKUP(CONCATENATE('DGNB LCA Results'!$K$3,"_",Q368),$A$2:$P$352,9,FALSE)*'DGNB LCA Results'!$L$3+VLOOKUP(CONCATENATE('DGNB LCA Results'!$I$3,"_",Q368),$A$2:$P$352,9,FALSE)*'DGNB LCA Results'!$J$3+VLOOKUP(CONCATENATE('DGNB LCA Results'!$G$3,"_",Q368),$A$2:$P$352,9,FALSE)*'DGNB LCA Results'!$H$3,IF('DGNB LCA Results'!$P$4=3,VLOOKUP(CONCATENATE('DGNB LCA Results'!$M$3,"_",Q368),$A$2:$P$352,9,FALSE)*'DGNB LCA Results'!$N$3+VLOOKUP(CONCATENATE('DGNB LCA Results'!$K$3,"_",Q368),$A$2:$P$352,9,FALSE)*'DGNB LCA Results'!$L$3+VLOOKUP(CONCATENATE('DGNB LCA Results'!$I$3,"_",Q368),$A$2:$P$352,9,FALSE)*'DGNB LCA Results'!$J$3,IF('DGNB LCA Results'!$P$4=2,VLOOKUP(CONCATENATE('DGNB LCA Results'!$M$3,"_",Q368),$A$2:$P$352,9,FALSE)*'DGNB LCA Results'!$N$3+VLOOKUP(CONCATENATE('DGNB LCA Results'!$K$3,"_",Q368),$A$2:$P$352,9,FALSE)*'DGNB LCA Results'!$L$3,IF('DGNB LCA Results'!$P$4=1,VLOOKUP(CONCATENATE('DGNB LCA Results'!$M$3,"_",Q368),$A$2:$P$352,9,FALSE)*'DGNB LCA Results'!$N$3,0))))</f>
        <v>0</v>
      </c>
      <c r="J368" s="427">
        <f>IF('DGNB LCA Results'!$P$4=4,VLOOKUP(CONCATENATE('DGNB LCA Results'!$M$3,"_",Q368),$A$2:$P$352,10,FALSE)*'DGNB LCA Results'!$N$3+VLOOKUP(CONCATENATE('DGNB LCA Results'!$K$3,"_",Q368),$A$2:$P$352,10,FALSE)*'DGNB LCA Results'!$L$3+VLOOKUP(CONCATENATE('DGNB LCA Results'!$I$3,"_",Q368),$A$2:$P$352,10,FALSE)*'DGNB LCA Results'!$J$3+VLOOKUP(CONCATENATE('DGNB LCA Results'!$G$3,"_",Q368),$A$2:$P$352,10,FALSE)*'DGNB LCA Results'!$H$3,IF('DGNB LCA Results'!$P$4=3,VLOOKUP(CONCATENATE('DGNB LCA Results'!$M$3,"_",Q368),$A$2:$P$352,10,FALSE)*'DGNB LCA Results'!$N$3+VLOOKUP(CONCATENATE('DGNB LCA Results'!$K$3,"_",Q368),$A$2:$P$352,10,FALSE)*'DGNB LCA Results'!$L$3+VLOOKUP(CONCATENATE('DGNB LCA Results'!$I$3,"_",Q368),$A$2:$P$352,10,FALSE)*'DGNB LCA Results'!$J$3,IF('DGNB LCA Results'!$P$4=2,VLOOKUP(CONCATENATE('DGNB LCA Results'!$M$3,"_",Q368),$A$2:$P$352,10,FALSE)*'DGNB LCA Results'!$N$3+VLOOKUP(CONCATENATE('DGNB LCA Results'!$K$3,"_",Q368),$A$2:$P$352,10,FALSE)*'DGNB LCA Results'!$L$3,IF('DGNB LCA Results'!$P$4=1,VLOOKUP(CONCATENATE('DGNB LCA Results'!$M$3,"_",Q368),$A$2:$P$352,10,FALSE)*'DGNB LCA Results'!$N$3,0))))</f>
        <v>0</v>
      </c>
      <c r="K368" s="426">
        <f>IF('DGNB LCA Results'!$P$4=4,VLOOKUP(CONCATENATE('DGNB LCA Results'!$M$3,"_",Q368),$A$2:$P$352,11,FALSE)*'DGNB LCA Results'!$N$3+VLOOKUP(CONCATENATE('DGNB LCA Results'!$K$3,"_",Q368),$A$2:$P$352,11,FALSE)*'DGNB LCA Results'!$L$3+VLOOKUP(CONCATENATE('DGNB LCA Results'!$I$3,"_",Q368),$A$2:$P$352,11,FALSE)*'DGNB LCA Results'!$J$3+VLOOKUP(CONCATENATE('DGNB LCA Results'!$G$3,"_",Q368),$A$2:$P$352,11,FALSE)*'DGNB LCA Results'!$H$3,IF('DGNB LCA Results'!$P$4=3,VLOOKUP(CONCATENATE('DGNB LCA Results'!$M$3,"_",Q368),$A$2:$P$352,11,FALSE)*'DGNB LCA Results'!$N$3+VLOOKUP(CONCATENATE('DGNB LCA Results'!$K$3,"_",Q368),$A$2:$P$352,11,FALSE)*'DGNB LCA Results'!$L$3+VLOOKUP(CONCATENATE('DGNB LCA Results'!$I$3,"_",Q368),$A$2:$P$352,11,FALSE)*'DGNB LCA Results'!$J$3,IF('DGNB LCA Results'!$P$4=2,VLOOKUP(CONCATENATE('DGNB LCA Results'!$M$3,"_",Q368),$A$2:$P$352,11,FALSE)*'DGNB LCA Results'!$N$3+VLOOKUP(CONCATENATE('DGNB LCA Results'!$K$3,"_",Q368),$A$2:$P$352,11,FALSE)*'DGNB LCA Results'!$L$3,IF('DGNB LCA Results'!$P$4=1,VLOOKUP(CONCATENATE('DGNB LCA Results'!$M$3,"_",Q368),$A$2:$P$352,11,FALSE)*'DGNB LCA Results'!$N$3,0))))</f>
        <v>0</v>
      </c>
      <c r="L368">
        <f>IF('DGNB LCA Results'!$P$4=4,VLOOKUP(CONCATENATE('DGNB LCA Results'!$M$3,"_",Q368),$A$2:$P$352,12,FALSE)*'DGNB LCA Results'!$N$3+VLOOKUP(CONCATENATE('DGNB LCA Results'!$K$3,"_",Q368),$A$2:$P$352,12,FALSE)*'DGNB LCA Results'!$L$3+VLOOKUP(CONCATENATE('DGNB LCA Results'!$I$3,"_",Q368),$A$2:$P$352,12,FALSE)*'DGNB LCA Results'!$J$3+VLOOKUP(CONCATENATE('DGNB LCA Results'!$G$3,"_",Q368),$A$2:$P$352,12,FALSE)*'DGNB LCA Results'!$H$3,IF('DGNB LCA Results'!$P$4=3,VLOOKUP(CONCATENATE('DGNB LCA Results'!$M$3,"_",Q368),$A$2:$P$352,12,FALSE)*'DGNB LCA Results'!$N$3+VLOOKUP(CONCATENATE('DGNB LCA Results'!$K$3,"_",Q368),$A$2:$P$352,12,FALSE)*'DGNB LCA Results'!$L$3+VLOOKUP(CONCATENATE('DGNB LCA Results'!$I$3,"_",Q368),$A$2:$P$352,12,FALSE)*'DGNB LCA Results'!$J$3,IF('DGNB LCA Results'!$P$4=2,VLOOKUP(CONCATENATE('DGNB LCA Results'!$M$3,"_",Q368),$A$2:$P$352,12,FALSE)*'DGNB LCA Results'!$N$3+VLOOKUP(CONCATENATE('DGNB LCA Results'!$K$3,"_",Q368),$A$2:$P$352,12,FALSE)*'DGNB LCA Results'!$L$3,IF('DGNB LCA Results'!$P$4=1,VLOOKUP(CONCATENATE('DGNB LCA Results'!$M$3,"_",Q368),$A$2:$P$352,12,FALSE)*'DGNB LCA Results'!$N$3,0))))</f>
        <v>0</v>
      </c>
      <c r="M368" s="427">
        <f>IF('DGNB LCA Results'!$P$4=4,VLOOKUP(CONCATENATE('DGNB LCA Results'!$M$3,"_",Q368),$A$2:$P$352,13,FALSE)*'DGNB LCA Results'!$N$3+VLOOKUP(CONCATENATE('DGNB LCA Results'!$K$3,"_",Q368),$A$2:$P$352,13,FALSE)*'DGNB LCA Results'!$L$3+VLOOKUP(CONCATENATE('DGNB LCA Results'!$I$3,"_",Q368),$A$2:$P$352,13,FALSE)*'DGNB LCA Results'!$J$3+VLOOKUP(CONCATENATE('DGNB LCA Results'!$G$3,"_",Q368),$A$2:$P$352,13,FALSE)*'DGNB LCA Results'!$H$3,IF('DGNB LCA Results'!$P$4=3,VLOOKUP(CONCATENATE('DGNB LCA Results'!$M$3,"_",Q368),$A$2:$P$352,13,FALSE)*'DGNB LCA Results'!$N$3+VLOOKUP(CONCATENATE('DGNB LCA Results'!$K$3,"_",Q368),$A$2:$P$352,13,FALSE)*'DGNB LCA Results'!$L$3+VLOOKUP(CONCATENATE('DGNB LCA Results'!$I$3,"_",Q368),$A$2:$P$352,13,FALSE)*'DGNB LCA Results'!$J$3,IF('DGNB LCA Results'!$P$4=2,VLOOKUP(CONCATENATE('DGNB LCA Results'!$M$3,"_",Q368),$A$2:$P$352,13,FALSE)*'DGNB LCA Results'!$N$3+VLOOKUP(CONCATENATE('DGNB LCA Results'!$K$3,"_",Q368),$A$2:$P$352,13,FALSE)*'DGNB LCA Results'!$L$3,IF('DGNB LCA Results'!$P$4=1,VLOOKUP(CONCATENATE('DGNB LCA Results'!$M$3,"_",Q368),$A$2:$P$352,13,FALSE)*'DGNB LCA Results'!$N$3,0))))</f>
        <v>0</v>
      </c>
      <c r="N368" s="426">
        <f>IF('DGNB LCA Results'!$P$4=4,VLOOKUP(CONCATENATE('DGNB LCA Results'!$M$3,"_",Q368),$A$2:$P$352,14,FALSE)*'DGNB LCA Results'!$N$3+VLOOKUP(CONCATENATE('DGNB LCA Results'!$K$3,"_",Q368),$A$2:$P$352,14,FALSE)*'DGNB LCA Results'!$L$3+VLOOKUP(CONCATENATE('DGNB LCA Results'!$I$3,"_",Q368),$A$2:$P$352,14,FALSE)*'DGNB LCA Results'!$J$3+VLOOKUP(CONCATENATE('DGNB LCA Results'!$G$3,"_",Q368),$A$2:$P$352,14,FALSE)*'DGNB LCA Results'!$H$3,IF('DGNB LCA Results'!$P$4=3,VLOOKUP(CONCATENATE('DGNB LCA Results'!$M$3,"_",Q368),$A$2:$P$352,14,FALSE)*'DGNB LCA Results'!$N$3+VLOOKUP(CONCATENATE('DGNB LCA Results'!$K$3,"_",Q368),$A$2:$P$352,14,FALSE)*'DGNB LCA Results'!$L$3+VLOOKUP(CONCATENATE('DGNB LCA Results'!$I$3,"_",Q368),$A$2:$P$352,14,FALSE)*'DGNB LCA Results'!$J$3,IF('DGNB LCA Results'!$P$4=2,VLOOKUP(CONCATENATE('DGNB LCA Results'!$M$3,"_",Q368),$A$2:$P$352,14,FALSE)*'DGNB LCA Results'!$N$3+VLOOKUP(CONCATENATE('DGNB LCA Results'!$K$3,"_",Q368),$A$2:$P$352,14,FALSE)*'DGNB LCA Results'!$L$3,IF('DGNB LCA Results'!$P$4=1,VLOOKUP(CONCATENATE('DGNB LCA Results'!$M$3,"_",Q368),$A$2:$P$352,14,FALSE)*'DGNB LCA Results'!$N$3,0))))</f>
        <v>0</v>
      </c>
      <c r="O368">
        <f>IF('DGNB LCA Results'!$P$4=4,VLOOKUP(CONCATENATE('DGNB LCA Results'!$M$3,"_",Q368),$A$2:$P$352,15,FALSE)*'DGNB LCA Results'!$N$3+VLOOKUP(CONCATENATE('DGNB LCA Results'!$K$3,"_",Q368),$A$2:$P$352,15,FALSE)*'DGNB LCA Results'!$L$3+VLOOKUP(CONCATENATE('DGNB LCA Results'!$I$3,"_",Q368),$A$2:$P$352,15,FALSE)*'DGNB LCA Results'!$J$3+VLOOKUP(CONCATENATE('DGNB LCA Results'!$G$3,"_",Q368),$A$2:$P$352,15,FALSE)*'DGNB LCA Results'!$H$3,IF('DGNB LCA Results'!$P$4=3,VLOOKUP(CONCATENATE('DGNB LCA Results'!$M$3,"_",Q368),$A$2:$P$352,15,FALSE)*'DGNB LCA Results'!$N$3+VLOOKUP(CONCATENATE('DGNB LCA Results'!$K$3,"_",Q368),$A$2:$P$352,15,FALSE)*'DGNB LCA Results'!$L$3+VLOOKUP(CONCATENATE('DGNB LCA Results'!$I$3,"_",Q368),$A$2:$P$352,15,FALSE)*'DGNB LCA Results'!$J$3,IF('DGNB LCA Results'!$P$4=2,VLOOKUP(CONCATENATE('DGNB LCA Results'!$M$3,"_",Q368),$A$2:$P$352,15,FALSE)*'DGNB LCA Results'!$N$3+VLOOKUP(CONCATENATE('DGNB LCA Results'!$K$3,"_",Q368),$A$2:$P$352,15,FALSE)*'DGNB LCA Results'!$L$3,IF('DGNB LCA Results'!$P$4=1,VLOOKUP(CONCATENATE('DGNB LCA Results'!$M$3,"_",Q368),$A$2:$P$352,15,FALSE)*'DGNB LCA Results'!$N$3,0))))</f>
        <v>0</v>
      </c>
      <c r="P368" s="427">
        <f>IF('DGNB LCA Results'!$P$4=4,VLOOKUP(CONCATENATE('DGNB LCA Results'!$M$3,"_",Q368),$A$2:$P$352,16,FALSE)*'DGNB LCA Results'!$N$3+VLOOKUP(CONCATENATE('DGNB LCA Results'!$K$3,"_",Q368),$A$2:$P$352,16,FALSE)*'DGNB LCA Results'!$L$3+VLOOKUP(CONCATENATE('DGNB LCA Results'!$I$3,"_",Q368),$A$2:$P$352,16,FALSE)*'DGNB LCA Results'!$J$3+VLOOKUP(CONCATENATE('DGNB LCA Results'!$G$3,"_",Q368),$A$2:$P$352,16,FALSE)*'DGNB LCA Results'!$H$3,IF('DGNB LCA Results'!$P$4=3,VLOOKUP(CONCATENATE('DGNB LCA Results'!$M$3,"_",Q368),$A$2:$P$352,16,FALSE)*'DGNB LCA Results'!$N$3+VLOOKUP(CONCATENATE('DGNB LCA Results'!$K$3,"_",Q368),$A$2:$P$352,16,FALSE)*'DGNB LCA Results'!$L$3+VLOOKUP(CONCATENATE('DGNB LCA Results'!$I$3,"_",Q368),$A$2:$P$352,16,FALSE)*'DGNB LCA Results'!$J$3,IF('DGNB LCA Results'!$P$4=2,VLOOKUP(CONCATENATE('DGNB LCA Results'!$M$3,"_",Q368),$A$2:$P$352,16,FALSE)*'DGNB LCA Results'!$N$3+VLOOKUP(CONCATENATE('DGNB LCA Results'!$K$3,"_",Q368),$A$2:$P$352,16,FALSE)*'DGNB LCA Results'!$L$3,IF('DGNB LCA Results'!$P$4=1,VLOOKUP(CONCATENATE('DGNB LCA Results'!$M$3,"_",Q368),$A$2:$P$352,16,FALSE)*'DGNB LCA Results'!$N$3,0))))</f>
        <v>0</v>
      </c>
      <c r="Q368">
        <v>40</v>
      </c>
      <c r="R368" t="s">
        <v>284</v>
      </c>
    </row>
    <row r="369">
      <c r="A369" t="str">
        <f t="shared" si="38"/>
        <v>MIX12_50</v>
      </c>
      <c r="B369" s="426">
        <f>IF('DGNB LCA Results'!$P$4=4,VLOOKUP(CONCATENATE('DGNB LCA Results'!$M$3,"_",Q369),$A$2:$P$352,2,FALSE)*'DGNB LCA Results'!$N$3+VLOOKUP(CONCATENATE('DGNB LCA Results'!$K$3,"_",Q369),$A$2:$P$352,2,FALSE)*'DGNB LCA Results'!$L$3+VLOOKUP(CONCATENATE('DGNB LCA Results'!$I$3,"_",Q369),$A$2:$P$352,2,FALSE)*'DGNB LCA Results'!$J$3+VLOOKUP(CONCATENATE('DGNB LCA Results'!$G$3,"_",Q369),$A$2:$P$352,2,FALSE)*'DGNB LCA Results'!$H$3,IF('DGNB LCA Results'!$P$4=3,VLOOKUP(CONCATENATE('DGNB LCA Results'!$M$3,"_",Q369),$A$2:$P$352,2,FALSE)*'DGNB LCA Results'!$N$3+VLOOKUP(CONCATENATE('DGNB LCA Results'!$K$3,"_",Q369),$A$2:$P$352,2,FALSE)*'DGNB LCA Results'!$L$3+VLOOKUP(CONCATENATE('DGNB LCA Results'!$I$3,"_",Q369),$A$2:$P$352,2,FALSE)*'DGNB LCA Results'!$J$3,IF('DGNB LCA Results'!$P$4=2,VLOOKUP(CONCATENATE('DGNB LCA Results'!$M$3,"_",Q369),$A$2:$P$352,2,FALSE)*'DGNB LCA Results'!$N$3+VLOOKUP(CONCATENATE('DGNB LCA Results'!$K$3,"_",Q369),$A$2:$P$352,2,FALSE)*'DGNB LCA Results'!$L$3,IF('DGNB LCA Results'!$P$4=1,VLOOKUP(CONCATENATE('DGNB LCA Results'!$M$3,"_",Q369),$A$2:$P$352,2,FALSE)*'DGNB LCA Results'!$N$3,0))))</f>
        <v>0</v>
      </c>
      <c r="C369">
        <f>IF('DGNB LCA Results'!$P$4=4,VLOOKUP(CONCATENATE('DGNB LCA Results'!$M$3,"_",Q369),$A$2:$P$352,3,FALSE)*'DGNB LCA Results'!$N$3+VLOOKUP(CONCATENATE('DGNB LCA Results'!$K$3,"_",Q369),$A$2:$P$352,3,FALSE)*'DGNB LCA Results'!$L$3+VLOOKUP(CONCATENATE('DGNB LCA Results'!$I$3,"_",Q369),$A$2:$P$352,3,FALSE)*'DGNB LCA Results'!$J$3+VLOOKUP(CONCATENATE('DGNB LCA Results'!$G$3,"_",Q369),$A$2:$P$352,3,FALSE)*'DGNB LCA Results'!$H$3,IF('DGNB LCA Results'!$P$4=3,VLOOKUP(CONCATENATE('DGNB LCA Results'!$M$3,"_",Q369),$A$2:$P$352,3,FALSE)*'DGNB LCA Results'!$N$3+VLOOKUP(CONCATENATE('DGNB LCA Results'!$K$3,"_",Q369),$A$2:$P$352,3,FALSE)*'DGNB LCA Results'!$L$3+VLOOKUP(CONCATENATE('DGNB LCA Results'!$I$3,"_",Q369),$A$2:$P$352,3,FALSE)*'DGNB LCA Results'!$J$3,IF('DGNB LCA Results'!$P$4=2,VLOOKUP(CONCATENATE('DGNB LCA Results'!$M$3,"_",Q369),$A$2:$P$352,3,FALSE)*'DGNB LCA Results'!$N$3+VLOOKUP(CONCATENATE('DGNB LCA Results'!$K$3,"_",Q369),$A$2:$P$352,3,FALSE)*'DGNB LCA Results'!$L$3,IF('DGNB LCA Results'!$P$4=1,VLOOKUP(CONCATENATE('DGNB LCA Results'!$M$3,"_",Q369),$A$2:$P$352,3,FALSE)*'DGNB LCA Results'!$N$3,0))))</f>
        <v>0</v>
      </c>
      <c r="D369">
        <f>IF('DGNB LCA Results'!$P$4=4,VLOOKUP(CONCATENATE('DGNB LCA Results'!$M$3,"_",Q369),$A$2:$P$352,4,FALSE)*'DGNB LCA Results'!$N$3+VLOOKUP(CONCATENATE('DGNB LCA Results'!$K$3,"_",Q369),$A$2:$P$352,4,FALSE)*'DGNB LCA Results'!$L$3+VLOOKUP(CONCATENATE('DGNB LCA Results'!$I$3,"_",Q369),$A$2:$P$352,4,FALSE)*'DGNB LCA Results'!$J$3+VLOOKUP(CONCATENATE('DGNB LCA Results'!$G$3,"_",Q369),$A$2:$P$352,4,FALSE)*'DGNB LCA Results'!$H$3,IF('DGNB LCA Results'!$P$4=3,VLOOKUP(CONCATENATE('DGNB LCA Results'!$M$3,"_",Q369),$A$2:$P$352,4,FALSE)*'DGNB LCA Results'!$N$3+VLOOKUP(CONCATENATE('DGNB LCA Results'!$K$3,"_",Q369),$A$2:$P$352,4,FALSE)*'DGNB LCA Results'!$L$3+VLOOKUP(CONCATENATE('DGNB LCA Results'!$I$3,"_",Q369),$A$2:$P$352,4,FALSE)*'DGNB LCA Results'!$J$3,IF('DGNB LCA Results'!$P$4=2,VLOOKUP(CONCATENATE('DGNB LCA Results'!$M$3,"_",Q369),$A$2:$P$352,4,FALSE)*'DGNB LCA Results'!$N$3+VLOOKUP(CONCATENATE('DGNB LCA Results'!$K$3,"_",Q369),$A$2:$P$352,4,FALSE)*'DGNB LCA Results'!$L$3,IF('DGNB LCA Results'!$P$4=1,VLOOKUP(CONCATENATE('DGNB LCA Results'!$M$3,"_",Q369),$A$2:$P$352,4,FALSE)*'DGNB LCA Results'!$N$3,0))))</f>
        <v>0</v>
      </c>
      <c r="E369" s="426">
        <f>IF('DGNB LCA Results'!$P$4=4,VLOOKUP(CONCATENATE('DGNB LCA Results'!$M$3,"_",Q369),$A$2:$P$352,5,FALSE)*'DGNB LCA Results'!$N$3+VLOOKUP(CONCATENATE('DGNB LCA Results'!$K$3,"_",Q369),$A$2:$P$352,5,FALSE)*'DGNB LCA Results'!$L$3+VLOOKUP(CONCATENATE('DGNB LCA Results'!$I$3,"_",Q369),$A$2:$P$352,5,FALSE)*'DGNB LCA Results'!$J$3+VLOOKUP(CONCATENATE('DGNB LCA Results'!$G$3,"_",Q369),$A$2:$P$352,5,FALSE)*'DGNB LCA Results'!$H$3,IF('DGNB LCA Results'!$P$4=3,VLOOKUP(CONCATENATE('DGNB LCA Results'!$M$3,"_",Q369),$A$2:$P$352,5,FALSE)*'DGNB LCA Results'!$N$3+VLOOKUP(CONCATENATE('DGNB LCA Results'!$K$3,"_",Q369),$A$2:$P$352,5,FALSE)*'DGNB LCA Results'!$L$3+VLOOKUP(CONCATENATE('DGNB LCA Results'!$I$3,"_",Q369),$A$2:$P$352,5,FALSE)*'DGNB LCA Results'!$J$3,IF('DGNB LCA Results'!$P$4=2,VLOOKUP(CONCATENATE('DGNB LCA Results'!$M$3,"_",Q369),$A$2:$P$352,5,FALSE)*'DGNB LCA Results'!$N$3+VLOOKUP(CONCATENATE('DGNB LCA Results'!$K$3,"_",Q369),$A$2:$P$352,5,FALSE)*'DGNB LCA Results'!$L$3,IF('DGNB LCA Results'!$P$4=1,VLOOKUP(CONCATENATE('DGNB LCA Results'!$M$3,"_",Q369),$A$2:$P$352,5,FALSE)*'DGNB LCA Results'!$N$3,0))))</f>
        <v>0</v>
      </c>
      <c r="F369">
        <f>IF('DGNB LCA Results'!$P$4=4,VLOOKUP(CONCATENATE('DGNB LCA Results'!$M$3,"_",Q369),$A$2:$P$352,6,FALSE)*'DGNB LCA Results'!$N$3+VLOOKUP(CONCATENATE('DGNB LCA Results'!$K$3,"_",Q369),$A$2:$P$352,6,FALSE)*'DGNB LCA Results'!$L$3+VLOOKUP(CONCATENATE('DGNB LCA Results'!$I$3,"_",Q369),$A$2:$P$352,6,FALSE)*'DGNB LCA Results'!$J$3+VLOOKUP(CONCATENATE('DGNB LCA Results'!$G$3,"_",Q369),$A$2:$P$352,6,FALSE)*'DGNB LCA Results'!$H$3,IF('DGNB LCA Results'!$P$4=3,VLOOKUP(CONCATENATE('DGNB LCA Results'!$M$3,"_",Q369),$A$2:$P$352,6,FALSE)*'DGNB LCA Results'!$N$3+VLOOKUP(CONCATENATE('DGNB LCA Results'!$K$3,"_",Q369),$A$2:$P$352,6,FALSE)*'DGNB LCA Results'!$L$3+VLOOKUP(CONCATENATE('DGNB LCA Results'!$I$3,"_",Q369),$A$2:$P$352,6,FALSE)*'DGNB LCA Results'!$J$3,IF('DGNB LCA Results'!$P$4=2,VLOOKUP(CONCATENATE('DGNB LCA Results'!$M$3,"_",Q369),$A$2:$P$352,6,FALSE)*'DGNB LCA Results'!$N$3+VLOOKUP(CONCATENATE('DGNB LCA Results'!$K$3,"_",Q369),$A$2:$P$352,6,FALSE)*'DGNB LCA Results'!$L$3,IF('DGNB LCA Results'!$P$4=1,VLOOKUP(CONCATENATE('DGNB LCA Results'!$M$3,"_",Q369),$A$2:$P$352,6,FALSE)*'DGNB LCA Results'!$N$3,0))))</f>
        <v>0</v>
      </c>
      <c r="G369" s="427">
        <f>IF('DGNB LCA Results'!$P$4=4,VLOOKUP(CONCATENATE('DGNB LCA Results'!$M$3,"_",Q369),$A$2:$P$352,7,FALSE)*'DGNB LCA Results'!$N$3+VLOOKUP(CONCATENATE('DGNB LCA Results'!$K$3,"_",Q369),$A$2:$P$352,7,FALSE)*'DGNB LCA Results'!$L$3+VLOOKUP(CONCATENATE('DGNB LCA Results'!$I$3,"_",Q369),$A$2:$P$352,7,FALSE)*'DGNB LCA Results'!$J$3+VLOOKUP(CONCATENATE('DGNB LCA Results'!$G$3,"_",Q369),$A$2:$P$352,7,FALSE)*'DGNB LCA Results'!$H$3,IF('DGNB LCA Results'!$P$4=3,VLOOKUP(CONCATENATE('DGNB LCA Results'!$M$3,"_",Q369),$A$2:$P$352,7,FALSE)*'DGNB LCA Results'!$N$3+VLOOKUP(CONCATENATE('DGNB LCA Results'!$K$3,"_",Q369),$A$2:$P$352,7,FALSE)*'DGNB LCA Results'!$L$3+VLOOKUP(CONCATENATE('DGNB LCA Results'!$I$3,"_",Q369),$A$2:$P$352,7,FALSE)*'DGNB LCA Results'!$J$3,IF('DGNB LCA Results'!$P$4=2,VLOOKUP(CONCATENATE('DGNB LCA Results'!$M$3,"_",Q369),$A$2:$P$352,7,FALSE)*'DGNB LCA Results'!$N$3+VLOOKUP(CONCATENATE('DGNB LCA Results'!$K$3,"_",Q369),$A$2:$P$352,7,FALSE)*'DGNB LCA Results'!$L$3,IF('DGNB LCA Results'!$P$4=1,VLOOKUP(CONCATENATE('DGNB LCA Results'!$M$3,"_",Q369),$A$2:$P$352,7,FALSE)*'DGNB LCA Results'!$N$3,0))))</f>
        <v>0</v>
      </c>
      <c r="H369" s="426">
        <f>IF('DGNB LCA Results'!$P$4=4,VLOOKUP(CONCATENATE('DGNB LCA Results'!$M$3,"_",Q369),$A$2:$P$352,8,FALSE)*'DGNB LCA Results'!$N$3+VLOOKUP(CONCATENATE('DGNB LCA Results'!$K$3,"_",Q369),$A$2:$P$352,8,FALSE)*'DGNB LCA Results'!$L$3+VLOOKUP(CONCATENATE('DGNB LCA Results'!$I$3,"_",Q369),$A$2:$P$352,8,FALSE)*'DGNB LCA Results'!$J$3+VLOOKUP(CONCATENATE('DGNB LCA Results'!$G$3,"_",Q369),$A$2:$P$352,8,FALSE)*'DGNB LCA Results'!$H$3,IF('DGNB LCA Results'!$P$4=3,VLOOKUP(CONCATENATE('DGNB LCA Results'!$M$3,"_",Q369),$A$2:$P$352,8,FALSE)*'DGNB LCA Results'!$N$3+VLOOKUP(CONCATENATE('DGNB LCA Results'!$K$3,"_",Q369),$A$2:$P$352,8,FALSE)*'DGNB LCA Results'!$L$3+VLOOKUP(CONCATENATE('DGNB LCA Results'!$I$3,"_",Q369),$A$2:$P$352,8,FALSE)*'DGNB LCA Results'!$J$3,IF('DGNB LCA Results'!$P$4=2,VLOOKUP(CONCATENATE('DGNB LCA Results'!$M$3,"_",Q369),$A$2:$P$352,8,FALSE)*'DGNB LCA Results'!$N$3+VLOOKUP(CONCATENATE('DGNB LCA Results'!$K$3,"_",Q369),$A$2:$P$352,8,FALSE)*'DGNB LCA Results'!$L$3,IF('DGNB LCA Results'!$P$4=1,VLOOKUP(CONCATENATE('DGNB LCA Results'!$M$3,"_",Q369),$A$2:$P$352,8,FALSE)*'DGNB LCA Results'!$N$3,0))))</f>
        <v>0</v>
      </c>
      <c r="I369">
        <f>IF('DGNB LCA Results'!$P$4=4,VLOOKUP(CONCATENATE('DGNB LCA Results'!$M$3,"_",Q369),$A$2:$P$352,9,FALSE)*'DGNB LCA Results'!$N$3+VLOOKUP(CONCATENATE('DGNB LCA Results'!$K$3,"_",Q369),$A$2:$P$352,9,FALSE)*'DGNB LCA Results'!$L$3+VLOOKUP(CONCATENATE('DGNB LCA Results'!$I$3,"_",Q369),$A$2:$P$352,9,FALSE)*'DGNB LCA Results'!$J$3+VLOOKUP(CONCATENATE('DGNB LCA Results'!$G$3,"_",Q369),$A$2:$P$352,9,FALSE)*'DGNB LCA Results'!$H$3,IF('DGNB LCA Results'!$P$4=3,VLOOKUP(CONCATENATE('DGNB LCA Results'!$M$3,"_",Q369),$A$2:$P$352,9,FALSE)*'DGNB LCA Results'!$N$3+VLOOKUP(CONCATENATE('DGNB LCA Results'!$K$3,"_",Q369),$A$2:$P$352,9,FALSE)*'DGNB LCA Results'!$L$3+VLOOKUP(CONCATENATE('DGNB LCA Results'!$I$3,"_",Q369),$A$2:$P$352,9,FALSE)*'DGNB LCA Results'!$J$3,IF('DGNB LCA Results'!$P$4=2,VLOOKUP(CONCATENATE('DGNB LCA Results'!$M$3,"_",Q369),$A$2:$P$352,9,FALSE)*'DGNB LCA Results'!$N$3+VLOOKUP(CONCATENATE('DGNB LCA Results'!$K$3,"_",Q369),$A$2:$P$352,9,FALSE)*'DGNB LCA Results'!$L$3,IF('DGNB LCA Results'!$P$4=1,VLOOKUP(CONCATENATE('DGNB LCA Results'!$M$3,"_",Q369),$A$2:$P$352,9,FALSE)*'DGNB LCA Results'!$N$3,0))))</f>
        <v>0</v>
      </c>
      <c r="J369" s="427">
        <f>IF('DGNB LCA Results'!$P$4=4,VLOOKUP(CONCATENATE('DGNB LCA Results'!$M$3,"_",Q369),$A$2:$P$352,10,FALSE)*'DGNB LCA Results'!$N$3+VLOOKUP(CONCATENATE('DGNB LCA Results'!$K$3,"_",Q369),$A$2:$P$352,10,FALSE)*'DGNB LCA Results'!$L$3+VLOOKUP(CONCATENATE('DGNB LCA Results'!$I$3,"_",Q369),$A$2:$P$352,10,FALSE)*'DGNB LCA Results'!$J$3+VLOOKUP(CONCATENATE('DGNB LCA Results'!$G$3,"_",Q369),$A$2:$P$352,10,FALSE)*'DGNB LCA Results'!$H$3,IF('DGNB LCA Results'!$P$4=3,VLOOKUP(CONCATENATE('DGNB LCA Results'!$M$3,"_",Q369),$A$2:$P$352,10,FALSE)*'DGNB LCA Results'!$N$3+VLOOKUP(CONCATENATE('DGNB LCA Results'!$K$3,"_",Q369),$A$2:$P$352,10,FALSE)*'DGNB LCA Results'!$L$3+VLOOKUP(CONCATENATE('DGNB LCA Results'!$I$3,"_",Q369),$A$2:$P$352,10,FALSE)*'DGNB LCA Results'!$J$3,IF('DGNB LCA Results'!$P$4=2,VLOOKUP(CONCATENATE('DGNB LCA Results'!$M$3,"_",Q369),$A$2:$P$352,10,FALSE)*'DGNB LCA Results'!$N$3+VLOOKUP(CONCATENATE('DGNB LCA Results'!$K$3,"_",Q369),$A$2:$P$352,10,FALSE)*'DGNB LCA Results'!$L$3,IF('DGNB LCA Results'!$P$4=1,VLOOKUP(CONCATENATE('DGNB LCA Results'!$M$3,"_",Q369),$A$2:$P$352,10,FALSE)*'DGNB LCA Results'!$N$3,0))))</f>
        <v>0</v>
      </c>
      <c r="K369" s="426">
        <f>IF('DGNB LCA Results'!$P$4=4,VLOOKUP(CONCATENATE('DGNB LCA Results'!$M$3,"_",Q369),$A$2:$P$352,11,FALSE)*'DGNB LCA Results'!$N$3+VLOOKUP(CONCATENATE('DGNB LCA Results'!$K$3,"_",Q369),$A$2:$P$352,11,FALSE)*'DGNB LCA Results'!$L$3+VLOOKUP(CONCATENATE('DGNB LCA Results'!$I$3,"_",Q369),$A$2:$P$352,11,FALSE)*'DGNB LCA Results'!$J$3+VLOOKUP(CONCATENATE('DGNB LCA Results'!$G$3,"_",Q369),$A$2:$P$352,11,FALSE)*'DGNB LCA Results'!$H$3,IF('DGNB LCA Results'!$P$4=3,VLOOKUP(CONCATENATE('DGNB LCA Results'!$M$3,"_",Q369),$A$2:$P$352,11,FALSE)*'DGNB LCA Results'!$N$3+VLOOKUP(CONCATENATE('DGNB LCA Results'!$K$3,"_",Q369),$A$2:$P$352,11,FALSE)*'DGNB LCA Results'!$L$3+VLOOKUP(CONCATENATE('DGNB LCA Results'!$I$3,"_",Q369),$A$2:$P$352,11,FALSE)*'DGNB LCA Results'!$J$3,IF('DGNB LCA Results'!$P$4=2,VLOOKUP(CONCATENATE('DGNB LCA Results'!$M$3,"_",Q369),$A$2:$P$352,11,FALSE)*'DGNB LCA Results'!$N$3+VLOOKUP(CONCATENATE('DGNB LCA Results'!$K$3,"_",Q369),$A$2:$P$352,11,FALSE)*'DGNB LCA Results'!$L$3,IF('DGNB LCA Results'!$P$4=1,VLOOKUP(CONCATENATE('DGNB LCA Results'!$M$3,"_",Q369),$A$2:$P$352,11,FALSE)*'DGNB LCA Results'!$N$3,0))))</f>
        <v>0</v>
      </c>
      <c r="L369">
        <f>IF('DGNB LCA Results'!$P$4=4,VLOOKUP(CONCATENATE('DGNB LCA Results'!$M$3,"_",Q369),$A$2:$P$352,12,FALSE)*'DGNB LCA Results'!$N$3+VLOOKUP(CONCATENATE('DGNB LCA Results'!$K$3,"_",Q369),$A$2:$P$352,12,FALSE)*'DGNB LCA Results'!$L$3+VLOOKUP(CONCATENATE('DGNB LCA Results'!$I$3,"_",Q369),$A$2:$P$352,12,FALSE)*'DGNB LCA Results'!$J$3+VLOOKUP(CONCATENATE('DGNB LCA Results'!$G$3,"_",Q369),$A$2:$P$352,12,FALSE)*'DGNB LCA Results'!$H$3,IF('DGNB LCA Results'!$P$4=3,VLOOKUP(CONCATENATE('DGNB LCA Results'!$M$3,"_",Q369),$A$2:$P$352,12,FALSE)*'DGNB LCA Results'!$N$3+VLOOKUP(CONCATENATE('DGNB LCA Results'!$K$3,"_",Q369),$A$2:$P$352,12,FALSE)*'DGNB LCA Results'!$L$3+VLOOKUP(CONCATENATE('DGNB LCA Results'!$I$3,"_",Q369),$A$2:$P$352,12,FALSE)*'DGNB LCA Results'!$J$3,IF('DGNB LCA Results'!$P$4=2,VLOOKUP(CONCATENATE('DGNB LCA Results'!$M$3,"_",Q369),$A$2:$P$352,12,FALSE)*'DGNB LCA Results'!$N$3+VLOOKUP(CONCATENATE('DGNB LCA Results'!$K$3,"_",Q369),$A$2:$P$352,12,FALSE)*'DGNB LCA Results'!$L$3,IF('DGNB LCA Results'!$P$4=1,VLOOKUP(CONCATENATE('DGNB LCA Results'!$M$3,"_",Q369),$A$2:$P$352,12,FALSE)*'DGNB LCA Results'!$N$3,0))))</f>
        <v>0</v>
      </c>
      <c r="M369" s="427">
        <f>IF('DGNB LCA Results'!$P$4=4,VLOOKUP(CONCATENATE('DGNB LCA Results'!$M$3,"_",Q369),$A$2:$P$352,13,FALSE)*'DGNB LCA Results'!$N$3+VLOOKUP(CONCATENATE('DGNB LCA Results'!$K$3,"_",Q369),$A$2:$P$352,13,FALSE)*'DGNB LCA Results'!$L$3+VLOOKUP(CONCATENATE('DGNB LCA Results'!$I$3,"_",Q369),$A$2:$P$352,13,FALSE)*'DGNB LCA Results'!$J$3+VLOOKUP(CONCATENATE('DGNB LCA Results'!$G$3,"_",Q369),$A$2:$P$352,13,FALSE)*'DGNB LCA Results'!$H$3,IF('DGNB LCA Results'!$P$4=3,VLOOKUP(CONCATENATE('DGNB LCA Results'!$M$3,"_",Q369),$A$2:$P$352,13,FALSE)*'DGNB LCA Results'!$N$3+VLOOKUP(CONCATENATE('DGNB LCA Results'!$K$3,"_",Q369),$A$2:$P$352,13,FALSE)*'DGNB LCA Results'!$L$3+VLOOKUP(CONCATENATE('DGNB LCA Results'!$I$3,"_",Q369),$A$2:$P$352,13,FALSE)*'DGNB LCA Results'!$J$3,IF('DGNB LCA Results'!$P$4=2,VLOOKUP(CONCATENATE('DGNB LCA Results'!$M$3,"_",Q369),$A$2:$P$352,13,FALSE)*'DGNB LCA Results'!$N$3+VLOOKUP(CONCATENATE('DGNB LCA Results'!$K$3,"_",Q369),$A$2:$P$352,13,FALSE)*'DGNB LCA Results'!$L$3,IF('DGNB LCA Results'!$P$4=1,VLOOKUP(CONCATENATE('DGNB LCA Results'!$M$3,"_",Q369),$A$2:$P$352,13,FALSE)*'DGNB LCA Results'!$N$3,0))))</f>
        <v>0</v>
      </c>
      <c r="N369" s="426">
        <f>IF('DGNB LCA Results'!$P$4=4,VLOOKUP(CONCATENATE('DGNB LCA Results'!$M$3,"_",Q369),$A$2:$P$352,14,FALSE)*'DGNB LCA Results'!$N$3+VLOOKUP(CONCATENATE('DGNB LCA Results'!$K$3,"_",Q369),$A$2:$P$352,14,FALSE)*'DGNB LCA Results'!$L$3+VLOOKUP(CONCATENATE('DGNB LCA Results'!$I$3,"_",Q369),$A$2:$P$352,14,FALSE)*'DGNB LCA Results'!$J$3+VLOOKUP(CONCATENATE('DGNB LCA Results'!$G$3,"_",Q369),$A$2:$P$352,14,FALSE)*'DGNB LCA Results'!$H$3,IF('DGNB LCA Results'!$P$4=3,VLOOKUP(CONCATENATE('DGNB LCA Results'!$M$3,"_",Q369),$A$2:$P$352,14,FALSE)*'DGNB LCA Results'!$N$3+VLOOKUP(CONCATENATE('DGNB LCA Results'!$K$3,"_",Q369),$A$2:$P$352,14,FALSE)*'DGNB LCA Results'!$L$3+VLOOKUP(CONCATENATE('DGNB LCA Results'!$I$3,"_",Q369),$A$2:$P$352,14,FALSE)*'DGNB LCA Results'!$J$3,IF('DGNB LCA Results'!$P$4=2,VLOOKUP(CONCATENATE('DGNB LCA Results'!$M$3,"_",Q369),$A$2:$P$352,14,FALSE)*'DGNB LCA Results'!$N$3+VLOOKUP(CONCATENATE('DGNB LCA Results'!$K$3,"_",Q369),$A$2:$P$352,14,FALSE)*'DGNB LCA Results'!$L$3,IF('DGNB LCA Results'!$P$4=1,VLOOKUP(CONCATENATE('DGNB LCA Results'!$M$3,"_",Q369),$A$2:$P$352,14,FALSE)*'DGNB LCA Results'!$N$3,0))))</f>
        <v>0</v>
      </c>
      <c r="O369">
        <f>IF('DGNB LCA Results'!$P$4=4,VLOOKUP(CONCATENATE('DGNB LCA Results'!$M$3,"_",Q369),$A$2:$P$352,15,FALSE)*'DGNB LCA Results'!$N$3+VLOOKUP(CONCATENATE('DGNB LCA Results'!$K$3,"_",Q369),$A$2:$P$352,15,FALSE)*'DGNB LCA Results'!$L$3+VLOOKUP(CONCATENATE('DGNB LCA Results'!$I$3,"_",Q369),$A$2:$P$352,15,FALSE)*'DGNB LCA Results'!$J$3+VLOOKUP(CONCATENATE('DGNB LCA Results'!$G$3,"_",Q369),$A$2:$P$352,15,FALSE)*'DGNB LCA Results'!$H$3,IF('DGNB LCA Results'!$P$4=3,VLOOKUP(CONCATENATE('DGNB LCA Results'!$M$3,"_",Q369),$A$2:$P$352,15,FALSE)*'DGNB LCA Results'!$N$3+VLOOKUP(CONCATENATE('DGNB LCA Results'!$K$3,"_",Q369),$A$2:$P$352,15,FALSE)*'DGNB LCA Results'!$L$3+VLOOKUP(CONCATENATE('DGNB LCA Results'!$I$3,"_",Q369),$A$2:$P$352,15,FALSE)*'DGNB LCA Results'!$J$3,IF('DGNB LCA Results'!$P$4=2,VLOOKUP(CONCATENATE('DGNB LCA Results'!$M$3,"_",Q369),$A$2:$P$352,15,FALSE)*'DGNB LCA Results'!$N$3+VLOOKUP(CONCATENATE('DGNB LCA Results'!$K$3,"_",Q369),$A$2:$P$352,15,FALSE)*'DGNB LCA Results'!$L$3,IF('DGNB LCA Results'!$P$4=1,VLOOKUP(CONCATENATE('DGNB LCA Results'!$M$3,"_",Q369),$A$2:$P$352,15,FALSE)*'DGNB LCA Results'!$N$3,0))))</f>
        <v>0</v>
      </c>
      <c r="P369" s="427">
        <f>IF('DGNB LCA Results'!$P$4=4,VLOOKUP(CONCATENATE('DGNB LCA Results'!$M$3,"_",Q369),$A$2:$P$352,16,FALSE)*'DGNB LCA Results'!$N$3+VLOOKUP(CONCATENATE('DGNB LCA Results'!$K$3,"_",Q369),$A$2:$P$352,16,FALSE)*'DGNB LCA Results'!$L$3+VLOOKUP(CONCATENATE('DGNB LCA Results'!$I$3,"_",Q369),$A$2:$P$352,16,FALSE)*'DGNB LCA Results'!$J$3+VLOOKUP(CONCATENATE('DGNB LCA Results'!$G$3,"_",Q369),$A$2:$P$352,16,FALSE)*'DGNB LCA Results'!$H$3,IF('DGNB LCA Results'!$P$4=3,VLOOKUP(CONCATENATE('DGNB LCA Results'!$M$3,"_",Q369),$A$2:$P$352,16,FALSE)*'DGNB LCA Results'!$N$3+VLOOKUP(CONCATENATE('DGNB LCA Results'!$K$3,"_",Q369),$A$2:$P$352,16,FALSE)*'DGNB LCA Results'!$L$3+VLOOKUP(CONCATENATE('DGNB LCA Results'!$I$3,"_",Q369),$A$2:$P$352,16,FALSE)*'DGNB LCA Results'!$J$3,IF('DGNB LCA Results'!$P$4=2,VLOOKUP(CONCATENATE('DGNB LCA Results'!$M$3,"_",Q369),$A$2:$P$352,16,FALSE)*'DGNB LCA Results'!$N$3+VLOOKUP(CONCATENATE('DGNB LCA Results'!$K$3,"_",Q369),$A$2:$P$352,16,FALSE)*'DGNB LCA Results'!$L$3,IF('DGNB LCA Results'!$P$4=1,VLOOKUP(CONCATENATE('DGNB LCA Results'!$M$3,"_",Q369),$A$2:$P$352,16,FALSE)*'DGNB LCA Results'!$N$3,0))))</f>
        <v>0</v>
      </c>
      <c r="Q369">
        <v>50</v>
      </c>
      <c r="R369" t="s">
        <v>284</v>
      </c>
    </row>
    <row r="370">
      <c r="A370" t="str">
        <f t="shared" si="38"/>
        <v>MIX12_60</v>
      </c>
      <c r="B370" s="426">
        <f>IF('DGNB LCA Results'!$P$4=4,VLOOKUP(CONCATENATE('DGNB LCA Results'!$M$3,"_",Q370),$A$2:$P$352,2,FALSE)*'DGNB LCA Results'!$N$3+VLOOKUP(CONCATENATE('DGNB LCA Results'!$K$3,"_",Q370),$A$2:$P$352,2,FALSE)*'DGNB LCA Results'!$L$3+VLOOKUP(CONCATENATE('DGNB LCA Results'!$I$3,"_",Q370),$A$2:$P$352,2,FALSE)*'DGNB LCA Results'!$J$3+VLOOKUP(CONCATENATE('DGNB LCA Results'!$G$3,"_",Q370),$A$2:$P$352,2,FALSE)*'DGNB LCA Results'!$H$3,IF('DGNB LCA Results'!$P$4=3,VLOOKUP(CONCATENATE('DGNB LCA Results'!$M$3,"_",Q370),$A$2:$P$352,2,FALSE)*'DGNB LCA Results'!$N$3+VLOOKUP(CONCATENATE('DGNB LCA Results'!$K$3,"_",Q370),$A$2:$P$352,2,FALSE)*'DGNB LCA Results'!$L$3+VLOOKUP(CONCATENATE('DGNB LCA Results'!$I$3,"_",Q370),$A$2:$P$352,2,FALSE)*'DGNB LCA Results'!$J$3,IF('DGNB LCA Results'!$P$4=2,VLOOKUP(CONCATENATE('DGNB LCA Results'!$M$3,"_",Q370),$A$2:$P$352,2,FALSE)*'DGNB LCA Results'!$N$3+VLOOKUP(CONCATENATE('DGNB LCA Results'!$K$3,"_",Q370),$A$2:$P$352,2,FALSE)*'DGNB LCA Results'!$L$3,IF('DGNB LCA Results'!$P$4=1,VLOOKUP(CONCATENATE('DGNB LCA Results'!$M$3,"_",Q370),$A$2:$P$352,2,FALSE)*'DGNB LCA Results'!$N$3,0))))</f>
        <v>0</v>
      </c>
      <c r="C370">
        <f>IF('DGNB LCA Results'!$P$4=4,VLOOKUP(CONCATENATE('DGNB LCA Results'!$M$3,"_",Q370),$A$2:$P$352,3,FALSE)*'DGNB LCA Results'!$N$3+VLOOKUP(CONCATENATE('DGNB LCA Results'!$K$3,"_",Q370),$A$2:$P$352,3,FALSE)*'DGNB LCA Results'!$L$3+VLOOKUP(CONCATENATE('DGNB LCA Results'!$I$3,"_",Q370),$A$2:$P$352,3,FALSE)*'DGNB LCA Results'!$J$3+VLOOKUP(CONCATENATE('DGNB LCA Results'!$G$3,"_",Q370),$A$2:$P$352,3,FALSE)*'DGNB LCA Results'!$H$3,IF('DGNB LCA Results'!$P$4=3,VLOOKUP(CONCATENATE('DGNB LCA Results'!$M$3,"_",Q370),$A$2:$P$352,3,FALSE)*'DGNB LCA Results'!$N$3+VLOOKUP(CONCATENATE('DGNB LCA Results'!$K$3,"_",Q370),$A$2:$P$352,3,FALSE)*'DGNB LCA Results'!$L$3+VLOOKUP(CONCATENATE('DGNB LCA Results'!$I$3,"_",Q370),$A$2:$P$352,3,FALSE)*'DGNB LCA Results'!$J$3,IF('DGNB LCA Results'!$P$4=2,VLOOKUP(CONCATENATE('DGNB LCA Results'!$M$3,"_",Q370),$A$2:$P$352,3,FALSE)*'DGNB LCA Results'!$N$3+VLOOKUP(CONCATENATE('DGNB LCA Results'!$K$3,"_",Q370),$A$2:$P$352,3,FALSE)*'DGNB LCA Results'!$L$3,IF('DGNB LCA Results'!$P$4=1,VLOOKUP(CONCATENATE('DGNB LCA Results'!$M$3,"_",Q370),$A$2:$P$352,3,FALSE)*'DGNB LCA Results'!$N$3,0))))</f>
        <v>0</v>
      </c>
      <c r="D370">
        <f>IF('DGNB LCA Results'!$P$4=4,VLOOKUP(CONCATENATE('DGNB LCA Results'!$M$3,"_",Q370),$A$2:$P$352,4,FALSE)*'DGNB LCA Results'!$N$3+VLOOKUP(CONCATENATE('DGNB LCA Results'!$K$3,"_",Q370),$A$2:$P$352,4,FALSE)*'DGNB LCA Results'!$L$3+VLOOKUP(CONCATENATE('DGNB LCA Results'!$I$3,"_",Q370),$A$2:$P$352,4,FALSE)*'DGNB LCA Results'!$J$3+VLOOKUP(CONCATENATE('DGNB LCA Results'!$G$3,"_",Q370),$A$2:$P$352,4,FALSE)*'DGNB LCA Results'!$H$3,IF('DGNB LCA Results'!$P$4=3,VLOOKUP(CONCATENATE('DGNB LCA Results'!$M$3,"_",Q370),$A$2:$P$352,4,FALSE)*'DGNB LCA Results'!$N$3+VLOOKUP(CONCATENATE('DGNB LCA Results'!$K$3,"_",Q370),$A$2:$P$352,4,FALSE)*'DGNB LCA Results'!$L$3+VLOOKUP(CONCATENATE('DGNB LCA Results'!$I$3,"_",Q370),$A$2:$P$352,4,FALSE)*'DGNB LCA Results'!$J$3,IF('DGNB LCA Results'!$P$4=2,VLOOKUP(CONCATENATE('DGNB LCA Results'!$M$3,"_",Q370),$A$2:$P$352,4,FALSE)*'DGNB LCA Results'!$N$3+VLOOKUP(CONCATENATE('DGNB LCA Results'!$K$3,"_",Q370),$A$2:$P$352,4,FALSE)*'DGNB LCA Results'!$L$3,IF('DGNB LCA Results'!$P$4=1,VLOOKUP(CONCATENATE('DGNB LCA Results'!$M$3,"_",Q370),$A$2:$P$352,4,FALSE)*'DGNB LCA Results'!$N$3,0))))</f>
        <v>0</v>
      </c>
      <c r="E370" s="426">
        <f>IF('DGNB LCA Results'!$P$4=4,VLOOKUP(CONCATENATE('DGNB LCA Results'!$M$3,"_",Q370),$A$2:$P$352,5,FALSE)*'DGNB LCA Results'!$N$3+VLOOKUP(CONCATENATE('DGNB LCA Results'!$K$3,"_",Q370),$A$2:$P$352,5,FALSE)*'DGNB LCA Results'!$L$3+VLOOKUP(CONCATENATE('DGNB LCA Results'!$I$3,"_",Q370),$A$2:$P$352,5,FALSE)*'DGNB LCA Results'!$J$3+VLOOKUP(CONCATENATE('DGNB LCA Results'!$G$3,"_",Q370),$A$2:$P$352,5,FALSE)*'DGNB LCA Results'!$H$3,IF('DGNB LCA Results'!$P$4=3,VLOOKUP(CONCATENATE('DGNB LCA Results'!$M$3,"_",Q370),$A$2:$P$352,5,FALSE)*'DGNB LCA Results'!$N$3+VLOOKUP(CONCATENATE('DGNB LCA Results'!$K$3,"_",Q370),$A$2:$P$352,5,FALSE)*'DGNB LCA Results'!$L$3+VLOOKUP(CONCATENATE('DGNB LCA Results'!$I$3,"_",Q370),$A$2:$P$352,5,FALSE)*'DGNB LCA Results'!$J$3,IF('DGNB LCA Results'!$P$4=2,VLOOKUP(CONCATENATE('DGNB LCA Results'!$M$3,"_",Q370),$A$2:$P$352,5,FALSE)*'DGNB LCA Results'!$N$3+VLOOKUP(CONCATENATE('DGNB LCA Results'!$K$3,"_",Q370),$A$2:$P$352,5,FALSE)*'DGNB LCA Results'!$L$3,IF('DGNB LCA Results'!$P$4=1,VLOOKUP(CONCATENATE('DGNB LCA Results'!$M$3,"_",Q370),$A$2:$P$352,5,FALSE)*'DGNB LCA Results'!$N$3,0))))</f>
        <v>0</v>
      </c>
      <c r="F370">
        <f>IF('DGNB LCA Results'!$P$4=4,VLOOKUP(CONCATENATE('DGNB LCA Results'!$M$3,"_",Q370),$A$2:$P$352,6,FALSE)*'DGNB LCA Results'!$N$3+VLOOKUP(CONCATENATE('DGNB LCA Results'!$K$3,"_",Q370),$A$2:$P$352,6,FALSE)*'DGNB LCA Results'!$L$3+VLOOKUP(CONCATENATE('DGNB LCA Results'!$I$3,"_",Q370),$A$2:$P$352,6,FALSE)*'DGNB LCA Results'!$J$3+VLOOKUP(CONCATENATE('DGNB LCA Results'!$G$3,"_",Q370),$A$2:$P$352,6,FALSE)*'DGNB LCA Results'!$H$3,IF('DGNB LCA Results'!$P$4=3,VLOOKUP(CONCATENATE('DGNB LCA Results'!$M$3,"_",Q370),$A$2:$P$352,6,FALSE)*'DGNB LCA Results'!$N$3+VLOOKUP(CONCATENATE('DGNB LCA Results'!$K$3,"_",Q370),$A$2:$P$352,6,FALSE)*'DGNB LCA Results'!$L$3+VLOOKUP(CONCATENATE('DGNB LCA Results'!$I$3,"_",Q370),$A$2:$P$352,6,FALSE)*'DGNB LCA Results'!$J$3,IF('DGNB LCA Results'!$P$4=2,VLOOKUP(CONCATENATE('DGNB LCA Results'!$M$3,"_",Q370),$A$2:$P$352,6,FALSE)*'DGNB LCA Results'!$N$3+VLOOKUP(CONCATENATE('DGNB LCA Results'!$K$3,"_",Q370),$A$2:$P$352,6,FALSE)*'DGNB LCA Results'!$L$3,IF('DGNB LCA Results'!$P$4=1,VLOOKUP(CONCATENATE('DGNB LCA Results'!$M$3,"_",Q370),$A$2:$P$352,6,FALSE)*'DGNB LCA Results'!$N$3,0))))</f>
        <v>0</v>
      </c>
      <c r="G370" s="427">
        <f>IF('DGNB LCA Results'!$P$4=4,VLOOKUP(CONCATENATE('DGNB LCA Results'!$M$3,"_",Q370),$A$2:$P$352,7,FALSE)*'DGNB LCA Results'!$N$3+VLOOKUP(CONCATENATE('DGNB LCA Results'!$K$3,"_",Q370),$A$2:$P$352,7,FALSE)*'DGNB LCA Results'!$L$3+VLOOKUP(CONCATENATE('DGNB LCA Results'!$I$3,"_",Q370),$A$2:$P$352,7,FALSE)*'DGNB LCA Results'!$J$3+VLOOKUP(CONCATENATE('DGNB LCA Results'!$G$3,"_",Q370),$A$2:$P$352,7,FALSE)*'DGNB LCA Results'!$H$3,IF('DGNB LCA Results'!$P$4=3,VLOOKUP(CONCATENATE('DGNB LCA Results'!$M$3,"_",Q370),$A$2:$P$352,7,FALSE)*'DGNB LCA Results'!$N$3+VLOOKUP(CONCATENATE('DGNB LCA Results'!$K$3,"_",Q370),$A$2:$P$352,7,FALSE)*'DGNB LCA Results'!$L$3+VLOOKUP(CONCATENATE('DGNB LCA Results'!$I$3,"_",Q370),$A$2:$P$352,7,FALSE)*'DGNB LCA Results'!$J$3,IF('DGNB LCA Results'!$P$4=2,VLOOKUP(CONCATENATE('DGNB LCA Results'!$M$3,"_",Q370),$A$2:$P$352,7,FALSE)*'DGNB LCA Results'!$N$3+VLOOKUP(CONCATENATE('DGNB LCA Results'!$K$3,"_",Q370),$A$2:$P$352,7,FALSE)*'DGNB LCA Results'!$L$3,IF('DGNB LCA Results'!$P$4=1,VLOOKUP(CONCATENATE('DGNB LCA Results'!$M$3,"_",Q370),$A$2:$P$352,7,FALSE)*'DGNB LCA Results'!$N$3,0))))</f>
        <v>0</v>
      </c>
      <c r="H370" s="426">
        <f>IF('DGNB LCA Results'!$P$4=4,VLOOKUP(CONCATENATE('DGNB LCA Results'!$M$3,"_",Q370),$A$2:$P$352,8,FALSE)*'DGNB LCA Results'!$N$3+VLOOKUP(CONCATENATE('DGNB LCA Results'!$K$3,"_",Q370),$A$2:$P$352,8,FALSE)*'DGNB LCA Results'!$L$3+VLOOKUP(CONCATENATE('DGNB LCA Results'!$I$3,"_",Q370),$A$2:$P$352,8,FALSE)*'DGNB LCA Results'!$J$3+VLOOKUP(CONCATENATE('DGNB LCA Results'!$G$3,"_",Q370),$A$2:$P$352,8,FALSE)*'DGNB LCA Results'!$H$3,IF('DGNB LCA Results'!$P$4=3,VLOOKUP(CONCATENATE('DGNB LCA Results'!$M$3,"_",Q370),$A$2:$P$352,8,FALSE)*'DGNB LCA Results'!$N$3+VLOOKUP(CONCATENATE('DGNB LCA Results'!$K$3,"_",Q370),$A$2:$P$352,8,FALSE)*'DGNB LCA Results'!$L$3+VLOOKUP(CONCATENATE('DGNB LCA Results'!$I$3,"_",Q370),$A$2:$P$352,8,FALSE)*'DGNB LCA Results'!$J$3,IF('DGNB LCA Results'!$P$4=2,VLOOKUP(CONCATENATE('DGNB LCA Results'!$M$3,"_",Q370),$A$2:$P$352,8,FALSE)*'DGNB LCA Results'!$N$3+VLOOKUP(CONCATENATE('DGNB LCA Results'!$K$3,"_",Q370),$A$2:$P$352,8,FALSE)*'DGNB LCA Results'!$L$3,IF('DGNB LCA Results'!$P$4=1,VLOOKUP(CONCATENATE('DGNB LCA Results'!$M$3,"_",Q370),$A$2:$P$352,8,FALSE)*'DGNB LCA Results'!$N$3,0))))</f>
        <v>0</v>
      </c>
      <c r="I370">
        <f>IF('DGNB LCA Results'!$P$4=4,VLOOKUP(CONCATENATE('DGNB LCA Results'!$M$3,"_",Q370),$A$2:$P$352,9,FALSE)*'DGNB LCA Results'!$N$3+VLOOKUP(CONCATENATE('DGNB LCA Results'!$K$3,"_",Q370),$A$2:$P$352,9,FALSE)*'DGNB LCA Results'!$L$3+VLOOKUP(CONCATENATE('DGNB LCA Results'!$I$3,"_",Q370),$A$2:$P$352,9,FALSE)*'DGNB LCA Results'!$J$3+VLOOKUP(CONCATENATE('DGNB LCA Results'!$G$3,"_",Q370),$A$2:$P$352,9,FALSE)*'DGNB LCA Results'!$H$3,IF('DGNB LCA Results'!$P$4=3,VLOOKUP(CONCATENATE('DGNB LCA Results'!$M$3,"_",Q370),$A$2:$P$352,9,FALSE)*'DGNB LCA Results'!$N$3+VLOOKUP(CONCATENATE('DGNB LCA Results'!$K$3,"_",Q370),$A$2:$P$352,9,FALSE)*'DGNB LCA Results'!$L$3+VLOOKUP(CONCATENATE('DGNB LCA Results'!$I$3,"_",Q370),$A$2:$P$352,9,FALSE)*'DGNB LCA Results'!$J$3,IF('DGNB LCA Results'!$P$4=2,VLOOKUP(CONCATENATE('DGNB LCA Results'!$M$3,"_",Q370),$A$2:$P$352,9,FALSE)*'DGNB LCA Results'!$N$3+VLOOKUP(CONCATENATE('DGNB LCA Results'!$K$3,"_",Q370),$A$2:$P$352,9,FALSE)*'DGNB LCA Results'!$L$3,IF('DGNB LCA Results'!$P$4=1,VLOOKUP(CONCATENATE('DGNB LCA Results'!$M$3,"_",Q370),$A$2:$P$352,9,FALSE)*'DGNB LCA Results'!$N$3,0))))</f>
        <v>0</v>
      </c>
      <c r="J370" s="427">
        <f>IF('DGNB LCA Results'!$P$4=4,VLOOKUP(CONCATENATE('DGNB LCA Results'!$M$3,"_",Q370),$A$2:$P$352,10,FALSE)*'DGNB LCA Results'!$N$3+VLOOKUP(CONCATENATE('DGNB LCA Results'!$K$3,"_",Q370),$A$2:$P$352,10,FALSE)*'DGNB LCA Results'!$L$3+VLOOKUP(CONCATENATE('DGNB LCA Results'!$I$3,"_",Q370),$A$2:$P$352,10,FALSE)*'DGNB LCA Results'!$J$3+VLOOKUP(CONCATENATE('DGNB LCA Results'!$G$3,"_",Q370),$A$2:$P$352,10,FALSE)*'DGNB LCA Results'!$H$3,IF('DGNB LCA Results'!$P$4=3,VLOOKUP(CONCATENATE('DGNB LCA Results'!$M$3,"_",Q370),$A$2:$P$352,10,FALSE)*'DGNB LCA Results'!$N$3+VLOOKUP(CONCATENATE('DGNB LCA Results'!$K$3,"_",Q370),$A$2:$P$352,10,FALSE)*'DGNB LCA Results'!$L$3+VLOOKUP(CONCATENATE('DGNB LCA Results'!$I$3,"_",Q370),$A$2:$P$352,10,FALSE)*'DGNB LCA Results'!$J$3,IF('DGNB LCA Results'!$P$4=2,VLOOKUP(CONCATENATE('DGNB LCA Results'!$M$3,"_",Q370),$A$2:$P$352,10,FALSE)*'DGNB LCA Results'!$N$3+VLOOKUP(CONCATENATE('DGNB LCA Results'!$K$3,"_",Q370),$A$2:$P$352,10,FALSE)*'DGNB LCA Results'!$L$3,IF('DGNB LCA Results'!$P$4=1,VLOOKUP(CONCATENATE('DGNB LCA Results'!$M$3,"_",Q370),$A$2:$P$352,10,FALSE)*'DGNB LCA Results'!$N$3,0))))</f>
        <v>0</v>
      </c>
      <c r="K370" s="426">
        <f>IF('DGNB LCA Results'!$P$4=4,VLOOKUP(CONCATENATE('DGNB LCA Results'!$M$3,"_",Q370),$A$2:$P$352,11,FALSE)*'DGNB LCA Results'!$N$3+VLOOKUP(CONCATENATE('DGNB LCA Results'!$K$3,"_",Q370),$A$2:$P$352,11,FALSE)*'DGNB LCA Results'!$L$3+VLOOKUP(CONCATENATE('DGNB LCA Results'!$I$3,"_",Q370),$A$2:$P$352,11,FALSE)*'DGNB LCA Results'!$J$3+VLOOKUP(CONCATENATE('DGNB LCA Results'!$G$3,"_",Q370),$A$2:$P$352,11,FALSE)*'DGNB LCA Results'!$H$3,IF('DGNB LCA Results'!$P$4=3,VLOOKUP(CONCATENATE('DGNB LCA Results'!$M$3,"_",Q370),$A$2:$P$352,11,FALSE)*'DGNB LCA Results'!$N$3+VLOOKUP(CONCATENATE('DGNB LCA Results'!$K$3,"_",Q370),$A$2:$P$352,11,FALSE)*'DGNB LCA Results'!$L$3+VLOOKUP(CONCATENATE('DGNB LCA Results'!$I$3,"_",Q370),$A$2:$P$352,11,FALSE)*'DGNB LCA Results'!$J$3,IF('DGNB LCA Results'!$P$4=2,VLOOKUP(CONCATENATE('DGNB LCA Results'!$M$3,"_",Q370),$A$2:$P$352,11,FALSE)*'DGNB LCA Results'!$N$3+VLOOKUP(CONCATENATE('DGNB LCA Results'!$K$3,"_",Q370),$A$2:$P$352,11,FALSE)*'DGNB LCA Results'!$L$3,IF('DGNB LCA Results'!$P$4=1,VLOOKUP(CONCATENATE('DGNB LCA Results'!$M$3,"_",Q370),$A$2:$P$352,11,FALSE)*'DGNB LCA Results'!$N$3,0))))</f>
        <v>0</v>
      </c>
      <c r="L370">
        <f>IF('DGNB LCA Results'!$P$4=4,VLOOKUP(CONCATENATE('DGNB LCA Results'!$M$3,"_",Q370),$A$2:$P$352,12,FALSE)*'DGNB LCA Results'!$N$3+VLOOKUP(CONCATENATE('DGNB LCA Results'!$K$3,"_",Q370),$A$2:$P$352,12,FALSE)*'DGNB LCA Results'!$L$3+VLOOKUP(CONCATENATE('DGNB LCA Results'!$I$3,"_",Q370),$A$2:$P$352,12,FALSE)*'DGNB LCA Results'!$J$3+VLOOKUP(CONCATENATE('DGNB LCA Results'!$G$3,"_",Q370),$A$2:$P$352,12,FALSE)*'DGNB LCA Results'!$H$3,IF('DGNB LCA Results'!$P$4=3,VLOOKUP(CONCATENATE('DGNB LCA Results'!$M$3,"_",Q370),$A$2:$P$352,12,FALSE)*'DGNB LCA Results'!$N$3+VLOOKUP(CONCATENATE('DGNB LCA Results'!$K$3,"_",Q370),$A$2:$P$352,12,FALSE)*'DGNB LCA Results'!$L$3+VLOOKUP(CONCATENATE('DGNB LCA Results'!$I$3,"_",Q370),$A$2:$P$352,12,FALSE)*'DGNB LCA Results'!$J$3,IF('DGNB LCA Results'!$P$4=2,VLOOKUP(CONCATENATE('DGNB LCA Results'!$M$3,"_",Q370),$A$2:$P$352,12,FALSE)*'DGNB LCA Results'!$N$3+VLOOKUP(CONCATENATE('DGNB LCA Results'!$K$3,"_",Q370),$A$2:$P$352,12,FALSE)*'DGNB LCA Results'!$L$3,IF('DGNB LCA Results'!$P$4=1,VLOOKUP(CONCATENATE('DGNB LCA Results'!$M$3,"_",Q370),$A$2:$P$352,12,FALSE)*'DGNB LCA Results'!$N$3,0))))</f>
        <v>0</v>
      </c>
      <c r="M370" s="427">
        <f>IF('DGNB LCA Results'!$P$4=4,VLOOKUP(CONCATENATE('DGNB LCA Results'!$M$3,"_",Q370),$A$2:$P$352,13,FALSE)*'DGNB LCA Results'!$N$3+VLOOKUP(CONCATENATE('DGNB LCA Results'!$K$3,"_",Q370),$A$2:$P$352,13,FALSE)*'DGNB LCA Results'!$L$3+VLOOKUP(CONCATENATE('DGNB LCA Results'!$I$3,"_",Q370),$A$2:$P$352,13,FALSE)*'DGNB LCA Results'!$J$3+VLOOKUP(CONCATENATE('DGNB LCA Results'!$G$3,"_",Q370),$A$2:$P$352,13,FALSE)*'DGNB LCA Results'!$H$3,IF('DGNB LCA Results'!$P$4=3,VLOOKUP(CONCATENATE('DGNB LCA Results'!$M$3,"_",Q370),$A$2:$P$352,13,FALSE)*'DGNB LCA Results'!$N$3+VLOOKUP(CONCATENATE('DGNB LCA Results'!$K$3,"_",Q370),$A$2:$P$352,13,FALSE)*'DGNB LCA Results'!$L$3+VLOOKUP(CONCATENATE('DGNB LCA Results'!$I$3,"_",Q370),$A$2:$P$352,13,FALSE)*'DGNB LCA Results'!$J$3,IF('DGNB LCA Results'!$P$4=2,VLOOKUP(CONCATENATE('DGNB LCA Results'!$M$3,"_",Q370),$A$2:$P$352,13,FALSE)*'DGNB LCA Results'!$N$3+VLOOKUP(CONCATENATE('DGNB LCA Results'!$K$3,"_",Q370),$A$2:$P$352,13,FALSE)*'DGNB LCA Results'!$L$3,IF('DGNB LCA Results'!$P$4=1,VLOOKUP(CONCATENATE('DGNB LCA Results'!$M$3,"_",Q370),$A$2:$P$352,13,FALSE)*'DGNB LCA Results'!$N$3,0))))</f>
        <v>0</v>
      </c>
      <c r="N370" s="426">
        <f>IF('DGNB LCA Results'!$P$4=4,VLOOKUP(CONCATENATE('DGNB LCA Results'!$M$3,"_",Q370),$A$2:$P$352,14,FALSE)*'DGNB LCA Results'!$N$3+VLOOKUP(CONCATENATE('DGNB LCA Results'!$K$3,"_",Q370),$A$2:$P$352,14,FALSE)*'DGNB LCA Results'!$L$3+VLOOKUP(CONCATENATE('DGNB LCA Results'!$I$3,"_",Q370),$A$2:$P$352,14,FALSE)*'DGNB LCA Results'!$J$3+VLOOKUP(CONCATENATE('DGNB LCA Results'!$G$3,"_",Q370),$A$2:$P$352,14,FALSE)*'DGNB LCA Results'!$H$3,IF('DGNB LCA Results'!$P$4=3,VLOOKUP(CONCATENATE('DGNB LCA Results'!$M$3,"_",Q370),$A$2:$P$352,14,FALSE)*'DGNB LCA Results'!$N$3+VLOOKUP(CONCATENATE('DGNB LCA Results'!$K$3,"_",Q370),$A$2:$P$352,14,FALSE)*'DGNB LCA Results'!$L$3+VLOOKUP(CONCATENATE('DGNB LCA Results'!$I$3,"_",Q370),$A$2:$P$352,14,FALSE)*'DGNB LCA Results'!$J$3,IF('DGNB LCA Results'!$P$4=2,VLOOKUP(CONCATENATE('DGNB LCA Results'!$M$3,"_",Q370),$A$2:$P$352,14,FALSE)*'DGNB LCA Results'!$N$3+VLOOKUP(CONCATENATE('DGNB LCA Results'!$K$3,"_",Q370),$A$2:$P$352,14,FALSE)*'DGNB LCA Results'!$L$3,IF('DGNB LCA Results'!$P$4=1,VLOOKUP(CONCATENATE('DGNB LCA Results'!$M$3,"_",Q370),$A$2:$P$352,14,FALSE)*'DGNB LCA Results'!$N$3,0))))</f>
        <v>0</v>
      </c>
      <c r="O370">
        <f>IF('DGNB LCA Results'!$P$4=4,VLOOKUP(CONCATENATE('DGNB LCA Results'!$M$3,"_",Q370),$A$2:$P$352,15,FALSE)*'DGNB LCA Results'!$N$3+VLOOKUP(CONCATENATE('DGNB LCA Results'!$K$3,"_",Q370),$A$2:$P$352,15,FALSE)*'DGNB LCA Results'!$L$3+VLOOKUP(CONCATENATE('DGNB LCA Results'!$I$3,"_",Q370),$A$2:$P$352,15,FALSE)*'DGNB LCA Results'!$J$3+VLOOKUP(CONCATENATE('DGNB LCA Results'!$G$3,"_",Q370),$A$2:$P$352,15,FALSE)*'DGNB LCA Results'!$H$3,IF('DGNB LCA Results'!$P$4=3,VLOOKUP(CONCATENATE('DGNB LCA Results'!$M$3,"_",Q370),$A$2:$P$352,15,FALSE)*'DGNB LCA Results'!$N$3+VLOOKUP(CONCATENATE('DGNB LCA Results'!$K$3,"_",Q370),$A$2:$P$352,15,FALSE)*'DGNB LCA Results'!$L$3+VLOOKUP(CONCATENATE('DGNB LCA Results'!$I$3,"_",Q370),$A$2:$P$352,15,FALSE)*'DGNB LCA Results'!$J$3,IF('DGNB LCA Results'!$P$4=2,VLOOKUP(CONCATENATE('DGNB LCA Results'!$M$3,"_",Q370),$A$2:$P$352,15,FALSE)*'DGNB LCA Results'!$N$3+VLOOKUP(CONCATENATE('DGNB LCA Results'!$K$3,"_",Q370),$A$2:$P$352,15,FALSE)*'DGNB LCA Results'!$L$3,IF('DGNB LCA Results'!$P$4=1,VLOOKUP(CONCATENATE('DGNB LCA Results'!$M$3,"_",Q370),$A$2:$P$352,15,FALSE)*'DGNB LCA Results'!$N$3,0))))</f>
        <v>0</v>
      </c>
      <c r="P370" s="427">
        <f>IF('DGNB LCA Results'!$P$4=4,VLOOKUP(CONCATENATE('DGNB LCA Results'!$M$3,"_",Q370),$A$2:$P$352,16,FALSE)*'DGNB LCA Results'!$N$3+VLOOKUP(CONCATENATE('DGNB LCA Results'!$K$3,"_",Q370),$A$2:$P$352,16,FALSE)*'DGNB LCA Results'!$L$3+VLOOKUP(CONCATENATE('DGNB LCA Results'!$I$3,"_",Q370),$A$2:$P$352,16,FALSE)*'DGNB LCA Results'!$J$3+VLOOKUP(CONCATENATE('DGNB LCA Results'!$G$3,"_",Q370),$A$2:$P$352,16,FALSE)*'DGNB LCA Results'!$H$3,IF('DGNB LCA Results'!$P$4=3,VLOOKUP(CONCATENATE('DGNB LCA Results'!$M$3,"_",Q370),$A$2:$P$352,16,FALSE)*'DGNB LCA Results'!$N$3+VLOOKUP(CONCATENATE('DGNB LCA Results'!$K$3,"_",Q370),$A$2:$P$352,16,FALSE)*'DGNB LCA Results'!$L$3+VLOOKUP(CONCATENATE('DGNB LCA Results'!$I$3,"_",Q370),$A$2:$P$352,16,FALSE)*'DGNB LCA Results'!$J$3,IF('DGNB LCA Results'!$P$4=2,VLOOKUP(CONCATENATE('DGNB LCA Results'!$M$3,"_",Q370),$A$2:$P$352,16,FALSE)*'DGNB LCA Results'!$N$3+VLOOKUP(CONCATENATE('DGNB LCA Results'!$K$3,"_",Q370),$A$2:$P$352,16,FALSE)*'DGNB LCA Results'!$L$3,IF('DGNB LCA Results'!$P$4=1,VLOOKUP(CONCATENATE('DGNB LCA Results'!$M$3,"_",Q370),$A$2:$P$352,16,FALSE)*'DGNB LCA Results'!$N$3,0))))</f>
        <v>0</v>
      </c>
      <c r="Q370">
        <v>60</v>
      </c>
      <c r="R370" t="s">
        <v>284</v>
      </c>
    </row>
    <row r="371">
      <c r="A371" t="str">
        <f t="shared" si="38"/>
        <v>MIX12_70</v>
      </c>
      <c r="B371" s="426">
        <f>IF('DGNB LCA Results'!$P$4=4,VLOOKUP(CONCATENATE('DGNB LCA Results'!$M$3,"_",Q371),$A$2:$P$352,2,FALSE)*'DGNB LCA Results'!$N$3+VLOOKUP(CONCATENATE('DGNB LCA Results'!$K$3,"_",Q371),$A$2:$P$352,2,FALSE)*'DGNB LCA Results'!$L$3+VLOOKUP(CONCATENATE('DGNB LCA Results'!$I$3,"_",Q371),$A$2:$P$352,2,FALSE)*'DGNB LCA Results'!$J$3+VLOOKUP(CONCATENATE('DGNB LCA Results'!$G$3,"_",Q371),$A$2:$P$352,2,FALSE)*'DGNB LCA Results'!$H$3,IF('DGNB LCA Results'!$P$4=3,VLOOKUP(CONCATENATE('DGNB LCA Results'!$M$3,"_",Q371),$A$2:$P$352,2,FALSE)*'DGNB LCA Results'!$N$3+VLOOKUP(CONCATENATE('DGNB LCA Results'!$K$3,"_",Q371),$A$2:$P$352,2,FALSE)*'DGNB LCA Results'!$L$3+VLOOKUP(CONCATENATE('DGNB LCA Results'!$I$3,"_",Q371),$A$2:$P$352,2,FALSE)*'DGNB LCA Results'!$J$3,IF('DGNB LCA Results'!$P$4=2,VLOOKUP(CONCATENATE('DGNB LCA Results'!$M$3,"_",Q371),$A$2:$P$352,2,FALSE)*'DGNB LCA Results'!$N$3+VLOOKUP(CONCATENATE('DGNB LCA Results'!$K$3,"_",Q371),$A$2:$P$352,2,FALSE)*'DGNB LCA Results'!$L$3,IF('DGNB LCA Results'!$P$4=1,VLOOKUP(CONCATENATE('DGNB LCA Results'!$M$3,"_",Q371),$A$2:$P$352,2,FALSE)*'DGNB LCA Results'!$N$3,0))))</f>
        <v>0</v>
      </c>
      <c r="C371">
        <f>IF('DGNB LCA Results'!$P$4=4,VLOOKUP(CONCATENATE('DGNB LCA Results'!$M$3,"_",Q371),$A$2:$P$352,3,FALSE)*'DGNB LCA Results'!$N$3+VLOOKUP(CONCATENATE('DGNB LCA Results'!$K$3,"_",Q371),$A$2:$P$352,3,FALSE)*'DGNB LCA Results'!$L$3+VLOOKUP(CONCATENATE('DGNB LCA Results'!$I$3,"_",Q371),$A$2:$P$352,3,FALSE)*'DGNB LCA Results'!$J$3+VLOOKUP(CONCATENATE('DGNB LCA Results'!$G$3,"_",Q371),$A$2:$P$352,3,FALSE)*'DGNB LCA Results'!$H$3,IF('DGNB LCA Results'!$P$4=3,VLOOKUP(CONCATENATE('DGNB LCA Results'!$M$3,"_",Q371),$A$2:$P$352,3,FALSE)*'DGNB LCA Results'!$N$3+VLOOKUP(CONCATENATE('DGNB LCA Results'!$K$3,"_",Q371),$A$2:$P$352,3,FALSE)*'DGNB LCA Results'!$L$3+VLOOKUP(CONCATENATE('DGNB LCA Results'!$I$3,"_",Q371),$A$2:$P$352,3,FALSE)*'DGNB LCA Results'!$J$3,IF('DGNB LCA Results'!$P$4=2,VLOOKUP(CONCATENATE('DGNB LCA Results'!$M$3,"_",Q371),$A$2:$P$352,3,FALSE)*'DGNB LCA Results'!$N$3+VLOOKUP(CONCATENATE('DGNB LCA Results'!$K$3,"_",Q371),$A$2:$P$352,3,FALSE)*'DGNB LCA Results'!$L$3,IF('DGNB LCA Results'!$P$4=1,VLOOKUP(CONCATENATE('DGNB LCA Results'!$M$3,"_",Q371),$A$2:$P$352,3,FALSE)*'DGNB LCA Results'!$N$3,0))))</f>
        <v>0</v>
      </c>
      <c r="D371">
        <f>IF('DGNB LCA Results'!$P$4=4,VLOOKUP(CONCATENATE('DGNB LCA Results'!$M$3,"_",Q371),$A$2:$P$352,4,FALSE)*'DGNB LCA Results'!$N$3+VLOOKUP(CONCATENATE('DGNB LCA Results'!$K$3,"_",Q371),$A$2:$P$352,4,FALSE)*'DGNB LCA Results'!$L$3+VLOOKUP(CONCATENATE('DGNB LCA Results'!$I$3,"_",Q371),$A$2:$P$352,4,FALSE)*'DGNB LCA Results'!$J$3+VLOOKUP(CONCATENATE('DGNB LCA Results'!$G$3,"_",Q371),$A$2:$P$352,4,FALSE)*'DGNB LCA Results'!$H$3,IF('DGNB LCA Results'!$P$4=3,VLOOKUP(CONCATENATE('DGNB LCA Results'!$M$3,"_",Q371),$A$2:$P$352,4,FALSE)*'DGNB LCA Results'!$N$3+VLOOKUP(CONCATENATE('DGNB LCA Results'!$K$3,"_",Q371),$A$2:$P$352,4,FALSE)*'DGNB LCA Results'!$L$3+VLOOKUP(CONCATENATE('DGNB LCA Results'!$I$3,"_",Q371),$A$2:$P$352,4,FALSE)*'DGNB LCA Results'!$J$3,IF('DGNB LCA Results'!$P$4=2,VLOOKUP(CONCATENATE('DGNB LCA Results'!$M$3,"_",Q371),$A$2:$P$352,4,FALSE)*'DGNB LCA Results'!$N$3+VLOOKUP(CONCATENATE('DGNB LCA Results'!$K$3,"_",Q371),$A$2:$P$352,4,FALSE)*'DGNB LCA Results'!$L$3,IF('DGNB LCA Results'!$P$4=1,VLOOKUP(CONCATENATE('DGNB LCA Results'!$M$3,"_",Q371),$A$2:$P$352,4,FALSE)*'DGNB LCA Results'!$N$3,0))))</f>
        <v>0</v>
      </c>
      <c r="E371" s="426">
        <f>IF('DGNB LCA Results'!$P$4=4,VLOOKUP(CONCATENATE('DGNB LCA Results'!$M$3,"_",Q371),$A$2:$P$352,5,FALSE)*'DGNB LCA Results'!$N$3+VLOOKUP(CONCATENATE('DGNB LCA Results'!$K$3,"_",Q371),$A$2:$P$352,5,FALSE)*'DGNB LCA Results'!$L$3+VLOOKUP(CONCATENATE('DGNB LCA Results'!$I$3,"_",Q371),$A$2:$P$352,5,FALSE)*'DGNB LCA Results'!$J$3+VLOOKUP(CONCATENATE('DGNB LCA Results'!$G$3,"_",Q371),$A$2:$P$352,5,FALSE)*'DGNB LCA Results'!$H$3,IF('DGNB LCA Results'!$P$4=3,VLOOKUP(CONCATENATE('DGNB LCA Results'!$M$3,"_",Q371),$A$2:$P$352,5,FALSE)*'DGNB LCA Results'!$N$3+VLOOKUP(CONCATENATE('DGNB LCA Results'!$K$3,"_",Q371),$A$2:$P$352,5,FALSE)*'DGNB LCA Results'!$L$3+VLOOKUP(CONCATENATE('DGNB LCA Results'!$I$3,"_",Q371),$A$2:$P$352,5,FALSE)*'DGNB LCA Results'!$J$3,IF('DGNB LCA Results'!$P$4=2,VLOOKUP(CONCATENATE('DGNB LCA Results'!$M$3,"_",Q371),$A$2:$P$352,5,FALSE)*'DGNB LCA Results'!$N$3+VLOOKUP(CONCATENATE('DGNB LCA Results'!$K$3,"_",Q371),$A$2:$P$352,5,FALSE)*'DGNB LCA Results'!$L$3,IF('DGNB LCA Results'!$P$4=1,VLOOKUP(CONCATENATE('DGNB LCA Results'!$M$3,"_",Q371),$A$2:$P$352,5,FALSE)*'DGNB LCA Results'!$N$3,0))))</f>
        <v>0</v>
      </c>
      <c r="F371">
        <f>IF('DGNB LCA Results'!$P$4=4,VLOOKUP(CONCATENATE('DGNB LCA Results'!$M$3,"_",Q371),$A$2:$P$352,6,FALSE)*'DGNB LCA Results'!$N$3+VLOOKUP(CONCATENATE('DGNB LCA Results'!$K$3,"_",Q371),$A$2:$P$352,6,FALSE)*'DGNB LCA Results'!$L$3+VLOOKUP(CONCATENATE('DGNB LCA Results'!$I$3,"_",Q371),$A$2:$P$352,6,FALSE)*'DGNB LCA Results'!$J$3+VLOOKUP(CONCATENATE('DGNB LCA Results'!$G$3,"_",Q371),$A$2:$P$352,6,FALSE)*'DGNB LCA Results'!$H$3,IF('DGNB LCA Results'!$P$4=3,VLOOKUP(CONCATENATE('DGNB LCA Results'!$M$3,"_",Q371),$A$2:$P$352,6,FALSE)*'DGNB LCA Results'!$N$3+VLOOKUP(CONCATENATE('DGNB LCA Results'!$K$3,"_",Q371),$A$2:$P$352,6,FALSE)*'DGNB LCA Results'!$L$3+VLOOKUP(CONCATENATE('DGNB LCA Results'!$I$3,"_",Q371),$A$2:$P$352,6,FALSE)*'DGNB LCA Results'!$J$3,IF('DGNB LCA Results'!$P$4=2,VLOOKUP(CONCATENATE('DGNB LCA Results'!$M$3,"_",Q371),$A$2:$P$352,6,FALSE)*'DGNB LCA Results'!$N$3+VLOOKUP(CONCATENATE('DGNB LCA Results'!$K$3,"_",Q371),$A$2:$P$352,6,FALSE)*'DGNB LCA Results'!$L$3,IF('DGNB LCA Results'!$P$4=1,VLOOKUP(CONCATENATE('DGNB LCA Results'!$M$3,"_",Q371),$A$2:$P$352,6,FALSE)*'DGNB LCA Results'!$N$3,0))))</f>
        <v>0</v>
      </c>
      <c r="G371" s="427">
        <f>IF('DGNB LCA Results'!$P$4=4,VLOOKUP(CONCATENATE('DGNB LCA Results'!$M$3,"_",Q371),$A$2:$P$352,7,FALSE)*'DGNB LCA Results'!$N$3+VLOOKUP(CONCATENATE('DGNB LCA Results'!$K$3,"_",Q371),$A$2:$P$352,7,FALSE)*'DGNB LCA Results'!$L$3+VLOOKUP(CONCATENATE('DGNB LCA Results'!$I$3,"_",Q371),$A$2:$P$352,7,FALSE)*'DGNB LCA Results'!$J$3+VLOOKUP(CONCATENATE('DGNB LCA Results'!$G$3,"_",Q371),$A$2:$P$352,7,FALSE)*'DGNB LCA Results'!$H$3,IF('DGNB LCA Results'!$P$4=3,VLOOKUP(CONCATENATE('DGNB LCA Results'!$M$3,"_",Q371),$A$2:$P$352,7,FALSE)*'DGNB LCA Results'!$N$3+VLOOKUP(CONCATENATE('DGNB LCA Results'!$K$3,"_",Q371),$A$2:$P$352,7,FALSE)*'DGNB LCA Results'!$L$3+VLOOKUP(CONCATENATE('DGNB LCA Results'!$I$3,"_",Q371),$A$2:$P$352,7,FALSE)*'DGNB LCA Results'!$J$3,IF('DGNB LCA Results'!$P$4=2,VLOOKUP(CONCATENATE('DGNB LCA Results'!$M$3,"_",Q371),$A$2:$P$352,7,FALSE)*'DGNB LCA Results'!$N$3+VLOOKUP(CONCATENATE('DGNB LCA Results'!$K$3,"_",Q371),$A$2:$P$352,7,FALSE)*'DGNB LCA Results'!$L$3,IF('DGNB LCA Results'!$P$4=1,VLOOKUP(CONCATENATE('DGNB LCA Results'!$M$3,"_",Q371),$A$2:$P$352,7,FALSE)*'DGNB LCA Results'!$N$3,0))))</f>
        <v>0</v>
      </c>
      <c r="H371" s="426">
        <f>IF('DGNB LCA Results'!$P$4=4,VLOOKUP(CONCATENATE('DGNB LCA Results'!$M$3,"_",Q371),$A$2:$P$352,8,FALSE)*'DGNB LCA Results'!$N$3+VLOOKUP(CONCATENATE('DGNB LCA Results'!$K$3,"_",Q371),$A$2:$P$352,8,FALSE)*'DGNB LCA Results'!$L$3+VLOOKUP(CONCATENATE('DGNB LCA Results'!$I$3,"_",Q371),$A$2:$P$352,8,FALSE)*'DGNB LCA Results'!$J$3+VLOOKUP(CONCATENATE('DGNB LCA Results'!$G$3,"_",Q371),$A$2:$P$352,8,FALSE)*'DGNB LCA Results'!$H$3,IF('DGNB LCA Results'!$P$4=3,VLOOKUP(CONCATENATE('DGNB LCA Results'!$M$3,"_",Q371),$A$2:$P$352,8,FALSE)*'DGNB LCA Results'!$N$3+VLOOKUP(CONCATENATE('DGNB LCA Results'!$K$3,"_",Q371),$A$2:$P$352,8,FALSE)*'DGNB LCA Results'!$L$3+VLOOKUP(CONCATENATE('DGNB LCA Results'!$I$3,"_",Q371),$A$2:$P$352,8,FALSE)*'DGNB LCA Results'!$J$3,IF('DGNB LCA Results'!$P$4=2,VLOOKUP(CONCATENATE('DGNB LCA Results'!$M$3,"_",Q371),$A$2:$P$352,8,FALSE)*'DGNB LCA Results'!$N$3+VLOOKUP(CONCATENATE('DGNB LCA Results'!$K$3,"_",Q371),$A$2:$P$352,8,FALSE)*'DGNB LCA Results'!$L$3,IF('DGNB LCA Results'!$P$4=1,VLOOKUP(CONCATENATE('DGNB LCA Results'!$M$3,"_",Q371),$A$2:$P$352,8,FALSE)*'DGNB LCA Results'!$N$3,0))))</f>
        <v>0</v>
      </c>
      <c r="I371">
        <f>IF('DGNB LCA Results'!$P$4=4,VLOOKUP(CONCATENATE('DGNB LCA Results'!$M$3,"_",Q371),$A$2:$P$352,9,FALSE)*'DGNB LCA Results'!$N$3+VLOOKUP(CONCATENATE('DGNB LCA Results'!$K$3,"_",Q371),$A$2:$P$352,9,FALSE)*'DGNB LCA Results'!$L$3+VLOOKUP(CONCATENATE('DGNB LCA Results'!$I$3,"_",Q371),$A$2:$P$352,9,FALSE)*'DGNB LCA Results'!$J$3+VLOOKUP(CONCATENATE('DGNB LCA Results'!$G$3,"_",Q371),$A$2:$P$352,9,FALSE)*'DGNB LCA Results'!$H$3,IF('DGNB LCA Results'!$P$4=3,VLOOKUP(CONCATENATE('DGNB LCA Results'!$M$3,"_",Q371),$A$2:$P$352,9,FALSE)*'DGNB LCA Results'!$N$3+VLOOKUP(CONCATENATE('DGNB LCA Results'!$K$3,"_",Q371),$A$2:$P$352,9,FALSE)*'DGNB LCA Results'!$L$3+VLOOKUP(CONCATENATE('DGNB LCA Results'!$I$3,"_",Q371),$A$2:$P$352,9,FALSE)*'DGNB LCA Results'!$J$3,IF('DGNB LCA Results'!$P$4=2,VLOOKUP(CONCATENATE('DGNB LCA Results'!$M$3,"_",Q371),$A$2:$P$352,9,FALSE)*'DGNB LCA Results'!$N$3+VLOOKUP(CONCATENATE('DGNB LCA Results'!$K$3,"_",Q371),$A$2:$P$352,9,FALSE)*'DGNB LCA Results'!$L$3,IF('DGNB LCA Results'!$P$4=1,VLOOKUP(CONCATENATE('DGNB LCA Results'!$M$3,"_",Q371),$A$2:$P$352,9,FALSE)*'DGNB LCA Results'!$N$3,0))))</f>
        <v>0</v>
      </c>
      <c r="J371" s="427">
        <f>IF('DGNB LCA Results'!$P$4=4,VLOOKUP(CONCATENATE('DGNB LCA Results'!$M$3,"_",Q371),$A$2:$P$352,10,FALSE)*'DGNB LCA Results'!$N$3+VLOOKUP(CONCATENATE('DGNB LCA Results'!$K$3,"_",Q371),$A$2:$P$352,10,FALSE)*'DGNB LCA Results'!$L$3+VLOOKUP(CONCATENATE('DGNB LCA Results'!$I$3,"_",Q371),$A$2:$P$352,10,FALSE)*'DGNB LCA Results'!$J$3+VLOOKUP(CONCATENATE('DGNB LCA Results'!$G$3,"_",Q371),$A$2:$P$352,10,FALSE)*'DGNB LCA Results'!$H$3,IF('DGNB LCA Results'!$P$4=3,VLOOKUP(CONCATENATE('DGNB LCA Results'!$M$3,"_",Q371),$A$2:$P$352,10,FALSE)*'DGNB LCA Results'!$N$3+VLOOKUP(CONCATENATE('DGNB LCA Results'!$K$3,"_",Q371),$A$2:$P$352,10,FALSE)*'DGNB LCA Results'!$L$3+VLOOKUP(CONCATENATE('DGNB LCA Results'!$I$3,"_",Q371),$A$2:$P$352,10,FALSE)*'DGNB LCA Results'!$J$3,IF('DGNB LCA Results'!$P$4=2,VLOOKUP(CONCATENATE('DGNB LCA Results'!$M$3,"_",Q371),$A$2:$P$352,10,FALSE)*'DGNB LCA Results'!$N$3+VLOOKUP(CONCATENATE('DGNB LCA Results'!$K$3,"_",Q371),$A$2:$P$352,10,FALSE)*'DGNB LCA Results'!$L$3,IF('DGNB LCA Results'!$P$4=1,VLOOKUP(CONCATENATE('DGNB LCA Results'!$M$3,"_",Q371),$A$2:$P$352,10,FALSE)*'DGNB LCA Results'!$N$3,0))))</f>
        <v>0</v>
      </c>
      <c r="K371" s="426">
        <f>IF('DGNB LCA Results'!$P$4=4,VLOOKUP(CONCATENATE('DGNB LCA Results'!$M$3,"_",Q371),$A$2:$P$352,11,FALSE)*'DGNB LCA Results'!$N$3+VLOOKUP(CONCATENATE('DGNB LCA Results'!$K$3,"_",Q371),$A$2:$P$352,11,FALSE)*'DGNB LCA Results'!$L$3+VLOOKUP(CONCATENATE('DGNB LCA Results'!$I$3,"_",Q371),$A$2:$P$352,11,FALSE)*'DGNB LCA Results'!$J$3+VLOOKUP(CONCATENATE('DGNB LCA Results'!$G$3,"_",Q371),$A$2:$P$352,11,FALSE)*'DGNB LCA Results'!$H$3,IF('DGNB LCA Results'!$P$4=3,VLOOKUP(CONCATENATE('DGNB LCA Results'!$M$3,"_",Q371),$A$2:$P$352,11,FALSE)*'DGNB LCA Results'!$N$3+VLOOKUP(CONCATENATE('DGNB LCA Results'!$K$3,"_",Q371),$A$2:$P$352,11,FALSE)*'DGNB LCA Results'!$L$3+VLOOKUP(CONCATENATE('DGNB LCA Results'!$I$3,"_",Q371),$A$2:$P$352,11,FALSE)*'DGNB LCA Results'!$J$3,IF('DGNB LCA Results'!$P$4=2,VLOOKUP(CONCATENATE('DGNB LCA Results'!$M$3,"_",Q371),$A$2:$P$352,11,FALSE)*'DGNB LCA Results'!$N$3+VLOOKUP(CONCATENATE('DGNB LCA Results'!$K$3,"_",Q371),$A$2:$P$352,11,FALSE)*'DGNB LCA Results'!$L$3,IF('DGNB LCA Results'!$P$4=1,VLOOKUP(CONCATENATE('DGNB LCA Results'!$M$3,"_",Q371),$A$2:$P$352,11,FALSE)*'DGNB LCA Results'!$N$3,0))))</f>
        <v>0</v>
      </c>
      <c r="L371">
        <f>IF('DGNB LCA Results'!$P$4=4,VLOOKUP(CONCATENATE('DGNB LCA Results'!$M$3,"_",Q371),$A$2:$P$352,12,FALSE)*'DGNB LCA Results'!$N$3+VLOOKUP(CONCATENATE('DGNB LCA Results'!$K$3,"_",Q371),$A$2:$P$352,12,FALSE)*'DGNB LCA Results'!$L$3+VLOOKUP(CONCATENATE('DGNB LCA Results'!$I$3,"_",Q371),$A$2:$P$352,12,FALSE)*'DGNB LCA Results'!$J$3+VLOOKUP(CONCATENATE('DGNB LCA Results'!$G$3,"_",Q371),$A$2:$P$352,12,FALSE)*'DGNB LCA Results'!$H$3,IF('DGNB LCA Results'!$P$4=3,VLOOKUP(CONCATENATE('DGNB LCA Results'!$M$3,"_",Q371),$A$2:$P$352,12,FALSE)*'DGNB LCA Results'!$N$3+VLOOKUP(CONCATENATE('DGNB LCA Results'!$K$3,"_",Q371),$A$2:$P$352,12,FALSE)*'DGNB LCA Results'!$L$3+VLOOKUP(CONCATENATE('DGNB LCA Results'!$I$3,"_",Q371),$A$2:$P$352,12,FALSE)*'DGNB LCA Results'!$J$3,IF('DGNB LCA Results'!$P$4=2,VLOOKUP(CONCATENATE('DGNB LCA Results'!$M$3,"_",Q371),$A$2:$P$352,12,FALSE)*'DGNB LCA Results'!$N$3+VLOOKUP(CONCATENATE('DGNB LCA Results'!$K$3,"_",Q371),$A$2:$P$352,12,FALSE)*'DGNB LCA Results'!$L$3,IF('DGNB LCA Results'!$P$4=1,VLOOKUP(CONCATENATE('DGNB LCA Results'!$M$3,"_",Q371),$A$2:$P$352,12,FALSE)*'DGNB LCA Results'!$N$3,0))))</f>
        <v>0</v>
      </c>
      <c r="M371" s="427">
        <f>IF('DGNB LCA Results'!$P$4=4,VLOOKUP(CONCATENATE('DGNB LCA Results'!$M$3,"_",Q371),$A$2:$P$352,13,FALSE)*'DGNB LCA Results'!$N$3+VLOOKUP(CONCATENATE('DGNB LCA Results'!$K$3,"_",Q371),$A$2:$P$352,13,FALSE)*'DGNB LCA Results'!$L$3+VLOOKUP(CONCATENATE('DGNB LCA Results'!$I$3,"_",Q371),$A$2:$P$352,13,FALSE)*'DGNB LCA Results'!$J$3+VLOOKUP(CONCATENATE('DGNB LCA Results'!$G$3,"_",Q371),$A$2:$P$352,13,FALSE)*'DGNB LCA Results'!$H$3,IF('DGNB LCA Results'!$P$4=3,VLOOKUP(CONCATENATE('DGNB LCA Results'!$M$3,"_",Q371),$A$2:$P$352,13,FALSE)*'DGNB LCA Results'!$N$3+VLOOKUP(CONCATENATE('DGNB LCA Results'!$K$3,"_",Q371),$A$2:$P$352,13,FALSE)*'DGNB LCA Results'!$L$3+VLOOKUP(CONCATENATE('DGNB LCA Results'!$I$3,"_",Q371),$A$2:$P$352,13,FALSE)*'DGNB LCA Results'!$J$3,IF('DGNB LCA Results'!$P$4=2,VLOOKUP(CONCATENATE('DGNB LCA Results'!$M$3,"_",Q371),$A$2:$P$352,13,FALSE)*'DGNB LCA Results'!$N$3+VLOOKUP(CONCATENATE('DGNB LCA Results'!$K$3,"_",Q371),$A$2:$P$352,13,FALSE)*'DGNB LCA Results'!$L$3,IF('DGNB LCA Results'!$P$4=1,VLOOKUP(CONCATENATE('DGNB LCA Results'!$M$3,"_",Q371),$A$2:$P$352,13,FALSE)*'DGNB LCA Results'!$N$3,0))))</f>
        <v>0</v>
      </c>
      <c r="N371" s="426">
        <f>IF('DGNB LCA Results'!$P$4=4,VLOOKUP(CONCATENATE('DGNB LCA Results'!$M$3,"_",Q371),$A$2:$P$352,14,FALSE)*'DGNB LCA Results'!$N$3+VLOOKUP(CONCATENATE('DGNB LCA Results'!$K$3,"_",Q371),$A$2:$P$352,14,FALSE)*'DGNB LCA Results'!$L$3+VLOOKUP(CONCATENATE('DGNB LCA Results'!$I$3,"_",Q371),$A$2:$P$352,14,FALSE)*'DGNB LCA Results'!$J$3+VLOOKUP(CONCATENATE('DGNB LCA Results'!$G$3,"_",Q371),$A$2:$P$352,14,FALSE)*'DGNB LCA Results'!$H$3,IF('DGNB LCA Results'!$P$4=3,VLOOKUP(CONCATENATE('DGNB LCA Results'!$M$3,"_",Q371),$A$2:$P$352,14,FALSE)*'DGNB LCA Results'!$N$3+VLOOKUP(CONCATENATE('DGNB LCA Results'!$K$3,"_",Q371),$A$2:$P$352,14,FALSE)*'DGNB LCA Results'!$L$3+VLOOKUP(CONCATENATE('DGNB LCA Results'!$I$3,"_",Q371),$A$2:$P$352,14,FALSE)*'DGNB LCA Results'!$J$3,IF('DGNB LCA Results'!$P$4=2,VLOOKUP(CONCATENATE('DGNB LCA Results'!$M$3,"_",Q371),$A$2:$P$352,14,FALSE)*'DGNB LCA Results'!$N$3+VLOOKUP(CONCATENATE('DGNB LCA Results'!$K$3,"_",Q371),$A$2:$P$352,14,FALSE)*'DGNB LCA Results'!$L$3,IF('DGNB LCA Results'!$P$4=1,VLOOKUP(CONCATENATE('DGNB LCA Results'!$M$3,"_",Q371),$A$2:$P$352,14,FALSE)*'DGNB LCA Results'!$N$3,0))))</f>
        <v>0</v>
      </c>
      <c r="O371">
        <f>IF('DGNB LCA Results'!$P$4=4,VLOOKUP(CONCATENATE('DGNB LCA Results'!$M$3,"_",Q371),$A$2:$P$352,15,FALSE)*'DGNB LCA Results'!$N$3+VLOOKUP(CONCATENATE('DGNB LCA Results'!$K$3,"_",Q371),$A$2:$P$352,15,FALSE)*'DGNB LCA Results'!$L$3+VLOOKUP(CONCATENATE('DGNB LCA Results'!$I$3,"_",Q371),$A$2:$P$352,15,FALSE)*'DGNB LCA Results'!$J$3+VLOOKUP(CONCATENATE('DGNB LCA Results'!$G$3,"_",Q371),$A$2:$P$352,15,FALSE)*'DGNB LCA Results'!$H$3,IF('DGNB LCA Results'!$P$4=3,VLOOKUP(CONCATENATE('DGNB LCA Results'!$M$3,"_",Q371),$A$2:$P$352,15,FALSE)*'DGNB LCA Results'!$N$3+VLOOKUP(CONCATENATE('DGNB LCA Results'!$K$3,"_",Q371),$A$2:$P$352,15,FALSE)*'DGNB LCA Results'!$L$3+VLOOKUP(CONCATENATE('DGNB LCA Results'!$I$3,"_",Q371),$A$2:$P$352,15,FALSE)*'DGNB LCA Results'!$J$3,IF('DGNB LCA Results'!$P$4=2,VLOOKUP(CONCATENATE('DGNB LCA Results'!$M$3,"_",Q371),$A$2:$P$352,15,FALSE)*'DGNB LCA Results'!$N$3+VLOOKUP(CONCATENATE('DGNB LCA Results'!$K$3,"_",Q371),$A$2:$P$352,15,FALSE)*'DGNB LCA Results'!$L$3,IF('DGNB LCA Results'!$P$4=1,VLOOKUP(CONCATENATE('DGNB LCA Results'!$M$3,"_",Q371),$A$2:$P$352,15,FALSE)*'DGNB LCA Results'!$N$3,0))))</f>
        <v>0</v>
      </c>
      <c r="P371" s="427">
        <f>IF('DGNB LCA Results'!$P$4=4,VLOOKUP(CONCATENATE('DGNB LCA Results'!$M$3,"_",Q371),$A$2:$P$352,16,FALSE)*'DGNB LCA Results'!$N$3+VLOOKUP(CONCATENATE('DGNB LCA Results'!$K$3,"_",Q371),$A$2:$P$352,16,FALSE)*'DGNB LCA Results'!$L$3+VLOOKUP(CONCATENATE('DGNB LCA Results'!$I$3,"_",Q371),$A$2:$P$352,16,FALSE)*'DGNB LCA Results'!$J$3+VLOOKUP(CONCATENATE('DGNB LCA Results'!$G$3,"_",Q371),$A$2:$P$352,16,FALSE)*'DGNB LCA Results'!$H$3,IF('DGNB LCA Results'!$P$4=3,VLOOKUP(CONCATENATE('DGNB LCA Results'!$M$3,"_",Q371),$A$2:$P$352,16,FALSE)*'DGNB LCA Results'!$N$3+VLOOKUP(CONCATENATE('DGNB LCA Results'!$K$3,"_",Q371),$A$2:$P$352,16,FALSE)*'DGNB LCA Results'!$L$3+VLOOKUP(CONCATENATE('DGNB LCA Results'!$I$3,"_",Q371),$A$2:$P$352,16,FALSE)*'DGNB LCA Results'!$J$3,IF('DGNB LCA Results'!$P$4=2,VLOOKUP(CONCATENATE('DGNB LCA Results'!$M$3,"_",Q371),$A$2:$P$352,16,FALSE)*'DGNB LCA Results'!$N$3+VLOOKUP(CONCATENATE('DGNB LCA Results'!$K$3,"_",Q371),$A$2:$P$352,16,FALSE)*'DGNB LCA Results'!$L$3,IF('DGNB LCA Results'!$P$4=1,VLOOKUP(CONCATENATE('DGNB LCA Results'!$M$3,"_",Q371),$A$2:$P$352,16,FALSE)*'DGNB LCA Results'!$N$3,0))))</f>
        <v>0</v>
      </c>
      <c r="Q371">
        <v>70</v>
      </c>
      <c r="R371" t="s">
        <v>284</v>
      </c>
    </row>
    <row r="372">
      <c r="A372" t="str">
        <f t="shared" si="38"/>
        <v>MIX12_75</v>
      </c>
      <c r="B372" s="426">
        <f>IF('DGNB LCA Results'!$P$4=4,VLOOKUP(CONCATENATE('DGNB LCA Results'!$M$3,"_",Q372),$A$2:$P$352,2,FALSE)*'DGNB LCA Results'!$N$3+VLOOKUP(CONCATENATE('DGNB LCA Results'!$K$3,"_",Q372),$A$2:$P$352,2,FALSE)*'DGNB LCA Results'!$L$3+VLOOKUP(CONCATENATE('DGNB LCA Results'!$I$3,"_",Q372),$A$2:$P$352,2,FALSE)*'DGNB LCA Results'!$J$3+VLOOKUP(CONCATENATE('DGNB LCA Results'!$G$3,"_",Q372),$A$2:$P$352,2,FALSE)*'DGNB LCA Results'!$H$3,IF('DGNB LCA Results'!$P$4=3,VLOOKUP(CONCATENATE('DGNB LCA Results'!$M$3,"_",Q372),$A$2:$P$352,2,FALSE)*'DGNB LCA Results'!$N$3+VLOOKUP(CONCATENATE('DGNB LCA Results'!$K$3,"_",Q372),$A$2:$P$352,2,FALSE)*'DGNB LCA Results'!$L$3+VLOOKUP(CONCATENATE('DGNB LCA Results'!$I$3,"_",Q372),$A$2:$P$352,2,FALSE)*'DGNB LCA Results'!$J$3,IF('DGNB LCA Results'!$P$4=2,VLOOKUP(CONCATENATE('DGNB LCA Results'!$M$3,"_",Q372),$A$2:$P$352,2,FALSE)*'DGNB LCA Results'!$N$3+VLOOKUP(CONCATENATE('DGNB LCA Results'!$K$3,"_",Q372),$A$2:$P$352,2,FALSE)*'DGNB LCA Results'!$L$3,IF('DGNB LCA Results'!$P$4=1,VLOOKUP(CONCATENATE('DGNB LCA Results'!$M$3,"_",Q372),$A$2:$P$352,2,FALSE)*'DGNB LCA Results'!$N$3,0))))</f>
        <v>0</v>
      </c>
      <c r="C372">
        <f>IF('DGNB LCA Results'!$P$4=4,VLOOKUP(CONCATENATE('DGNB LCA Results'!$M$3,"_",Q372),$A$2:$P$352,3,FALSE)*'DGNB LCA Results'!$N$3+VLOOKUP(CONCATENATE('DGNB LCA Results'!$K$3,"_",Q372),$A$2:$P$352,3,FALSE)*'DGNB LCA Results'!$L$3+VLOOKUP(CONCATENATE('DGNB LCA Results'!$I$3,"_",Q372),$A$2:$P$352,3,FALSE)*'DGNB LCA Results'!$J$3+VLOOKUP(CONCATENATE('DGNB LCA Results'!$G$3,"_",Q372),$A$2:$P$352,3,FALSE)*'DGNB LCA Results'!$H$3,IF('DGNB LCA Results'!$P$4=3,VLOOKUP(CONCATENATE('DGNB LCA Results'!$M$3,"_",Q372),$A$2:$P$352,3,FALSE)*'DGNB LCA Results'!$N$3+VLOOKUP(CONCATENATE('DGNB LCA Results'!$K$3,"_",Q372),$A$2:$P$352,3,FALSE)*'DGNB LCA Results'!$L$3+VLOOKUP(CONCATENATE('DGNB LCA Results'!$I$3,"_",Q372),$A$2:$P$352,3,FALSE)*'DGNB LCA Results'!$J$3,IF('DGNB LCA Results'!$P$4=2,VLOOKUP(CONCATENATE('DGNB LCA Results'!$M$3,"_",Q372),$A$2:$P$352,3,FALSE)*'DGNB LCA Results'!$N$3+VLOOKUP(CONCATENATE('DGNB LCA Results'!$K$3,"_",Q372),$A$2:$P$352,3,FALSE)*'DGNB LCA Results'!$L$3,IF('DGNB LCA Results'!$P$4=1,VLOOKUP(CONCATENATE('DGNB LCA Results'!$M$3,"_",Q372),$A$2:$P$352,3,FALSE)*'DGNB LCA Results'!$N$3,0))))</f>
        <v>0</v>
      </c>
      <c r="D372">
        <f>IF('DGNB LCA Results'!$P$4=4,VLOOKUP(CONCATENATE('DGNB LCA Results'!$M$3,"_",Q372),$A$2:$P$352,4,FALSE)*'DGNB LCA Results'!$N$3+VLOOKUP(CONCATENATE('DGNB LCA Results'!$K$3,"_",Q372),$A$2:$P$352,4,FALSE)*'DGNB LCA Results'!$L$3+VLOOKUP(CONCATENATE('DGNB LCA Results'!$I$3,"_",Q372),$A$2:$P$352,4,FALSE)*'DGNB LCA Results'!$J$3+VLOOKUP(CONCATENATE('DGNB LCA Results'!$G$3,"_",Q372),$A$2:$P$352,4,FALSE)*'DGNB LCA Results'!$H$3,IF('DGNB LCA Results'!$P$4=3,VLOOKUP(CONCATENATE('DGNB LCA Results'!$M$3,"_",Q372),$A$2:$P$352,4,FALSE)*'DGNB LCA Results'!$N$3+VLOOKUP(CONCATENATE('DGNB LCA Results'!$K$3,"_",Q372),$A$2:$P$352,4,FALSE)*'DGNB LCA Results'!$L$3+VLOOKUP(CONCATENATE('DGNB LCA Results'!$I$3,"_",Q372),$A$2:$P$352,4,FALSE)*'DGNB LCA Results'!$J$3,IF('DGNB LCA Results'!$P$4=2,VLOOKUP(CONCATENATE('DGNB LCA Results'!$M$3,"_",Q372),$A$2:$P$352,4,FALSE)*'DGNB LCA Results'!$N$3+VLOOKUP(CONCATENATE('DGNB LCA Results'!$K$3,"_",Q372),$A$2:$P$352,4,FALSE)*'DGNB LCA Results'!$L$3,IF('DGNB LCA Results'!$P$4=1,VLOOKUP(CONCATENATE('DGNB LCA Results'!$M$3,"_",Q372),$A$2:$P$352,4,FALSE)*'DGNB LCA Results'!$N$3,0))))</f>
        <v>0</v>
      </c>
      <c r="E372" s="426">
        <f>IF('DGNB LCA Results'!$P$4=4,VLOOKUP(CONCATENATE('DGNB LCA Results'!$M$3,"_",Q372),$A$2:$P$352,5,FALSE)*'DGNB LCA Results'!$N$3+VLOOKUP(CONCATENATE('DGNB LCA Results'!$K$3,"_",Q372),$A$2:$P$352,5,FALSE)*'DGNB LCA Results'!$L$3+VLOOKUP(CONCATENATE('DGNB LCA Results'!$I$3,"_",Q372),$A$2:$P$352,5,FALSE)*'DGNB LCA Results'!$J$3+VLOOKUP(CONCATENATE('DGNB LCA Results'!$G$3,"_",Q372),$A$2:$P$352,5,FALSE)*'DGNB LCA Results'!$H$3,IF('DGNB LCA Results'!$P$4=3,VLOOKUP(CONCATENATE('DGNB LCA Results'!$M$3,"_",Q372),$A$2:$P$352,5,FALSE)*'DGNB LCA Results'!$N$3+VLOOKUP(CONCATENATE('DGNB LCA Results'!$K$3,"_",Q372),$A$2:$P$352,5,FALSE)*'DGNB LCA Results'!$L$3+VLOOKUP(CONCATENATE('DGNB LCA Results'!$I$3,"_",Q372),$A$2:$P$352,5,FALSE)*'DGNB LCA Results'!$J$3,IF('DGNB LCA Results'!$P$4=2,VLOOKUP(CONCATENATE('DGNB LCA Results'!$M$3,"_",Q372),$A$2:$P$352,5,FALSE)*'DGNB LCA Results'!$N$3+VLOOKUP(CONCATENATE('DGNB LCA Results'!$K$3,"_",Q372),$A$2:$P$352,5,FALSE)*'DGNB LCA Results'!$L$3,IF('DGNB LCA Results'!$P$4=1,VLOOKUP(CONCATENATE('DGNB LCA Results'!$M$3,"_",Q372),$A$2:$P$352,5,FALSE)*'DGNB LCA Results'!$N$3,0))))</f>
        <v>0</v>
      </c>
      <c r="F372">
        <f>IF('DGNB LCA Results'!$P$4=4,VLOOKUP(CONCATENATE('DGNB LCA Results'!$M$3,"_",Q372),$A$2:$P$352,6,FALSE)*'DGNB LCA Results'!$N$3+VLOOKUP(CONCATENATE('DGNB LCA Results'!$K$3,"_",Q372),$A$2:$P$352,6,FALSE)*'DGNB LCA Results'!$L$3+VLOOKUP(CONCATENATE('DGNB LCA Results'!$I$3,"_",Q372),$A$2:$P$352,6,FALSE)*'DGNB LCA Results'!$J$3+VLOOKUP(CONCATENATE('DGNB LCA Results'!$G$3,"_",Q372),$A$2:$P$352,6,FALSE)*'DGNB LCA Results'!$H$3,IF('DGNB LCA Results'!$P$4=3,VLOOKUP(CONCATENATE('DGNB LCA Results'!$M$3,"_",Q372),$A$2:$P$352,6,FALSE)*'DGNB LCA Results'!$N$3+VLOOKUP(CONCATENATE('DGNB LCA Results'!$K$3,"_",Q372),$A$2:$P$352,6,FALSE)*'DGNB LCA Results'!$L$3+VLOOKUP(CONCATENATE('DGNB LCA Results'!$I$3,"_",Q372),$A$2:$P$352,6,FALSE)*'DGNB LCA Results'!$J$3,IF('DGNB LCA Results'!$P$4=2,VLOOKUP(CONCATENATE('DGNB LCA Results'!$M$3,"_",Q372),$A$2:$P$352,6,FALSE)*'DGNB LCA Results'!$N$3+VLOOKUP(CONCATENATE('DGNB LCA Results'!$K$3,"_",Q372),$A$2:$P$352,6,FALSE)*'DGNB LCA Results'!$L$3,IF('DGNB LCA Results'!$P$4=1,VLOOKUP(CONCATENATE('DGNB LCA Results'!$M$3,"_",Q372),$A$2:$P$352,6,FALSE)*'DGNB LCA Results'!$N$3,0))))</f>
        <v>0</v>
      </c>
      <c r="G372" s="427">
        <f>IF('DGNB LCA Results'!$P$4=4,VLOOKUP(CONCATENATE('DGNB LCA Results'!$M$3,"_",Q372),$A$2:$P$352,7,FALSE)*'DGNB LCA Results'!$N$3+VLOOKUP(CONCATENATE('DGNB LCA Results'!$K$3,"_",Q372),$A$2:$P$352,7,FALSE)*'DGNB LCA Results'!$L$3+VLOOKUP(CONCATENATE('DGNB LCA Results'!$I$3,"_",Q372),$A$2:$P$352,7,FALSE)*'DGNB LCA Results'!$J$3+VLOOKUP(CONCATENATE('DGNB LCA Results'!$G$3,"_",Q372),$A$2:$P$352,7,FALSE)*'DGNB LCA Results'!$H$3,IF('DGNB LCA Results'!$P$4=3,VLOOKUP(CONCATENATE('DGNB LCA Results'!$M$3,"_",Q372),$A$2:$P$352,7,FALSE)*'DGNB LCA Results'!$N$3+VLOOKUP(CONCATENATE('DGNB LCA Results'!$K$3,"_",Q372),$A$2:$P$352,7,FALSE)*'DGNB LCA Results'!$L$3+VLOOKUP(CONCATENATE('DGNB LCA Results'!$I$3,"_",Q372),$A$2:$P$352,7,FALSE)*'DGNB LCA Results'!$J$3,IF('DGNB LCA Results'!$P$4=2,VLOOKUP(CONCATENATE('DGNB LCA Results'!$M$3,"_",Q372),$A$2:$P$352,7,FALSE)*'DGNB LCA Results'!$N$3+VLOOKUP(CONCATENATE('DGNB LCA Results'!$K$3,"_",Q372),$A$2:$P$352,7,FALSE)*'DGNB LCA Results'!$L$3,IF('DGNB LCA Results'!$P$4=1,VLOOKUP(CONCATENATE('DGNB LCA Results'!$M$3,"_",Q372),$A$2:$P$352,7,FALSE)*'DGNB LCA Results'!$N$3,0))))</f>
        <v>0</v>
      </c>
      <c r="H372" s="426">
        <f>IF('DGNB LCA Results'!$P$4=4,VLOOKUP(CONCATENATE('DGNB LCA Results'!$M$3,"_",Q372),$A$2:$P$352,8,FALSE)*'DGNB LCA Results'!$N$3+VLOOKUP(CONCATENATE('DGNB LCA Results'!$K$3,"_",Q372),$A$2:$P$352,8,FALSE)*'DGNB LCA Results'!$L$3+VLOOKUP(CONCATENATE('DGNB LCA Results'!$I$3,"_",Q372),$A$2:$P$352,8,FALSE)*'DGNB LCA Results'!$J$3+VLOOKUP(CONCATENATE('DGNB LCA Results'!$G$3,"_",Q372),$A$2:$P$352,8,FALSE)*'DGNB LCA Results'!$H$3,IF('DGNB LCA Results'!$P$4=3,VLOOKUP(CONCATENATE('DGNB LCA Results'!$M$3,"_",Q372),$A$2:$P$352,8,FALSE)*'DGNB LCA Results'!$N$3+VLOOKUP(CONCATENATE('DGNB LCA Results'!$K$3,"_",Q372),$A$2:$P$352,8,FALSE)*'DGNB LCA Results'!$L$3+VLOOKUP(CONCATENATE('DGNB LCA Results'!$I$3,"_",Q372),$A$2:$P$352,8,FALSE)*'DGNB LCA Results'!$J$3,IF('DGNB LCA Results'!$P$4=2,VLOOKUP(CONCATENATE('DGNB LCA Results'!$M$3,"_",Q372),$A$2:$P$352,8,FALSE)*'DGNB LCA Results'!$N$3+VLOOKUP(CONCATENATE('DGNB LCA Results'!$K$3,"_",Q372),$A$2:$P$352,8,FALSE)*'DGNB LCA Results'!$L$3,IF('DGNB LCA Results'!$P$4=1,VLOOKUP(CONCATENATE('DGNB LCA Results'!$M$3,"_",Q372),$A$2:$P$352,8,FALSE)*'DGNB LCA Results'!$N$3,0))))</f>
        <v>0</v>
      </c>
      <c r="I372">
        <f>IF('DGNB LCA Results'!$P$4=4,VLOOKUP(CONCATENATE('DGNB LCA Results'!$M$3,"_",Q372),$A$2:$P$352,9,FALSE)*'DGNB LCA Results'!$N$3+VLOOKUP(CONCATENATE('DGNB LCA Results'!$K$3,"_",Q372),$A$2:$P$352,9,FALSE)*'DGNB LCA Results'!$L$3+VLOOKUP(CONCATENATE('DGNB LCA Results'!$I$3,"_",Q372),$A$2:$P$352,9,FALSE)*'DGNB LCA Results'!$J$3+VLOOKUP(CONCATENATE('DGNB LCA Results'!$G$3,"_",Q372),$A$2:$P$352,9,FALSE)*'DGNB LCA Results'!$H$3,IF('DGNB LCA Results'!$P$4=3,VLOOKUP(CONCATENATE('DGNB LCA Results'!$M$3,"_",Q372),$A$2:$P$352,9,FALSE)*'DGNB LCA Results'!$N$3+VLOOKUP(CONCATENATE('DGNB LCA Results'!$K$3,"_",Q372),$A$2:$P$352,9,FALSE)*'DGNB LCA Results'!$L$3+VLOOKUP(CONCATENATE('DGNB LCA Results'!$I$3,"_",Q372),$A$2:$P$352,9,FALSE)*'DGNB LCA Results'!$J$3,IF('DGNB LCA Results'!$P$4=2,VLOOKUP(CONCATENATE('DGNB LCA Results'!$M$3,"_",Q372),$A$2:$P$352,9,FALSE)*'DGNB LCA Results'!$N$3+VLOOKUP(CONCATENATE('DGNB LCA Results'!$K$3,"_",Q372),$A$2:$P$352,9,FALSE)*'DGNB LCA Results'!$L$3,IF('DGNB LCA Results'!$P$4=1,VLOOKUP(CONCATENATE('DGNB LCA Results'!$M$3,"_",Q372),$A$2:$P$352,9,FALSE)*'DGNB LCA Results'!$N$3,0))))</f>
        <v>0</v>
      </c>
      <c r="J372" s="427">
        <f>IF('DGNB LCA Results'!$P$4=4,VLOOKUP(CONCATENATE('DGNB LCA Results'!$M$3,"_",Q372),$A$2:$P$352,10,FALSE)*'DGNB LCA Results'!$N$3+VLOOKUP(CONCATENATE('DGNB LCA Results'!$K$3,"_",Q372),$A$2:$P$352,10,FALSE)*'DGNB LCA Results'!$L$3+VLOOKUP(CONCATENATE('DGNB LCA Results'!$I$3,"_",Q372),$A$2:$P$352,10,FALSE)*'DGNB LCA Results'!$J$3+VLOOKUP(CONCATENATE('DGNB LCA Results'!$G$3,"_",Q372),$A$2:$P$352,10,FALSE)*'DGNB LCA Results'!$H$3,IF('DGNB LCA Results'!$P$4=3,VLOOKUP(CONCATENATE('DGNB LCA Results'!$M$3,"_",Q372),$A$2:$P$352,10,FALSE)*'DGNB LCA Results'!$N$3+VLOOKUP(CONCATENATE('DGNB LCA Results'!$K$3,"_",Q372),$A$2:$P$352,10,FALSE)*'DGNB LCA Results'!$L$3+VLOOKUP(CONCATENATE('DGNB LCA Results'!$I$3,"_",Q372),$A$2:$P$352,10,FALSE)*'DGNB LCA Results'!$J$3,IF('DGNB LCA Results'!$P$4=2,VLOOKUP(CONCATENATE('DGNB LCA Results'!$M$3,"_",Q372),$A$2:$P$352,10,FALSE)*'DGNB LCA Results'!$N$3+VLOOKUP(CONCATENATE('DGNB LCA Results'!$K$3,"_",Q372),$A$2:$P$352,10,FALSE)*'DGNB LCA Results'!$L$3,IF('DGNB LCA Results'!$P$4=1,VLOOKUP(CONCATENATE('DGNB LCA Results'!$M$3,"_",Q372),$A$2:$P$352,10,FALSE)*'DGNB LCA Results'!$N$3,0))))</f>
        <v>0</v>
      </c>
      <c r="K372" s="426">
        <f>IF('DGNB LCA Results'!$P$4=4,VLOOKUP(CONCATENATE('DGNB LCA Results'!$M$3,"_",Q372),$A$2:$P$352,11,FALSE)*'DGNB LCA Results'!$N$3+VLOOKUP(CONCATENATE('DGNB LCA Results'!$K$3,"_",Q372),$A$2:$P$352,11,FALSE)*'DGNB LCA Results'!$L$3+VLOOKUP(CONCATENATE('DGNB LCA Results'!$I$3,"_",Q372),$A$2:$P$352,11,FALSE)*'DGNB LCA Results'!$J$3+VLOOKUP(CONCATENATE('DGNB LCA Results'!$G$3,"_",Q372),$A$2:$P$352,11,FALSE)*'DGNB LCA Results'!$H$3,IF('DGNB LCA Results'!$P$4=3,VLOOKUP(CONCATENATE('DGNB LCA Results'!$M$3,"_",Q372),$A$2:$P$352,11,FALSE)*'DGNB LCA Results'!$N$3+VLOOKUP(CONCATENATE('DGNB LCA Results'!$K$3,"_",Q372),$A$2:$P$352,11,FALSE)*'DGNB LCA Results'!$L$3+VLOOKUP(CONCATENATE('DGNB LCA Results'!$I$3,"_",Q372),$A$2:$P$352,11,FALSE)*'DGNB LCA Results'!$J$3,IF('DGNB LCA Results'!$P$4=2,VLOOKUP(CONCATENATE('DGNB LCA Results'!$M$3,"_",Q372),$A$2:$P$352,11,FALSE)*'DGNB LCA Results'!$N$3+VLOOKUP(CONCATENATE('DGNB LCA Results'!$K$3,"_",Q372),$A$2:$P$352,11,FALSE)*'DGNB LCA Results'!$L$3,IF('DGNB LCA Results'!$P$4=1,VLOOKUP(CONCATENATE('DGNB LCA Results'!$M$3,"_",Q372),$A$2:$P$352,11,FALSE)*'DGNB LCA Results'!$N$3,0))))</f>
        <v>0</v>
      </c>
      <c r="L372">
        <f>IF('DGNB LCA Results'!$P$4=4,VLOOKUP(CONCATENATE('DGNB LCA Results'!$M$3,"_",Q372),$A$2:$P$352,12,FALSE)*'DGNB LCA Results'!$N$3+VLOOKUP(CONCATENATE('DGNB LCA Results'!$K$3,"_",Q372),$A$2:$P$352,12,FALSE)*'DGNB LCA Results'!$L$3+VLOOKUP(CONCATENATE('DGNB LCA Results'!$I$3,"_",Q372),$A$2:$P$352,12,FALSE)*'DGNB LCA Results'!$J$3+VLOOKUP(CONCATENATE('DGNB LCA Results'!$G$3,"_",Q372),$A$2:$P$352,12,FALSE)*'DGNB LCA Results'!$H$3,IF('DGNB LCA Results'!$P$4=3,VLOOKUP(CONCATENATE('DGNB LCA Results'!$M$3,"_",Q372),$A$2:$P$352,12,FALSE)*'DGNB LCA Results'!$N$3+VLOOKUP(CONCATENATE('DGNB LCA Results'!$K$3,"_",Q372),$A$2:$P$352,12,FALSE)*'DGNB LCA Results'!$L$3+VLOOKUP(CONCATENATE('DGNB LCA Results'!$I$3,"_",Q372),$A$2:$P$352,12,FALSE)*'DGNB LCA Results'!$J$3,IF('DGNB LCA Results'!$P$4=2,VLOOKUP(CONCATENATE('DGNB LCA Results'!$M$3,"_",Q372),$A$2:$P$352,12,FALSE)*'DGNB LCA Results'!$N$3+VLOOKUP(CONCATENATE('DGNB LCA Results'!$K$3,"_",Q372),$A$2:$P$352,12,FALSE)*'DGNB LCA Results'!$L$3,IF('DGNB LCA Results'!$P$4=1,VLOOKUP(CONCATENATE('DGNB LCA Results'!$M$3,"_",Q372),$A$2:$P$352,12,FALSE)*'DGNB LCA Results'!$N$3,0))))</f>
        <v>0</v>
      </c>
      <c r="M372" s="427">
        <f>IF('DGNB LCA Results'!$P$4=4,VLOOKUP(CONCATENATE('DGNB LCA Results'!$M$3,"_",Q372),$A$2:$P$352,13,FALSE)*'DGNB LCA Results'!$N$3+VLOOKUP(CONCATENATE('DGNB LCA Results'!$K$3,"_",Q372),$A$2:$P$352,13,FALSE)*'DGNB LCA Results'!$L$3+VLOOKUP(CONCATENATE('DGNB LCA Results'!$I$3,"_",Q372),$A$2:$P$352,13,FALSE)*'DGNB LCA Results'!$J$3+VLOOKUP(CONCATENATE('DGNB LCA Results'!$G$3,"_",Q372),$A$2:$P$352,13,FALSE)*'DGNB LCA Results'!$H$3,IF('DGNB LCA Results'!$P$4=3,VLOOKUP(CONCATENATE('DGNB LCA Results'!$M$3,"_",Q372),$A$2:$P$352,13,FALSE)*'DGNB LCA Results'!$N$3+VLOOKUP(CONCATENATE('DGNB LCA Results'!$K$3,"_",Q372),$A$2:$P$352,13,FALSE)*'DGNB LCA Results'!$L$3+VLOOKUP(CONCATENATE('DGNB LCA Results'!$I$3,"_",Q372),$A$2:$P$352,13,FALSE)*'DGNB LCA Results'!$J$3,IF('DGNB LCA Results'!$P$4=2,VLOOKUP(CONCATENATE('DGNB LCA Results'!$M$3,"_",Q372),$A$2:$P$352,13,FALSE)*'DGNB LCA Results'!$N$3+VLOOKUP(CONCATENATE('DGNB LCA Results'!$K$3,"_",Q372),$A$2:$P$352,13,FALSE)*'DGNB LCA Results'!$L$3,IF('DGNB LCA Results'!$P$4=1,VLOOKUP(CONCATENATE('DGNB LCA Results'!$M$3,"_",Q372),$A$2:$P$352,13,FALSE)*'DGNB LCA Results'!$N$3,0))))</f>
        <v>0</v>
      </c>
      <c r="N372" s="426">
        <f>IF('DGNB LCA Results'!$P$4=4,VLOOKUP(CONCATENATE('DGNB LCA Results'!$M$3,"_",Q372),$A$2:$P$352,14,FALSE)*'DGNB LCA Results'!$N$3+VLOOKUP(CONCATENATE('DGNB LCA Results'!$K$3,"_",Q372),$A$2:$P$352,14,FALSE)*'DGNB LCA Results'!$L$3+VLOOKUP(CONCATENATE('DGNB LCA Results'!$I$3,"_",Q372),$A$2:$P$352,14,FALSE)*'DGNB LCA Results'!$J$3+VLOOKUP(CONCATENATE('DGNB LCA Results'!$G$3,"_",Q372),$A$2:$P$352,14,FALSE)*'DGNB LCA Results'!$H$3,IF('DGNB LCA Results'!$P$4=3,VLOOKUP(CONCATENATE('DGNB LCA Results'!$M$3,"_",Q372),$A$2:$P$352,14,FALSE)*'DGNB LCA Results'!$N$3+VLOOKUP(CONCATENATE('DGNB LCA Results'!$K$3,"_",Q372),$A$2:$P$352,14,FALSE)*'DGNB LCA Results'!$L$3+VLOOKUP(CONCATENATE('DGNB LCA Results'!$I$3,"_",Q372),$A$2:$P$352,14,FALSE)*'DGNB LCA Results'!$J$3,IF('DGNB LCA Results'!$P$4=2,VLOOKUP(CONCATENATE('DGNB LCA Results'!$M$3,"_",Q372),$A$2:$P$352,14,FALSE)*'DGNB LCA Results'!$N$3+VLOOKUP(CONCATENATE('DGNB LCA Results'!$K$3,"_",Q372),$A$2:$P$352,14,FALSE)*'DGNB LCA Results'!$L$3,IF('DGNB LCA Results'!$P$4=1,VLOOKUP(CONCATENATE('DGNB LCA Results'!$M$3,"_",Q372),$A$2:$P$352,14,FALSE)*'DGNB LCA Results'!$N$3,0))))</f>
        <v>0</v>
      </c>
      <c r="O372">
        <f>IF('DGNB LCA Results'!$P$4=4,VLOOKUP(CONCATENATE('DGNB LCA Results'!$M$3,"_",Q372),$A$2:$P$352,15,FALSE)*'DGNB LCA Results'!$N$3+VLOOKUP(CONCATENATE('DGNB LCA Results'!$K$3,"_",Q372),$A$2:$P$352,15,FALSE)*'DGNB LCA Results'!$L$3+VLOOKUP(CONCATENATE('DGNB LCA Results'!$I$3,"_",Q372),$A$2:$P$352,15,FALSE)*'DGNB LCA Results'!$J$3+VLOOKUP(CONCATENATE('DGNB LCA Results'!$G$3,"_",Q372),$A$2:$P$352,15,FALSE)*'DGNB LCA Results'!$H$3,IF('DGNB LCA Results'!$P$4=3,VLOOKUP(CONCATENATE('DGNB LCA Results'!$M$3,"_",Q372),$A$2:$P$352,15,FALSE)*'DGNB LCA Results'!$N$3+VLOOKUP(CONCATENATE('DGNB LCA Results'!$K$3,"_",Q372),$A$2:$P$352,15,FALSE)*'DGNB LCA Results'!$L$3+VLOOKUP(CONCATENATE('DGNB LCA Results'!$I$3,"_",Q372),$A$2:$P$352,15,FALSE)*'DGNB LCA Results'!$J$3,IF('DGNB LCA Results'!$P$4=2,VLOOKUP(CONCATENATE('DGNB LCA Results'!$M$3,"_",Q372),$A$2:$P$352,15,FALSE)*'DGNB LCA Results'!$N$3+VLOOKUP(CONCATENATE('DGNB LCA Results'!$K$3,"_",Q372),$A$2:$P$352,15,FALSE)*'DGNB LCA Results'!$L$3,IF('DGNB LCA Results'!$P$4=1,VLOOKUP(CONCATENATE('DGNB LCA Results'!$M$3,"_",Q372),$A$2:$P$352,15,FALSE)*'DGNB LCA Results'!$N$3,0))))</f>
        <v>0</v>
      </c>
      <c r="P372" s="427">
        <f>IF('DGNB LCA Results'!$P$4=4,VLOOKUP(CONCATENATE('DGNB LCA Results'!$M$3,"_",Q372),$A$2:$P$352,16,FALSE)*'DGNB LCA Results'!$N$3+VLOOKUP(CONCATENATE('DGNB LCA Results'!$K$3,"_",Q372),$A$2:$P$352,16,FALSE)*'DGNB LCA Results'!$L$3+VLOOKUP(CONCATENATE('DGNB LCA Results'!$I$3,"_",Q372),$A$2:$P$352,16,FALSE)*'DGNB LCA Results'!$J$3+VLOOKUP(CONCATENATE('DGNB LCA Results'!$G$3,"_",Q372),$A$2:$P$352,16,FALSE)*'DGNB LCA Results'!$H$3,IF('DGNB LCA Results'!$P$4=3,VLOOKUP(CONCATENATE('DGNB LCA Results'!$M$3,"_",Q372),$A$2:$P$352,16,FALSE)*'DGNB LCA Results'!$N$3+VLOOKUP(CONCATENATE('DGNB LCA Results'!$K$3,"_",Q372),$A$2:$P$352,16,FALSE)*'DGNB LCA Results'!$L$3+VLOOKUP(CONCATENATE('DGNB LCA Results'!$I$3,"_",Q372),$A$2:$P$352,16,FALSE)*'DGNB LCA Results'!$J$3,IF('DGNB LCA Results'!$P$4=2,VLOOKUP(CONCATENATE('DGNB LCA Results'!$M$3,"_",Q372),$A$2:$P$352,16,FALSE)*'DGNB LCA Results'!$N$3+VLOOKUP(CONCATENATE('DGNB LCA Results'!$K$3,"_",Q372),$A$2:$P$352,16,FALSE)*'DGNB LCA Results'!$L$3,IF('DGNB LCA Results'!$P$4=1,VLOOKUP(CONCATENATE('DGNB LCA Results'!$M$3,"_",Q372),$A$2:$P$352,16,FALSE)*'DGNB LCA Results'!$N$3,0))))</f>
        <v>0</v>
      </c>
      <c r="Q372">
        <v>75</v>
      </c>
      <c r="R372" t="s">
        <v>284</v>
      </c>
    </row>
    <row r="373">
      <c r="A373" t="str">
        <f t="shared" si="38"/>
        <v>MIX12_80</v>
      </c>
      <c r="B373" s="426">
        <f>IF('DGNB LCA Results'!$P$4=4,VLOOKUP(CONCATENATE('DGNB LCA Results'!$M$3,"_",Q373),$A$2:$P$352,2,FALSE)*'DGNB LCA Results'!$N$3+VLOOKUP(CONCATENATE('DGNB LCA Results'!$K$3,"_",Q373),$A$2:$P$352,2,FALSE)*'DGNB LCA Results'!$L$3+VLOOKUP(CONCATENATE('DGNB LCA Results'!$I$3,"_",Q373),$A$2:$P$352,2,FALSE)*'DGNB LCA Results'!$J$3+VLOOKUP(CONCATENATE('DGNB LCA Results'!$G$3,"_",Q373),$A$2:$P$352,2,FALSE)*'DGNB LCA Results'!$H$3,IF('DGNB LCA Results'!$P$4=3,VLOOKUP(CONCATENATE('DGNB LCA Results'!$M$3,"_",Q373),$A$2:$P$352,2,FALSE)*'DGNB LCA Results'!$N$3+VLOOKUP(CONCATENATE('DGNB LCA Results'!$K$3,"_",Q373),$A$2:$P$352,2,FALSE)*'DGNB LCA Results'!$L$3+VLOOKUP(CONCATENATE('DGNB LCA Results'!$I$3,"_",Q373),$A$2:$P$352,2,FALSE)*'DGNB LCA Results'!$J$3,IF('DGNB LCA Results'!$P$4=2,VLOOKUP(CONCATENATE('DGNB LCA Results'!$M$3,"_",Q373),$A$2:$P$352,2,FALSE)*'DGNB LCA Results'!$N$3+VLOOKUP(CONCATENATE('DGNB LCA Results'!$K$3,"_",Q373),$A$2:$P$352,2,FALSE)*'DGNB LCA Results'!$L$3,IF('DGNB LCA Results'!$P$4=1,VLOOKUP(CONCATENATE('DGNB LCA Results'!$M$3,"_",Q373),$A$2:$P$352,2,FALSE)*'DGNB LCA Results'!$N$3,0))))</f>
        <v>0</v>
      </c>
      <c r="C373">
        <f>IF('DGNB LCA Results'!$P$4=4,VLOOKUP(CONCATENATE('DGNB LCA Results'!$M$3,"_",Q373),$A$2:$P$352,3,FALSE)*'DGNB LCA Results'!$N$3+VLOOKUP(CONCATENATE('DGNB LCA Results'!$K$3,"_",Q373),$A$2:$P$352,3,FALSE)*'DGNB LCA Results'!$L$3+VLOOKUP(CONCATENATE('DGNB LCA Results'!$I$3,"_",Q373),$A$2:$P$352,3,FALSE)*'DGNB LCA Results'!$J$3+VLOOKUP(CONCATENATE('DGNB LCA Results'!$G$3,"_",Q373),$A$2:$P$352,3,FALSE)*'DGNB LCA Results'!$H$3,IF('DGNB LCA Results'!$P$4=3,VLOOKUP(CONCATENATE('DGNB LCA Results'!$M$3,"_",Q373),$A$2:$P$352,3,FALSE)*'DGNB LCA Results'!$N$3+VLOOKUP(CONCATENATE('DGNB LCA Results'!$K$3,"_",Q373),$A$2:$P$352,3,FALSE)*'DGNB LCA Results'!$L$3+VLOOKUP(CONCATENATE('DGNB LCA Results'!$I$3,"_",Q373),$A$2:$P$352,3,FALSE)*'DGNB LCA Results'!$J$3,IF('DGNB LCA Results'!$P$4=2,VLOOKUP(CONCATENATE('DGNB LCA Results'!$M$3,"_",Q373),$A$2:$P$352,3,FALSE)*'DGNB LCA Results'!$N$3+VLOOKUP(CONCATENATE('DGNB LCA Results'!$K$3,"_",Q373),$A$2:$P$352,3,FALSE)*'DGNB LCA Results'!$L$3,IF('DGNB LCA Results'!$P$4=1,VLOOKUP(CONCATENATE('DGNB LCA Results'!$M$3,"_",Q373),$A$2:$P$352,3,FALSE)*'DGNB LCA Results'!$N$3,0))))</f>
        <v>0</v>
      </c>
      <c r="D373">
        <f>IF('DGNB LCA Results'!$P$4=4,VLOOKUP(CONCATENATE('DGNB LCA Results'!$M$3,"_",Q373),$A$2:$P$352,4,FALSE)*'DGNB LCA Results'!$N$3+VLOOKUP(CONCATENATE('DGNB LCA Results'!$K$3,"_",Q373),$A$2:$P$352,4,FALSE)*'DGNB LCA Results'!$L$3+VLOOKUP(CONCATENATE('DGNB LCA Results'!$I$3,"_",Q373),$A$2:$P$352,4,FALSE)*'DGNB LCA Results'!$J$3+VLOOKUP(CONCATENATE('DGNB LCA Results'!$G$3,"_",Q373),$A$2:$P$352,4,FALSE)*'DGNB LCA Results'!$H$3,IF('DGNB LCA Results'!$P$4=3,VLOOKUP(CONCATENATE('DGNB LCA Results'!$M$3,"_",Q373),$A$2:$P$352,4,FALSE)*'DGNB LCA Results'!$N$3+VLOOKUP(CONCATENATE('DGNB LCA Results'!$K$3,"_",Q373),$A$2:$P$352,4,FALSE)*'DGNB LCA Results'!$L$3+VLOOKUP(CONCATENATE('DGNB LCA Results'!$I$3,"_",Q373),$A$2:$P$352,4,FALSE)*'DGNB LCA Results'!$J$3,IF('DGNB LCA Results'!$P$4=2,VLOOKUP(CONCATENATE('DGNB LCA Results'!$M$3,"_",Q373),$A$2:$P$352,4,FALSE)*'DGNB LCA Results'!$N$3+VLOOKUP(CONCATENATE('DGNB LCA Results'!$K$3,"_",Q373),$A$2:$P$352,4,FALSE)*'DGNB LCA Results'!$L$3,IF('DGNB LCA Results'!$P$4=1,VLOOKUP(CONCATENATE('DGNB LCA Results'!$M$3,"_",Q373),$A$2:$P$352,4,FALSE)*'DGNB LCA Results'!$N$3,0))))</f>
        <v>0</v>
      </c>
      <c r="E373" s="426">
        <f>IF('DGNB LCA Results'!$P$4=4,VLOOKUP(CONCATENATE('DGNB LCA Results'!$M$3,"_",Q373),$A$2:$P$352,5,FALSE)*'DGNB LCA Results'!$N$3+VLOOKUP(CONCATENATE('DGNB LCA Results'!$K$3,"_",Q373),$A$2:$P$352,5,FALSE)*'DGNB LCA Results'!$L$3+VLOOKUP(CONCATENATE('DGNB LCA Results'!$I$3,"_",Q373),$A$2:$P$352,5,FALSE)*'DGNB LCA Results'!$J$3+VLOOKUP(CONCATENATE('DGNB LCA Results'!$G$3,"_",Q373),$A$2:$P$352,5,FALSE)*'DGNB LCA Results'!$H$3,IF('DGNB LCA Results'!$P$4=3,VLOOKUP(CONCATENATE('DGNB LCA Results'!$M$3,"_",Q373),$A$2:$P$352,5,FALSE)*'DGNB LCA Results'!$N$3+VLOOKUP(CONCATENATE('DGNB LCA Results'!$K$3,"_",Q373),$A$2:$P$352,5,FALSE)*'DGNB LCA Results'!$L$3+VLOOKUP(CONCATENATE('DGNB LCA Results'!$I$3,"_",Q373),$A$2:$P$352,5,FALSE)*'DGNB LCA Results'!$J$3,IF('DGNB LCA Results'!$P$4=2,VLOOKUP(CONCATENATE('DGNB LCA Results'!$M$3,"_",Q373),$A$2:$P$352,5,FALSE)*'DGNB LCA Results'!$N$3+VLOOKUP(CONCATENATE('DGNB LCA Results'!$K$3,"_",Q373),$A$2:$P$352,5,FALSE)*'DGNB LCA Results'!$L$3,IF('DGNB LCA Results'!$P$4=1,VLOOKUP(CONCATENATE('DGNB LCA Results'!$M$3,"_",Q373),$A$2:$P$352,5,FALSE)*'DGNB LCA Results'!$N$3,0))))</f>
        <v>0</v>
      </c>
      <c r="F373">
        <f>IF('DGNB LCA Results'!$P$4=4,VLOOKUP(CONCATENATE('DGNB LCA Results'!$M$3,"_",Q373),$A$2:$P$352,6,FALSE)*'DGNB LCA Results'!$N$3+VLOOKUP(CONCATENATE('DGNB LCA Results'!$K$3,"_",Q373),$A$2:$P$352,6,FALSE)*'DGNB LCA Results'!$L$3+VLOOKUP(CONCATENATE('DGNB LCA Results'!$I$3,"_",Q373),$A$2:$P$352,6,FALSE)*'DGNB LCA Results'!$J$3+VLOOKUP(CONCATENATE('DGNB LCA Results'!$G$3,"_",Q373),$A$2:$P$352,6,FALSE)*'DGNB LCA Results'!$H$3,IF('DGNB LCA Results'!$P$4=3,VLOOKUP(CONCATENATE('DGNB LCA Results'!$M$3,"_",Q373),$A$2:$P$352,6,FALSE)*'DGNB LCA Results'!$N$3+VLOOKUP(CONCATENATE('DGNB LCA Results'!$K$3,"_",Q373),$A$2:$P$352,6,FALSE)*'DGNB LCA Results'!$L$3+VLOOKUP(CONCATENATE('DGNB LCA Results'!$I$3,"_",Q373),$A$2:$P$352,6,FALSE)*'DGNB LCA Results'!$J$3,IF('DGNB LCA Results'!$P$4=2,VLOOKUP(CONCATENATE('DGNB LCA Results'!$M$3,"_",Q373),$A$2:$P$352,6,FALSE)*'DGNB LCA Results'!$N$3+VLOOKUP(CONCATENATE('DGNB LCA Results'!$K$3,"_",Q373),$A$2:$P$352,6,FALSE)*'DGNB LCA Results'!$L$3,IF('DGNB LCA Results'!$P$4=1,VLOOKUP(CONCATENATE('DGNB LCA Results'!$M$3,"_",Q373),$A$2:$P$352,6,FALSE)*'DGNB LCA Results'!$N$3,0))))</f>
        <v>0</v>
      </c>
      <c r="G373" s="427">
        <f>IF('DGNB LCA Results'!$P$4=4,VLOOKUP(CONCATENATE('DGNB LCA Results'!$M$3,"_",Q373),$A$2:$P$352,7,FALSE)*'DGNB LCA Results'!$N$3+VLOOKUP(CONCATENATE('DGNB LCA Results'!$K$3,"_",Q373),$A$2:$P$352,7,FALSE)*'DGNB LCA Results'!$L$3+VLOOKUP(CONCATENATE('DGNB LCA Results'!$I$3,"_",Q373),$A$2:$P$352,7,FALSE)*'DGNB LCA Results'!$J$3+VLOOKUP(CONCATENATE('DGNB LCA Results'!$G$3,"_",Q373),$A$2:$P$352,7,FALSE)*'DGNB LCA Results'!$H$3,IF('DGNB LCA Results'!$P$4=3,VLOOKUP(CONCATENATE('DGNB LCA Results'!$M$3,"_",Q373),$A$2:$P$352,7,FALSE)*'DGNB LCA Results'!$N$3+VLOOKUP(CONCATENATE('DGNB LCA Results'!$K$3,"_",Q373),$A$2:$P$352,7,FALSE)*'DGNB LCA Results'!$L$3+VLOOKUP(CONCATENATE('DGNB LCA Results'!$I$3,"_",Q373),$A$2:$P$352,7,FALSE)*'DGNB LCA Results'!$J$3,IF('DGNB LCA Results'!$P$4=2,VLOOKUP(CONCATENATE('DGNB LCA Results'!$M$3,"_",Q373),$A$2:$P$352,7,FALSE)*'DGNB LCA Results'!$N$3+VLOOKUP(CONCATENATE('DGNB LCA Results'!$K$3,"_",Q373),$A$2:$P$352,7,FALSE)*'DGNB LCA Results'!$L$3,IF('DGNB LCA Results'!$P$4=1,VLOOKUP(CONCATENATE('DGNB LCA Results'!$M$3,"_",Q373),$A$2:$P$352,7,FALSE)*'DGNB LCA Results'!$N$3,0))))</f>
        <v>0</v>
      </c>
      <c r="H373" s="426">
        <f>IF('DGNB LCA Results'!$P$4=4,VLOOKUP(CONCATENATE('DGNB LCA Results'!$M$3,"_",Q373),$A$2:$P$352,8,FALSE)*'DGNB LCA Results'!$N$3+VLOOKUP(CONCATENATE('DGNB LCA Results'!$K$3,"_",Q373),$A$2:$P$352,8,FALSE)*'DGNB LCA Results'!$L$3+VLOOKUP(CONCATENATE('DGNB LCA Results'!$I$3,"_",Q373),$A$2:$P$352,8,FALSE)*'DGNB LCA Results'!$J$3+VLOOKUP(CONCATENATE('DGNB LCA Results'!$G$3,"_",Q373),$A$2:$P$352,8,FALSE)*'DGNB LCA Results'!$H$3,IF('DGNB LCA Results'!$P$4=3,VLOOKUP(CONCATENATE('DGNB LCA Results'!$M$3,"_",Q373),$A$2:$P$352,8,FALSE)*'DGNB LCA Results'!$N$3+VLOOKUP(CONCATENATE('DGNB LCA Results'!$K$3,"_",Q373),$A$2:$P$352,8,FALSE)*'DGNB LCA Results'!$L$3+VLOOKUP(CONCATENATE('DGNB LCA Results'!$I$3,"_",Q373),$A$2:$P$352,8,FALSE)*'DGNB LCA Results'!$J$3,IF('DGNB LCA Results'!$P$4=2,VLOOKUP(CONCATENATE('DGNB LCA Results'!$M$3,"_",Q373),$A$2:$P$352,8,FALSE)*'DGNB LCA Results'!$N$3+VLOOKUP(CONCATENATE('DGNB LCA Results'!$K$3,"_",Q373),$A$2:$P$352,8,FALSE)*'DGNB LCA Results'!$L$3,IF('DGNB LCA Results'!$P$4=1,VLOOKUP(CONCATENATE('DGNB LCA Results'!$M$3,"_",Q373),$A$2:$P$352,8,FALSE)*'DGNB LCA Results'!$N$3,0))))</f>
        <v>0</v>
      </c>
      <c r="I373">
        <f>IF('DGNB LCA Results'!$P$4=4,VLOOKUP(CONCATENATE('DGNB LCA Results'!$M$3,"_",Q373),$A$2:$P$352,9,FALSE)*'DGNB LCA Results'!$N$3+VLOOKUP(CONCATENATE('DGNB LCA Results'!$K$3,"_",Q373),$A$2:$P$352,9,FALSE)*'DGNB LCA Results'!$L$3+VLOOKUP(CONCATENATE('DGNB LCA Results'!$I$3,"_",Q373),$A$2:$P$352,9,FALSE)*'DGNB LCA Results'!$J$3+VLOOKUP(CONCATENATE('DGNB LCA Results'!$G$3,"_",Q373),$A$2:$P$352,9,FALSE)*'DGNB LCA Results'!$H$3,IF('DGNB LCA Results'!$P$4=3,VLOOKUP(CONCATENATE('DGNB LCA Results'!$M$3,"_",Q373),$A$2:$P$352,9,FALSE)*'DGNB LCA Results'!$N$3+VLOOKUP(CONCATENATE('DGNB LCA Results'!$K$3,"_",Q373),$A$2:$P$352,9,FALSE)*'DGNB LCA Results'!$L$3+VLOOKUP(CONCATENATE('DGNB LCA Results'!$I$3,"_",Q373),$A$2:$P$352,9,FALSE)*'DGNB LCA Results'!$J$3,IF('DGNB LCA Results'!$P$4=2,VLOOKUP(CONCATENATE('DGNB LCA Results'!$M$3,"_",Q373),$A$2:$P$352,9,FALSE)*'DGNB LCA Results'!$N$3+VLOOKUP(CONCATENATE('DGNB LCA Results'!$K$3,"_",Q373),$A$2:$P$352,9,FALSE)*'DGNB LCA Results'!$L$3,IF('DGNB LCA Results'!$P$4=1,VLOOKUP(CONCATENATE('DGNB LCA Results'!$M$3,"_",Q373),$A$2:$P$352,9,FALSE)*'DGNB LCA Results'!$N$3,0))))</f>
        <v>0</v>
      </c>
      <c r="J373" s="427">
        <f>IF('DGNB LCA Results'!$P$4=4,VLOOKUP(CONCATENATE('DGNB LCA Results'!$M$3,"_",Q373),$A$2:$P$352,10,FALSE)*'DGNB LCA Results'!$N$3+VLOOKUP(CONCATENATE('DGNB LCA Results'!$K$3,"_",Q373),$A$2:$P$352,10,FALSE)*'DGNB LCA Results'!$L$3+VLOOKUP(CONCATENATE('DGNB LCA Results'!$I$3,"_",Q373),$A$2:$P$352,10,FALSE)*'DGNB LCA Results'!$J$3+VLOOKUP(CONCATENATE('DGNB LCA Results'!$G$3,"_",Q373),$A$2:$P$352,10,FALSE)*'DGNB LCA Results'!$H$3,IF('DGNB LCA Results'!$P$4=3,VLOOKUP(CONCATENATE('DGNB LCA Results'!$M$3,"_",Q373),$A$2:$P$352,10,FALSE)*'DGNB LCA Results'!$N$3+VLOOKUP(CONCATENATE('DGNB LCA Results'!$K$3,"_",Q373),$A$2:$P$352,10,FALSE)*'DGNB LCA Results'!$L$3+VLOOKUP(CONCATENATE('DGNB LCA Results'!$I$3,"_",Q373),$A$2:$P$352,10,FALSE)*'DGNB LCA Results'!$J$3,IF('DGNB LCA Results'!$P$4=2,VLOOKUP(CONCATENATE('DGNB LCA Results'!$M$3,"_",Q373),$A$2:$P$352,10,FALSE)*'DGNB LCA Results'!$N$3+VLOOKUP(CONCATENATE('DGNB LCA Results'!$K$3,"_",Q373),$A$2:$P$352,10,FALSE)*'DGNB LCA Results'!$L$3,IF('DGNB LCA Results'!$P$4=1,VLOOKUP(CONCATENATE('DGNB LCA Results'!$M$3,"_",Q373),$A$2:$P$352,10,FALSE)*'DGNB LCA Results'!$N$3,0))))</f>
        <v>0</v>
      </c>
      <c r="K373" s="426">
        <f>IF('DGNB LCA Results'!$P$4=4,VLOOKUP(CONCATENATE('DGNB LCA Results'!$M$3,"_",Q373),$A$2:$P$352,11,FALSE)*'DGNB LCA Results'!$N$3+VLOOKUP(CONCATENATE('DGNB LCA Results'!$K$3,"_",Q373),$A$2:$P$352,11,FALSE)*'DGNB LCA Results'!$L$3+VLOOKUP(CONCATENATE('DGNB LCA Results'!$I$3,"_",Q373),$A$2:$P$352,11,FALSE)*'DGNB LCA Results'!$J$3+VLOOKUP(CONCATENATE('DGNB LCA Results'!$G$3,"_",Q373),$A$2:$P$352,11,FALSE)*'DGNB LCA Results'!$H$3,IF('DGNB LCA Results'!$P$4=3,VLOOKUP(CONCATENATE('DGNB LCA Results'!$M$3,"_",Q373),$A$2:$P$352,11,FALSE)*'DGNB LCA Results'!$N$3+VLOOKUP(CONCATENATE('DGNB LCA Results'!$K$3,"_",Q373),$A$2:$P$352,11,FALSE)*'DGNB LCA Results'!$L$3+VLOOKUP(CONCATENATE('DGNB LCA Results'!$I$3,"_",Q373),$A$2:$P$352,11,FALSE)*'DGNB LCA Results'!$J$3,IF('DGNB LCA Results'!$P$4=2,VLOOKUP(CONCATENATE('DGNB LCA Results'!$M$3,"_",Q373),$A$2:$P$352,11,FALSE)*'DGNB LCA Results'!$N$3+VLOOKUP(CONCATENATE('DGNB LCA Results'!$K$3,"_",Q373),$A$2:$P$352,11,FALSE)*'DGNB LCA Results'!$L$3,IF('DGNB LCA Results'!$P$4=1,VLOOKUP(CONCATENATE('DGNB LCA Results'!$M$3,"_",Q373),$A$2:$P$352,11,FALSE)*'DGNB LCA Results'!$N$3,0))))</f>
        <v>0</v>
      </c>
      <c r="L373">
        <f>IF('DGNB LCA Results'!$P$4=4,VLOOKUP(CONCATENATE('DGNB LCA Results'!$M$3,"_",Q373),$A$2:$P$352,12,FALSE)*'DGNB LCA Results'!$N$3+VLOOKUP(CONCATENATE('DGNB LCA Results'!$K$3,"_",Q373),$A$2:$P$352,12,FALSE)*'DGNB LCA Results'!$L$3+VLOOKUP(CONCATENATE('DGNB LCA Results'!$I$3,"_",Q373),$A$2:$P$352,12,FALSE)*'DGNB LCA Results'!$J$3+VLOOKUP(CONCATENATE('DGNB LCA Results'!$G$3,"_",Q373),$A$2:$P$352,12,FALSE)*'DGNB LCA Results'!$H$3,IF('DGNB LCA Results'!$P$4=3,VLOOKUP(CONCATENATE('DGNB LCA Results'!$M$3,"_",Q373),$A$2:$P$352,12,FALSE)*'DGNB LCA Results'!$N$3+VLOOKUP(CONCATENATE('DGNB LCA Results'!$K$3,"_",Q373),$A$2:$P$352,12,FALSE)*'DGNB LCA Results'!$L$3+VLOOKUP(CONCATENATE('DGNB LCA Results'!$I$3,"_",Q373),$A$2:$P$352,12,FALSE)*'DGNB LCA Results'!$J$3,IF('DGNB LCA Results'!$P$4=2,VLOOKUP(CONCATENATE('DGNB LCA Results'!$M$3,"_",Q373),$A$2:$P$352,12,FALSE)*'DGNB LCA Results'!$N$3+VLOOKUP(CONCATENATE('DGNB LCA Results'!$K$3,"_",Q373),$A$2:$P$352,12,FALSE)*'DGNB LCA Results'!$L$3,IF('DGNB LCA Results'!$P$4=1,VLOOKUP(CONCATENATE('DGNB LCA Results'!$M$3,"_",Q373),$A$2:$P$352,12,FALSE)*'DGNB LCA Results'!$N$3,0))))</f>
        <v>0</v>
      </c>
      <c r="M373" s="427">
        <f>IF('DGNB LCA Results'!$P$4=4,VLOOKUP(CONCATENATE('DGNB LCA Results'!$M$3,"_",Q373),$A$2:$P$352,13,FALSE)*'DGNB LCA Results'!$N$3+VLOOKUP(CONCATENATE('DGNB LCA Results'!$K$3,"_",Q373),$A$2:$P$352,13,FALSE)*'DGNB LCA Results'!$L$3+VLOOKUP(CONCATENATE('DGNB LCA Results'!$I$3,"_",Q373),$A$2:$P$352,13,FALSE)*'DGNB LCA Results'!$J$3+VLOOKUP(CONCATENATE('DGNB LCA Results'!$G$3,"_",Q373),$A$2:$P$352,13,FALSE)*'DGNB LCA Results'!$H$3,IF('DGNB LCA Results'!$P$4=3,VLOOKUP(CONCATENATE('DGNB LCA Results'!$M$3,"_",Q373),$A$2:$P$352,13,FALSE)*'DGNB LCA Results'!$N$3+VLOOKUP(CONCATENATE('DGNB LCA Results'!$K$3,"_",Q373),$A$2:$P$352,13,FALSE)*'DGNB LCA Results'!$L$3+VLOOKUP(CONCATENATE('DGNB LCA Results'!$I$3,"_",Q373),$A$2:$P$352,13,FALSE)*'DGNB LCA Results'!$J$3,IF('DGNB LCA Results'!$P$4=2,VLOOKUP(CONCATENATE('DGNB LCA Results'!$M$3,"_",Q373),$A$2:$P$352,13,FALSE)*'DGNB LCA Results'!$N$3+VLOOKUP(CONCATENATE('DGNB LCA Results'!$K$3,"_",Q373),$A$2:$P$352,13,FALSE)*'DGNB LCA Results'!$L$3,IF('DGNB LCA Results'!$P$4=1,VLOOKUP(CONCATENATE('DGNB LCA Results'!$M$3,"_",Q373),$A$2:$P$352,13,FALSE)*'DGNB LCA Results'!$N$3,0))))</f>
        <v>0</v>
      </c>
      <c r="N373" s="426">
        <f>IF('DGNB LCA Results'!$P$4=4,VLOOKUP(CONCATENATE('DGNB LCA Results'!$M$3,"_",Q373),$A$2:$P$352,14,FALSE)*'DGNB LCA Results'!$N$3+VLOOKUP(CONCATENATE('DGNB LCA Results'!$K$3,"_",Q373),$A$2:$P$352,14,FALSE)*'DGNB LCA Results'!$L$3+VLOOKUP(CONCATENATE('DGNB LCA Results'!$I$3,"_",Q373),$A$2:$P$352,14,FALSE)*'DGNB LCA Results'!$J$3+VLOOKUP(CONCATENATE('DGNB LCA Results'!$G$3,"_",Q373),$A$2:$P$352,14,FALSE)*'DGNB LCA Results'!$H$3,IF('DGNB LCA Results'!$P$4=3,VLOOKUP(CONCATENATE('DGNB LCA Results'!$M$3,"_",Q373),$A$2:$P$352,14,FALSE)*'DGNB LCA Results'!$N$3+VLOOKUP(CONCATENATE('DGNB LCA Results'!$K$3,"_",Q373),$A$2:$P$352,14,FALSE)*'DGNB LCA Results'!$L$3+VLOOKUP(CONCATENATE('DGNB LCA Results'!$I$3,"_",Q373),$A$2:$P$352,14,FALSE)*'DGNB LCA Results'!$J$3,IF('DGNB LCA Results'!$P$4=2,VLOOKUP(CONCATENATE('DGNB LCA Results'!$M$3,"_",Q373),$A$2:$P$352,14,FALSE)*'DGNB LCA Results'!$N$3+VLOOKUP(CONCATENATE('DGNB LCA Results'!$K$3,"_",Q373),$A$2:$P$352,14,FALSE)*'DGNB LCA Results'!$L$3,IF('DGNB LCA Results'!$P$4=1,VLOOKUP(CONCATENATE('DGNB LCA Results'!$M$3,"_",Q373),$A$2:$P$352,14,FALSE)*'DGNB LCA Results'!$N$3,0))))</f>
        <v>0</v>
      </c>
      <c r="O373">
        <f>IF('DGNB LCA Results'!$P$4=4,VLOOKUP(CONCATENATE('DGNB LCA Results'!$M$3,"_",Q373),$A$2:$P$352,15,FALSE)*'DGNB LCA Results'!$N$3+VLOOKUP(CONCATENATE('DGNB LCA Results'!$K$3,"_",Q373),$A$2:$P$352,15,FALSE)*'DGNB LCA Results'!$L$3+VLOOKUP(CONCATENATE('DGNB LCA Results'!$I$3,"_",Q373),$A$2:$P$352,15,FALSE)*'DGNB LCA Results'!$J$3+VLOOKUP(CONCATENATE('DGNB LCA Results'!$G$3,"_",Q373),$A$2:$P$352,15,FALSE)*'DGNB LCA Results'!$H$3,IF('DGNB LCA Results'!$P$4=3,VLOOKUP(CONCATENATE('DGNB LCA Results'!$M$3,"_",Q373),$A$2:$P$352,15,FALSE)*'DGNB LCA Results'!$N$3+VLOOKUP(CONCATENATE('DGNB LCA Results'!$K$3,"_",Q373),$A$2:$P$352,15,FALSE)*'DGNB LCA Results'!$L$3+VLOOKUP(CONCATENATE('DGNB LCA Results'!$I$3,"_",Q373),$A$2:$P$352,15,FALSE)*'DGNB LCA Results'!$J$3,IF('DGNB LCA Results'!$P$4=2,VLOOKUP(CONCATENATE('DGNB LCA Results'!$M$3,"_",Q373),$A$2:$P$352,15,FALSE)*'DGNB LCA Results'!$N$3+VLOOKUP(CONCATENATE('DGNB LCA Results'!$K$3,"_",Q373),$A$2:$P$352,15,FALSE)*'DGNB LCA Results'!$L$3,IF('DGNB LCA Results'!$P$4=1,VLOOKUP(CONCATENATE('DGNB LCA Results'!$M$3,"_",Q373),$A$2:$P$352,15,FALSE)*'DGNB LCA Results'!$N$3,0))))</f>
        <v>0</v>
      </c>
      <c r="P373" s="427">
        <f>IF('DGNB LCA Results'!$P$4=4,VLOOKUP(CONCATENATE('DGNB LCA Results'!$M$3,"_",Q373),$A$2:$P$352,16,FALSE)*'DGNB LCA Results'!$N$3+VLOOKUP(CONCATENATE('DGNB LCA Results'!$K$3,"_",Q373),$A$2:$P$352,16,FALSE)*'DGNB LCA Results'!$L$3+VLOOKUP(CONCATENATE('DGNB LCA Results'!$I$3,"_",Q373),$A$2:$P$352,16,FALSE)*'DGNB LCA Results'!$J$3+VLOOKUP(CONCATENATE('DGNB LCA Results'!$G$3,"_",Q373),$A$2:$P$352,16,FALSE)*'DGNB LCA Results'!$H$3,IF('DGNB LCA Results'!$P$4=3,VLOOKUP(CONCATENATE('DGNB LCA Results'!$M$3,"_",Q373),$A$2:$P$352,16,FALSE)*'DGNB LCA Results'!$N$3+VLOOKUP(CONCATENATE('DGNB LCA Results'!$K$3,"_",Q373),$A$2:$P$352,16,FALSE)*'DGNB LCA Results'!$L$3+VLOOKUP(CONCATENATE('DGNB LCA Results'!$I$3,"_",Q373),$A$2:$P$352,16,FALSE)*'DGNB LCA Results'!$J$3,IF('DGNB LCA Results'!$P$4=2,VLOOKUP(CONCATENATE('DGNB LCA Results'!$M$3,"_",Q373),$A$2:$P$352,16,FALSE)*'DGNB LCA Results'!$N$3+VLOOKUP(CONCATENATE('DGNB LCA Results'!$K$3,"_",Q373),$A$2:$P$352,16,FALSE)*'DGNB LCA Results'!$L$3,IF('DGNB LCA Results'!$P$4=1,VLOOKUP(CONCATENATE('DGNB LCA Results'!$M$3,"_",Q373),$A$2:$P$352,16,FALSE)*'DGNB LCA Results'!$N$3,0))))</f>
        <v>0</v>
      </c>
      <c r="Q373">
        <v>80</v>
      </c>
      <c r="R373" t="s">
        <v>284</v>
      </c>
    </row>
    <row r="374">
      <c r="A374" t="str">
        <f t="shared" si="38"/>
        <v>MIX12_90</v>
      </c>
      <c r="B374" s="426">
        <f>IF('DGNB LCA Results'!$P$4=4,VLOOKUP(CONCATENATE('DGNB LCA Results'!$M$3,"_",Q374),$A$2:$P$352,2,FALSE)*'DGNB LCA Results'!$N$3+VLOOKUP(CONCATENATE('DGNB LCA Results'!$K$3,"_",Q374),$A$2:$P$352,2,FALSE)*'DGNB LCA Results'!$L$3+VLOOKUP(CONCATENATE('DGNB LCA Results'!$I$3,"_",Q374),$A$2:$P$352,2,FALSE)*'DGNB LCA Results'!$J$3+VLOOKUP(CONCATENATE('DGNB LCA Results'!$G$3,"_",Q374),$A$2:$P$352,2,FALSE)*'DGNB LCA Results'!$H$3,IF('DGNB LCA Results'!$P$4=3,VLOOKUP(CONCATENATE('DGNB LCA Results'!$M$3,"_",Q374),$A$2:$P$352,2,FALSE)*'DGNB LCA Results'!$N$3+VLOOKUP(CONCATENATE('DGNB LCA Results'!$K$3,"_",Q374),$A$2:$P$352,2,FALSE)*'DGNB LCA Results'!$L$3+VLOOKUP(CONCATENATE('DGNB LCA Results'!$I$3,"_",Q374),$A$2:$P$352,2,FALSE)*'DGNB LCA Results'!$J$3,IF('DGNB LCA Results'!$P$4=2,VLOOKUP(CONCATENATE('DGNB LCA Results'!$M$3,"_",Q374),$A$2:$P$352,2,FALSE)*'DGNB LCA Results'!$N$3+VLOOKUP(CONCATENATE('DGNB LCA Results'!$K$3,"_",Q374),$A$2:$P$352,2,FALSE)*'DGNB LCA Results'!$L$3,IF('DGNB LCA Results'!$P$4=1,VLOOKUP(CONCATENATE('DGNB LCA Results'!$M$3,"_",Q374),$A$2:$P$352,2,FALSE)*'DGNB LCA Results'!$N$3,0))))</f>
        <v>0</v>
      </c>
      <c r="C374">
        <f>IF('DGNB LCA Results'!$P$4=4,VLOOKUP(CONCATENATE('DGNB LCA Results'!$M$3,"_",Q374),$A$2:$P$352,3,FALSE)*'DGNB LCA Results'!$N$3+VLOOKUP(CONCATENATE('DGNB LCA Results'!$K$3,"_",Q374),$A$2:$P$352,3,FALSE)*'DGNB LCA Results'!$L$3+VLOOKUP(CONCATENATE('DGNB LCA Results'!$I$3,"_",Q374),$A$2:$P$352,3,FALSE)*'DGNB LCA Results'!$J$3+VLOOKUP(CONCATENATE('DGNB LCA Results'!$G$3,"_",Q374),$A$2:$P$352,3,FALSE)*'DGNB LCA Results'!$H$3,IF('DGNB LCA Results'!$P$4=3,VLOOKUP(CONCATENATE('DGNB LCA Results'!$M$3,"_",Q374),$A$2:$P$352,3,FALSE)*'DGNB LCA Results'!$N$3+VLOOKUP(CONCATENATE('DGNB LCA Results'!$K$3,"_",Q374),$A$2:$P$352,3,FALSE)*'DGNB LCA Results'!$L$3+VLOOKUP(CONCATENATE('DGNB LCA Results'!$I$3,"_",Q374),$A$2:$P$352,3,FALSE)*'DGNB LCA Results'!$J$3,IF('DGNB LCA Results'!$P$4=2,VLOOKUP(CONCATENATE('DGNB LCA Results'!$M$3,"_",Q374),$A$2:$P$352,3,FALSE)*'DGNB LCA Results'!$N$3+VLOOKUP(CONCATENATE('DGNB LCA Results'!$K$3,"_",Q374),$A$2:$P$352,3,FALSE)*'DGNB LCA Results'!$L$3,IF('DGNB LCA Results'!$P$4=1,VLOOKUP(CONCATENATE('DGNB LCA Results'!$M$3,"_",Q374),$A$2:$P$352,3,FALSE)*'DGNB LCA Results'!$N$3,0))))</f>
        <v>0</v>
      </c>
      <c r="D374">
        <f>IF('DGNB LCA Results'!$P$4=4,VLOOKUP(CONCATENATE('DGNB LCA Results'!$M$3,"_",Q374),$A$2:$P$352,4,FALSE)*'DGNB LCA Results'!$N$3+VLOOKUP(CONCATENATE('DGNB LCA Results'!$K$3,"_",Q374),$A$2:$P$352,4,FALSE)*'DGNB LCA Results'!$L$3+VLOOKUP(CONCATENATE('DGNB LCA Results'!$I$3,"_",Q374),$A$2:$P$352,4,FALSE)*'DGNB LCA Results'!$J$3+VLOOKUP(CONCATENATE('DGNB LCA Results'!$G$3,"_",Q374),$A$2:$P$352,4,FALSE)*'DGNB LCA Results'!$H$3,IF('DGNB LCA Results'!$P$4=3,VLOOKUP(CONCATENATE('DGNB LCA Results'!$M$3,"_",Q374),$A$2:$P$352,4,FALSE)*'DGNB LCA Results'!$N$3+VLOOKUP(CONCATENATE('DGNB LCA Results'!$K$3,"_",Q374),$A$2:$P$352,4,FALSE)*'DGNB LCA Results'!$L$3+VLOOKUP(CONCATENATE('DGNB LCA Results'!$I$3,"_",Q374),$A$2:$P$352,4,FALSE)*'DGNB LCA Results'!$J$3,IF('DGNB LCA Results'!$P$4=2,VLOOKUP(CONCATENATE('DGNB LCA Results'!$M$3,"_",Q374),$A$2:$P$352,4,FALSE)*'DGNB LCA Results'!$N$3+VLOOKUP(CONCATENATE('DGNB LCA Results'!$K$3,"_",Q374),$A$2:$P$352,4,FALSE)*'DGNB LCA Results'!$L$3,IF('DGNB LCA Results'!$P$4=1,VLOOKUP(CONCATENATE('DGNB LCA Results'!$M$3,"_",Q374),$A$2:$P$352,4,FALSE)*'DGNB LCA Results'!$N$3,0))))</f>
        <v>0</v>
      </c>
      <c r="E374" s="426">
        <f>IF('DGNB LCA Results'!$P$4=4,VLOOKUP(CONCATENATE('DGNB LCA Results'!$M$3,"_",Q374),$A$2:$P$352,5,FALSE)*'DGNB LCA Results'!$N$3+VLOOKUP(CONCATENATE('DGNB LCA Results'!$K$3,"_",Q374),$A$2:$P$352,5,FALSE)*'DGNB LCA Results'!$L$3+VLOOKUP(CONCATENATE('DGNB LCA Results'!$I$3,"_",Q374),$A$2:$P$352,5,FALSE)*'DGNB LCA Results'!$J$3+VLOOKUP(CONCATENATE('DGNB LCA Results'!$G$3,"_",Q374),$A$2:$P$352,5,FALSE)*'DGNB LCA Results'!$H$3,IF('DGNB LCA Results'!$P$4=3,VLOOKUP(CONCATENATE('DGNB LCA Results'!$M$3,"_",Q374),$A$2:$P$352,5,FALSE)*'DGNB LCA Results'!$N$3+VLOOKUP(CONCATENATE('DGNB LCA Results'!$K$3,"_",Q374),$A$2:$P$352,5,FALSE)*'DGNB LCA Results'!$L$3+VLOOKUP(CONCATENATE('DGNB LCA Results'!$I$3,"_",Q374),$A$2:$P$352,5,FALSE)*'DGNB LCA Results'!$J$3,IF('DGNB LCA Results'!$P$4=2,VLOOKUP(CONCATENATE('DGNB LCA Results'!$M$3,"_",Q374),$A$2:$P$352,5,FALSE)*'DGNB LCA Results'!$N$3+VLOOKUP(CONCATENATE('DGNB LCA Results'!$K$3,"_",Q374),$A$2:$P$352,5,FALSE)*'DGNB LCA Results'!$L$3,IF('DGNB LCA Results'!$P$4=1,VLOOKUP(CONCATENATE('DGNB LCA Results'!$M$3,"_",Q374),$A$2:$P$352,5,FALSE)*'DGNB LCA Results'!$N$3,0))))</f>
        <v>0</v>
      </c>
      <c r="F374">
        <f>IF('DGNB LCA Results'!$P$4=4,VLOOKUP(CONCATENATE('DGNB LCA Results'!$M$3,"_",Q374),$A$2:$P$352,6,FALSE)*'DGNB LCA Results'!$N$3+VLOOKUP(CONCATENATE('DGNB LCA Results'!$K$3,"_",Q374),$A$2:$P$352,6,FALSE)*'DGNB LCA Results'!$L$3+VLOOKUP(CONCATENATE('DGNB LCA Results'!$I$3,"_",Q374),$A$2:$P$352,6,FALSE)*'DGNB LCA Results'!$J$3+VLOOKUP(CONCATENATE('DGNB LCA Results'!$G$3,"_",Q374),$A$2:$P$352,6,FALSE)*'DGNB LCA Results'!$H$3,IF('DGNB LCA Results'!$P$4=3,VLOOKUP(CONCATENATE('DGNB LCA Results'!$M$3,"_",Q374),$A$2:$P$352,6,FALSE)*'DGNB LCA Results'!$N$3+VLOOKUP(CONCATENATE('DGNB LCA Results'!$K$3,"_",Q374),$A$2:$P$352,6,FALSE)*'DGNB LCA Results'!$L$3+VLOOKUP(CONCATENATE('DGNB LCA Results'!$I$3,"_",Q374),$A$2:$P$352,6,FALSE)*'DGNB LCA Results'!$J$3,IF('DGNB LCA Results'!$P$4=2,VLOOKUP(CONCATENATE('DGNB LCA Results'!$M$3,"_",Q374),$A$2:$P$352,6,FALSE)*'DGNB LCA Results'!$N$3+VLOOKUP(CONCATENATE('DGNB LCA Results'!$K$3,"_",Q374),$A$2:$P$352,6,FALSE)*'DGNB LCA Results'!$L$3,IF('DGNB LCA Results'!$P$4=1,VLOOKUP(CONCATENATE('DGNB LCA Results'!$M$3,"_",Q374),$A$2:$P$352,6,FALSE)*'DGNB LCA Results'!$N$3,0))))</f>
        <v>0</v>
      </c>
      <c r="G374" s="427">
        <f>IF('DGNB LCA Results'!$P$4=4,VLOOKUP(CONCATENATE('DGNB LCA Results'!$M$3,"_",Q374),$A$2:$P$352,7,FALSE)*'DGNB LCA Results'!$N$3+VLOOKUP(CONCATENATE('DGNB LCA Results'!$K$3,"_",Q374),$A$2:$P$352,7,FALSE)*'DGNB LCA Results'!$L$3+VLOOKUP(CONCATENATE('DGNB LCA Results'!$I$3,"_",Q374),$A$2:$P$352,7,FALSE)*'DGNB LCA Results'!$J$3+VLOOKUP(CONCATENATE('DGNB LCA Results'!$G$3,"_",Q374),$A$2:$P$352,7,FALSE)*'DGNB LCA Results'!$H$3,IF('DGNB LCA Results'!$P$4=3,VLOOKUP(CONCATENATE('DGNB LCA Results'!$M$3,"_",Q374),$A$2:$P$352,7,FALSE)*'DGNB LCA Results'!$N$3+VLOOKUP(CONCATENATE('DGNB LCA Results'!$K$3,"_",Q374),$A$2:$P$352,7,FALSE)*'DGNB LCA Results'!$L$3+VLOOKUP(CONCATENATE('DGNB LCA Results'!$I$3,"_",Q374),$A$2:$P$352,7,FALSE)*'DGNB LCA Results'!$J$3,IF('DGNB LCA Results'!$P$4=2,VLOOKUP(CONCATENATE('DGNB LCA Results'!$M$3,"_",Q374),$A$2:$P$352,7,FALSE)*'DGNB LCA Results'!$N$3+VLOOKUP(CONCATENATE('DGNB LCA Results'!$K$3,"_",Q374),$A$2:$P$352,7,FALSE)*'DGNB LCA Results'!$L$3,IF('DGNB LCA Results'!$P$4=1,VLOOKUP(CONCATENATE('DGNB LCA Results'!$M$3,"_",Q374),$A$2:$P$352,7,FALSE)*'DGNB LCA Results'!$N$3,0))))</f>
        <v>0</v>
      </c>
      <c r="H374" s="426">
        <f>IF('DGNB LCA Results'!$P$4=4,VLOOKUP(CONCATENATE('DGNB LCA Results'!$M$3,"_",Q374),$A$2:$P$352,8,FALSE)*'DGNB LCA Results'!$N$3+VLOOKUP(CONCATENATE('DGNB LCA Results'!$K$3,"_",Q374),$A$2:$P$352,8,FALSE)*'DGNB LCA Results'!$L$3+VLOOKUP(CONCATENATE('DGNB LCA Results'!$I$3,"_",Q374),$A$2:$P$352,8,FALSE)*'DGNB LCA Results'!$J$3+VLOOKUP(CONCATENATE('DGNB LCA Results'!$G$3,"_",Q374),$A$2:$P$352,8,FALSE)*'DGNB LCA Results'!$H$3,IF('DGNB LCA Results'!$P$4=3,VLOOKUP(CONCATENATE('DGNB LCA Results'!$M$3,"_",Q374),$A$2:$P$352,8,FALSE)*'DGNB LCA Results'!$N$3+VLOOKUP(CONCATENATE('DGNB LCA Results'!$K$3,"_",Q374),$A$2:$P$352,8,FALSE)*'DGNB LCA Results'!$L$3+VLOOKUP(CONCATENATE('DGNB LCA Results'!$I$3,"_",Q374),$A$2:$P$352,8,FALSE)*'DGNB LCA Results'!$J$3,IF('DGNB LCA Results'!$P$4=2,VLOOKUP(CONCATENATE('DGNB LCA Results'!$M$3,"_",Q374),$A$2:$P$352,8,FALSE)*'DGNB LCA Results'!$N$3+VLOOKUP(CONCATENATE('DGNB LCA Results'!$K$3,"_",Q374),$A$2:$P$352,8,FALSE)*'DGNB LCA Results'!$L$3,IF('DGNB LCA Results'!$P$4=1,VLOOKUP(CONCATENATE('DGNB LCA Results'!$M$3,"_",Q374),$A$2:$P$352,8,FALSE)*'DGNB LCA Results'!$N$3,0))))</f>
        <v>0</v>
      </c>
      <c r="I374">
        <f>IF('DGNB LCA Results'!$P$4=4,VLOOKUP(CONCATENATE('DGNB LCA Results'!$M$3,"_",Q374),$A$2:$P$352,9,FALSE)*'DGNB LCA Results'!$N$3+VLOOKUP(CONCATENATE('DGNB LCA Results'!$K$3,"_",Q374),$A$2:$P$352,9,FALSE)*'DGNB LCA Results'!$L$3+VLOOKUP(CONCATENATE('DGNB LCA Results'!$I$3,"_",Q374),$A$2:$P$352,9,FALSE)*'DGNB LCA Results'!$J$3+VLOOKUP(CONCATENATE('DGNB LCA Results'!$G$3,"_",Q374),$A$2:$P$352,9,FALSE)*'DGNB LCA Results'!$H$3,IF('DGNB LCA Results'!$P$4=3,VLOOKUP(CONCATENATE('DGNB LCA Results'!$M$3,"_",Q374),$A$2:$P$352,9,FALSE)*'DGNB LCA Results'!$N$3+VLOOKUP(CONCATENATE('DGNB LCA Results'!$K$3,"_",Q374),$A$2:$P$352,9,FALSE)*'DGNB LCA Results'!$L$3+VLOOKUP(CONCATENATE('DGNB LCA Results'!$I$3,"_",Q374),$A$2:$P$352,9,FALSE)*'DGNB LCA Results'!$J$3,IF('DGNB LCA Results'!$P$4=2,VLOOKUP(CONCATENATE('DGNB LCA Results'!$M$3,"_",Q374),$A$2:$P$352,9,FALSE)*'DGNB LCA Results'!$N$3+VLOOKUP(CONCATENATE('DGNB LCA Results'!$K$3,"_",Q374),$A$2:$P$352,9,FALSE)*'DGNB LCA Results'!$L$3,IF('DGNB LCA Results'!$P$4=1,VLOOKUP(CONCATENATE('DGNB LCA Results'!$M$3,"_",Q374),$A$2:$P$352,9,FALSE)*'DGNB LCA Results'!$N$3,0))))</f>
        <v>0</v>
      </c>
      <c r="J374" s="427">
        <f>IF('DGNB LCA Results'!$P$4=4,VLOOKUP(CONCATENATE('DGNB LCA Results'!$M$3,"_",Q374),$A$2:$P$352,10,FALSE)*'DGNB LCA Results'!$N$3+VLOOKUP(CONCATENATE('DGNB LCA Results'!$K$3,"_",Q374),$A$2:$P$352,10,FALSE)*'DGNB LCA Results'!$L$3+VLOOKUP(CONCATENATE('DGNB LCA Results'!$I$3,"_",Q374),$A$2:$P$352,10,FALSE)*'DGNB LCA Results'!$J$3+VLOOKUP(CONCATENATE('DGNB LCA Results'!$G$3,"_",Q374),$A$2:$P$352,10,FALSE)*'DGNB LCA Results'!$H$3,IF('DGNB LCA Results'!$P$4=3,VLOOKUP(CONCATENATE('DGNB LCA Results'!$M$3,"_",Q374),$A$2:$P$352,10,FALSE)*'DGNB LCA Results'!$N$3+VLOOKUP(CONCATENATE('DGNB LCA Results'!$K$3,"_",Q374),$A$2:$P$352,10,FALSE)*'DGNB LCA Results'!$L$3+VLOOKUP(CONCATENATE('DGNB LCA Results'!$I$3,"_",Q374),$A$2:$P$352,10,FALSE)*'DGNB LCA Results'!$J$3,IF('DGNB LCA Results'!$P$4=2,VLOOKUP(CONCATENATE('DGNB LCA Results'!$M$3,"_",Q374),$A$2:$P$352,10,FALSE)*'DGNB LCA Results'!$N$3+VLOOKUP(CONCATENATE('DGNB LCA Results'!$K$3,"_",Q374),$A$2:$P$352,10,FALSE)*'DGNB LCA Results'!$L$3,IF('DGNB LCA Results'!$P$4=1,VLOOKUP(CONCATENATE('DGNB LCA Results'!$M$3,"_",Q374),$A$2:$P$352,10,FALSE)*'DGNB LCA Results'!$N$3,0))))</f>
        <v>0</v>
      </c>
      <c r="K374" s="426">
        <f>IF('DGNB LCA Results'!$P$4=4,VLOOKUP(CONCATENATE('DGNB LCA Results'!$M$3,"_",Q374),$A$2:$P$352,11,FALSE)*'DGNB LCA Results'!$N$3+VLOOKUP(CONCATENATE('DGNB LCA Results'!$K$3,"_",Q374),$A$2:$P$352,11,FALSE)*'DGNB LCA Results'!$L$3+VLOOKUP(CONCATENATE('DGNB LCA Results'!$I$3,"_",Q374),$A$2:$P$352,11,FALSE)*'DGNB LCA Results'!$J$3+VLOOKUP(CONCATENATE('DGNB LCA Results'!$G$3,"_",Q374),$A$2:$P$352,11,FALSE)*'DGNB LCA Results'!$H$3,IF('DGNB LCA Results'!$P$4=3,VLOOKUP(CONCATENATE('DGNB LCA Results'!$M$3,"_",Q374),$A$2:$P$352,11,FALSE)*'DGNB LCA Results'!$N$3+VLOOKUP(CONCATENATE('DGNB LCA Results'!$K$3,"_",Q374),$A$2:$P$352,11,FALSE)*'DGNB LCA Results'!$L$3+VLOOKUP(CONCATENATE('DGNB LCA Results'!$I$3,"_",Q374),$A$2:$P$352,11,FALSE)*'DGNB LCA Results'!$J$3,IF('DGNB LCA Results'!$P$4=2,VLOOKUP(CONCATENATE('DGNB LCA Results'!$M$3,"_",Q374),$A$2:$P$352,11,FALSE)*'DGNB LCA Results'!$N$3+VLOOKUP(CONCATENATE('DGNB LCA Results'!$K$3,"_",Q374),$A$2:$P$352,11,FALSE)*'DGNB LCA Results'!$L$3,IF('DGNB LCA Results'!$P$4=1,VLOOKUP(CONCATENATE('DGNB LCA Results'!$M$3,"_",Q374),$A$2:$P$352,11,FALSE)*'DGNB LCA Results'!$N$3,0))))</f>
        <v>0</v>
      </c>
      <c r="L374">
        <f>IF('DGNB LCA Results'!$P$4=4,VLOOKUP(CONCATENATE('DGNB LCA Results'!$M$3,"_",Q374),$A$2:$P$352,12,FALSE)*'DGNB LCA Results'!$N$3+VLOOKUP(CONCATENATE('DGNB LCA Results'!$K$3,"_",Q374),$A$2:$P$352,12,FALSE)*'DGNB LCA Results'!$L$3+VLOOKUP(CONCATENATE('DGNB LCA Results'!$I$3,"_",Q374),$A$2:$P$352,12,FALSE)*'DGNB LCA Results'!$J$3+VLOOKUP(CONCATENATE('DGNB LCA Results'!$G$3,"_",Q374),$A$2:$P$352,12,FALSE)*'DGNB LCA Results'!$H$3,IF('DGNB LCA Results'!$P$4=3,VLOOKUP(CONCATENATE('DGNB LCA Results'!$M$3,"_",Q374),$A$2:$P$352,12,FALSE)*'DGNB LCA Results'!$N$3+VLOOKUP(CONCATENATE('DGNB LCA Results'!$K$3,"_",Q374),$A$2:$P$352,12,FALSE)*'DGNB LCA Results'!$L$3+VLOOKUP(CONCATENATE('DGNB LCA Results'!$I$3,"_",Q374),$A$2:$P$352,12,FALSE)*'DGNB LCA Results'!$J$3,IF('DGNB LCA Results'!$P$4=2,VLOOKUP(CONCATENATE('DGNB LCA Results'!$M$3,"_",Q374),$A$2:$P$352,12,FALSE)*'DGNB LCA Results'!$N$3+VLOOKUP(CONCATENATE('DGNB LCA Results'!$K$3,"_",Q374),$A$2:$P$352,12,FALSE)*'DGNB LCA Results'!$L$3,IF('DGNB LCA Results'!$P$4=1,VLOOKUP(CONCATENATE('DGNB LCA Results'!$M$3,"_",Q374),$A$2:$P$352,12,FALSE)*'DGNB LCA Results'!$N$3,0))))</f>
        <v>0</v>
      </c>
      <c r="M374" s="427">
        <f>IF('DGNB LCA Results'!$P$4=4,VLOOKUP(CONCATENATE('DGNB LCA Results'!$M$3,"_",Q374),$A$2:$P$352,13,FALSE)*'DGNB LCA Results'!$N$3+VLOOKUP(CONCATENATE('DGNB LCA Results'!$K$3,"_",Q374),$A$2:$P$352,13,FALSE)*'DGNB LCA Results'!$L$3+VLOOKUP(CONCATENATE('DGNB LCA Results'!$I$3,"_",Q374),$A$2:$P$352,13,FALSE)*'DGNB LCA Results'!$J$3+VLOOKUP(CONCATENATE('DGNB LCA Results'!$G$3,"_",Q374),$A$2:$P$352,13,FALSE)*'DGNB LCA Results'!$H$3,IF('DGNB LCA Results'!$P$4=3,VLOOKUP(CONCATENATE('DGNB LCA Results'!$M$3,"_",Q374),$A$2:$P$352,13,FALSE)*'DGNB LCA Results'!$N$3+VLOOKUP(CONCATENATE('DGNB LCA Results'!$K$3,"_",Q374),$A$2:$P$352,13,FALSE)*'DGNB LCA Results'!$L$3+VLOOKUP(CONCATENATE('DGNB LCA Results'!$I$3,"_",Q374),$A$2:$P$352,13,FALSE)*'DGNB LCA Results'!$J$3,IF('DGNB LCA Results'!$P$4=2,VLOOKUP(CONCATENATE('DGNB LCA Results'!$M$3,"_",Q374),$A$2:$P$352,13,FALSE)*'DGNB LCA Results'!$N$3+VLOOKUP(CONCATENATE('DGNB LCA Results'!$K$3,"_",Q374),$A$2:$P$352,13,FALSE)*'DGNB LCA Results'!$L$3,IF('DGNB LCA Results'!$P$4=1,VLOOKUP(CONCATENATE('DGNB LCA Results'!$M$3,"_",Q374),$A$2:$P$352,13,FALSE)*'DGNB LCA Results'!$N$3,0))))</f>
        <v>0</v>
      </c>
      <c r="N374" s="426">
        <f>IF('DGNB LCA Results'!$P$4=4,VLOOKUP(CONCATENATE('DGNB LCA Results'!$M$3,"_",Q374),$A$2:$P$352,14,FALSE)*'DGNB LCA Results'!$N$3+VLOOKUP(CONCATENATE('DGNB LCA Results'!$K$3,"_",Q374),$A$2:$P$352,14,FALSE)*'DGNB LCA Results'!$L$3+VLOOKUP(CONCATENATE('DGNB LCA Results'!$I$3,"_",Q374),$A$2:$P$352,14,FALSE)*'DGNB LCA Results'!$J$3+VLOOKUP(CONCATENATE('DGNB LCA Results'!$G$3,"_",Q374),$A$2:$P$352,14,FALSE)*'DGNB LCA Results'!$H$3,IF('DGNB LCA Results'!$P$4=3,VLOOKUP(CONCATENATE('DGNB LCA Results'!$M$3,"_",Q374),$A$2:$P$352,14,FALSE)*'DGNB LCA Results'!$N$3+VLOOKUP(CONCATENATE('DGNB LCA Results'!$K$3,"_",Q374),$A$2:$P$352,14,FALSE)*'DGNB LCA Results'!$L$3+VLOOKUP(CONCATENATE('DGNB LCA Results'!$I$3,"_",Q374),$A$2:$P$352,14,FALSE)*'DGNB LCA Results'!$J$3,IF('DGNB LCA Results'!$P$4=2,VLOOKUP(CONCATENATE('DGNB LCA Results'!$M$3,"_",Q374),$A$2:$P$352,14,FALSE)*'DGNB LCA Results'!$N$3+VLOOKUP(CONCATENATE('DGNB LCA Results'!$K$3,"_",Q374),$A$2:$P$352,14,FALSE)*'DGNB LCA Results'!$L$3,IF('DGNB LCA Results'!$P$4=1,VLOOKUP(CONCATENATE('DGNB LCA Results'!$M$3,"_",Q374),$A$2:$P$352,14,FALSE)*'DGNB LCA Results'!$N$3,0))))</f>
        <v>0</v>
      </c>
      <c r="O374">
        <f>IF('DGNB LCA Results'!$P$4=4,VLOOKUP(CONCATENATE('DGNB LCA Results'!$M$3,"_",Q374),$A$2:$P$352,15,FALSE)*'DGNB LCA Results'!$N$3+VLOOKUP(CONCATENATE('DGNB LCA Results'!$K$3,"_",Q374),$A$2:$P$352,15,FALSE)*'DGNB LCA Results'!$L$3+VLOOKUP(CONCATENATE('DGNB LCA Results'!$I$3,"_",Q374),$A$2:$P$352,15,FALSE)*'DGNB LCA Results'!$J$3+VLOOKUP(CONCATENATE('DGNB LCA Results'!$G$3,"_",Q374),$A$2:$P$352,15,FALSE)*'DGNB LCA Results'!$H$3,IF('DGNB LCA Results'!$P$4=3,VLOOKUP(CONCATENATE('DGNB LCA Results'!$M$3,"_",Q374),$A$2:$P$352,15,FALSE)*'DGNB LCA Results'!$N$3+VLOOKUP(CONCATENATE('DGNB LCA Results'!$K$3,"_",Q374),$A$2:$P$352,15,FALSE)*'DGNB LCA Results'!$L$3+VLOOKUP(CONCATENATE('DGNB LCA Results'!$I$3,"_",Q374),$A$2:$P$352,15,FALSE)*'DGNB LCA Results'!$J$3,IF('DGNB LCA Results'!$P$4=2,VLOOKUP(CONCATENATE('DGNB LCA Results'!$M$3,"_",Q374),$A$2:$P$352,15,FALSE)*'DGNB LCA Results'!$N$3+VLOOKUP(CONCATENATE('DGNB LCA Results'!$K$3,"_",Q374),$A$2:$P$352,15,FALSE)*'DGNB LCA Results'!$L$3,IF('DGNB LCA Results'!$P$4=1,VLOOKUP(CONCATENATE('DGNB LCA Results'!$M$3,"_",Q374),$A$2:$P$352,15,FALSE)*'DGNB LCA Results'!$N$3,0))))</f>
        <v>0</v>
      </c>
      <c r="P374" s="427">
        <f>IF('DGNB LCA Results'!$P$4=4,VLOOKUP(CONCATENATE('DGNB LCA Results'!$M$3,"_",Q374),$A$2:$P$352,16,FALSE)*'DGNB LCA Results'!$N$3+VLOOKUP(CONCATENATE('DGNB LCA Results'!$K$3,"_",Q374),$A$2:$P$352,16,FALSE)*'DGNB LCA Results'!$L$3+VLOOKUP(CONCATENATE('DGNB LCA Results'!$I$3,"_",Q374),$A$2:$P$352,16,FALSE)*'DGNB LCA Results'!$J$3+VLOOKUP(CONCATENATE('DGNB LCA Results'!$G$3,"_",Q374),$A$2:$P$352,16,FALSE)*'DGNB LCA Results'!$H$3,IF('DGNB LCA Results'!$P$4=3,VLOOKUP(CONCATENATE('DGNB LCA Results'!$M$3,"_",Q374),$A$2:$P$352,16,FALSE)*'DGNB LCA Results'!$N$3+VLOOKUP(CONCATENATE('DGNB LCA Results'!$K$3,"_",Q374),$A$2:$P$352,16,FALSE)*'DGNB LCA Results'!$L$3+VLOOKUP(CONCATENATE('DGNB LCA Results'!$I$3,"_",Q374),$A$2:$P$352,16,FALSE)*'DGNB LCA Results'!$J$3,IF('DGNB LCA Results'!$P$4=2,VLOOKUP(CONCATENATE('DGNB LCA Results'!$M$3,"_",Q374),$A$2:$P$352,16,FALSE)*'DGNB LCA Results'!$N$3+VLOOKUP(CONCATENATE('DGNB LCA Results'!$K$3,"_",Q374),$A$2:$P$352,16,FALSE)*'DGNB LCA Results'!$L$3,IF('DGNB LCA Results'!$P$4=1,VLOOKUP(CONCATENATE('DGNB LCA Results'!$M$3,"_",Q374),$A$2:$P$352,16,FALSE)*'DGNB LCA Results'!$N$3,0))))</f>
        <v>0</v>
      </c>
      <c r="Q374">
        <v>90</v>
      </c>
      <c r="R374" t="s">
        <v>284</v>
      </c>
    </row>
    <row r="375">
      <c r="A375" t="str">
        <f t="shared" si="38"/>
        <v>MIX12_100</v>
      </c>
      <c r="B375" s="426">
        <f>IF('DGNB LCA Results'!$P$4=4,VLOOKUP(CONCATENATE('DGNB LCA Results'!$M$3,"_",Q375),$A$2:$P$352,2,FALSE)*'DGNB LCA Results'!$N$3+VLOOKUP(CONCATENATE('DGNB LCA Results'!$K$3,"_",Q375),$A$2:$P$352,2,FALSE)*'DGNB LCA Results'!$L$3+VLOOKUP(CONCATENATE('DGNB LCA Results'!$I$3,"_",Q375),$A$2:$P$352,2,FALSE)*'DGNB LCA Results'!$J$3+VLOOKUP(CONCATENATE('DGNB LCA Results'!$G$3,"_",Q375),$A$2:$P$352,2,FALSE)*'DGNB LCA Results'!$H$3,IF('DGNB LCA Results'!$P$4=3,VLOOKUP(CONCATENATE('DGNB LCA Results'!$M$3,"_",Q375),$A$2:$P$352,2,FALSE)*'DGNB LCA Results'!$N$3+VLOOKUP(CONCATENATE('DGNB LCA Results'!$K$3,"_",Q375),$A$2:$P$352,2,FALSE)*'DGNB LCA Results'!$L$3+VLOOKUP(CONCATENATE('DGNB LCA Results'!$I$3,"_",Q375),$A$2:$P$352,2,FALSE)*'DGNB LCA Results'!$J$3,IF('DGNB LCA Results'!$P$4=2,VLOOKUP(CONCATENATE('DGNB LCA Results'!$M$3,"_",Q375),$A$2:$P$352,2,FALSE)*'DGNB LCA Results'!$N$3+VLOOKUP(CONCATENATE('DGNB LCA Results'!$K$3,"_",Q375),$A$2:$P$352,2,FALSE)*'DGNB LCA Results'!$L$3,IF('DGNB LCA Results'!$P$4=1,VLOOKUP(CONCATENATE('DGNB LCA Results'!$M$3,"_",Q375),$A$2:$P$352,2,FALSE)*'DGNB LCA Results'!$N$3,0))))</f>
        <v>0</v>
      </c>
      <c r="C375">
        <f>IF('DGNB LCA Results'!$P$4=4,VLOOKUP(CONCATENATE('DGNB LCA Results'!$M$3,"_",Q375),$A$2:$P$352,3,FALSE)*'DGNB LCA Results'!$N$3+VLOOKUP(CONCATENATE('DGNB LCA Results'!$K$3,"_",Q375),$A$2:$P$352,3,FALSE)*'DGNB LCA Results'!$L$3+VLOOKUP(CONCATENATE('DGNB LCA Results'!$I$3,"_",Q375),$A$2:$P$352,3,FALSE)*'DGNB LCA Results'!$J$3+VLOOKUP(CONCATENATE('DGNB LCA Results'!$G$3,"_",Q375),$A$2:$P$352,3,FALSE)*'DGNB LCA Results'!$H$3,IF('DGNB LCA Results'!$P$4=3,VLOOKUP(CONCATENATE('DGNB LCA Results'!$M$3,"_",Q375),$A$2:$P$352,3,FALSE)*'DGNB LCA Results'!$N$3+VLOOKUP(CONCATENATE('DGNB LCA Results'!$K$3,"_",Q375),$A$2:$P$352,3,FALSE)*'DGNB LCA Results'!$L$3+VLOOKUP(CONCATENATE('DGNB LCA Results'!$I$3,"_",Q375),$A$2:$P$352,3,FALSE)*'DGNB LCA Results'!$J$3,IF('DGNB LCA Results'!$P$4=2,VLOOKUP(CONCATENATE('DGNB LCA Results'!$M$3,"_",Q375),$A$2:$P$352,3,FALSE)*'DGNB LCA Results'!$N$3+VLOOKUP(CONCATENATE('DGNB LCA Results'!$K$3,"_",Q375),$A$2:$P$352,3,FALSE)*'DGNB LCA Results'!$L$3,IF('DGNB LCA Results'!$P$4=1,VLOOKUP(CONCATENATE('DGNB LCA Results'!$M$3,"_",Q375),$A$2:$P$352,3,FALSE)*'DGNB LCA Results'!$N$3,0))))</f>
        <v>0</v>
      </c>
      <c r="D375">
        <f>IF('DGNB LCA Results'!$P$4=4,VLOOKUP(CONCATENATE('DGNB LCA Results'!$M$3,"_",Q375),$A$2:$P$352,4,FALSE)*'DGNB LCA Results'!$N$3+VLOOKUP(CONCATENATE('DGNB LCA Results'!$K$3,"_",Q375),$A$2:$P$352,4,FALSE)*'DGNB LCA Results'!$L$3+VLOOKUP(CONCATENATE('DGNB LCA Results'!$I$3,"_",Q375),$A$2:$P$352,4,FALSE)*'DGNB LCA Results'!$J$3+VLOOKUP(CONCATENATE('DGNB LCA Results'!$G$3,"_",Q375),$A$2:$P$352,4,FALSE)*'DGNB LCA Results'!$H$3,IF('DGNB LCA Results'!$P$4=3,VLOOKUP(CONCATENATE('DGNB LCA Results'!$M$3,"_",Q375),$A$2:$P$352,4,FALSE)*'DGNB LCA Results'!$N$3+VLOOKUP(CONCATENATE('DGNB LCA Results'!$K$3,"_",Q375),$A$2:$P$352,4,FALSE)*'DGNB LCA Results'!$L$3+VLOOKUP(CONCATENATE('DGNB LCA Results'!$I$3,"_",Q375),$A$2:$P$352,4,FALSE)*'DGNB LCA Results'!$J$3,IF('DGNB LCA Results'!$P$4=2,VLOOKUP(CONCATENATE('DGNB LCA Results'!$M$3,"_",Q375),$A$2:$P$352,4,FALSE)*'DGNB LCA Results'!$N$3+VLOOKUP(CONCATENATE('DGNB LCA Results'!$K$3,"_",Q375),$A$2:$P$352,4,FALSE)*'DGNB LCA Results'!$L$3,IF('DGNB LCA Results'!$P$4=1,VLOOKUP(CONCATENATE('DGNB LCA Results'!$M$3,"_",Q375),$A$2:$P$352,4,FALSE)*'DGNB LCA Results'!$N$3,0))))</f>
        <v>0</v>
      </c>
      <c r="E375" s="426">
        <f>IF('DGNB LCA Results'!$P$4=4,VLOOKUP(CONCATENATE('DGNB LCA Results'!$M$3,"_",Q375),$A$2:$P$352,5,FALSE)*'DGNB LCA Results'!$N$3+VLOOKUP(CONCATENATE('DGNB LCA Results'!$K$3,"_",Q375),$A$2:$P$352,5,FALSE)*'DGNB LCA Results'!$L$3+VLOOKUP(CONCATENATE('DGNB LCA Results'!$I$3,"_",Q375),$A$2:$P$352,5,FALSE)*'DGNB LCA Results'!$J$3+VLOOKUP(CONCATENATE('DGNB LCA Results'!$G$3,"_",Q375),$A$2:$P$352,5,FALSE)*'DGNB LCA Results'!$H$3,IF('DGNB LCA Results'!$P$4=3,VLOOKUP(CONCATENATE('DGNB LCA Results'!$M$3,"_",Q375),$A$2:$P$352,5,FALSE)*'DGNB LCA Results'!$N$3+VLOOKUP(CONCATENATE('DGNB LCA Results'!$K$3,"_",Q375),$A$2:$P$352,5,FALSE)*'DGNB LCA Results'!$L$3+VLOOKUP(CONCATENATE('DGNB LCA Results'!$I$3,"_",Q375),$A$2:$P$352,5,FALSE)*'DGNB LCA Results'!$J$3,IF('DGNB LCA Results'!$P$4=2,VLOOKUP(CONCATENATE('DGNB LCA Results'!$M$3,"_",Q375),$A$2:$P$352,5,FALSE)*'DGNB LCA Results'!$N$3+VLOOKUP(CONCATENATE('DGNB LCA Results'!$K$3,"_",Q375),$A$2:$P$352,5,FALSE)*'DGNB LCA Results'!$L$3,IF('DGNB LCA Results'!$P$4=1,VLOOKUP(CONCATENATE('DGNB LCA Results'!$M$3,"_",Q375),$A$2:$P$352,5,FALSE)*'DGNB LCA Results'!$N$3,0))))</f>
        <v>0</v>
      </c>
      <c r="F375">
        <f>IF('DGNB LCA Results'!$P$4=4,VLOOKUP(CONCATENATE('DGNB LCA Results'!$M$3,"_",Q375),$A$2:$P$352,6,FALSE)*'DGNB LCA Results'!$N$3+VLOOKUP(CONCATENATE('DGNB LCA Results'!$K$3,"_",Q375),$A$2:$P$352,6,FALSE)*'DGNB LCA Results'!$L$3+VLOOKUP(CONCATENATE('DGNB LCA Results'!$I$3,"_",Q375),$A$2:$P$352,6,FALSE)*'DGNB LCA Results'!$J$3+VLOOKUP(CONCATENATE('DGNB LCA Results'!$G$3,"_",Q375),$A$2:$P$352,6,FALSE)*'DGNB LCA Results'!$H$3,IF('DGNB LCA Results'!$P$4=3,VLOOKUP(CONCATENATE('DGNB LCA Results'!$M$3,"_",Q375),$A$2:$P$352,6,FALSE)*'DGNB LCA Results'!$N$3+VLOOKUP(CONCATENATE('DGNB LCA Results'!$K$3,"_",Q375),$A$2:$P$352,6,FALSE)*'DGNB LCA Results'!$L$3+VLOOKUP(CONCATENATE('DGNB LCA Results'!$I$3,"_",Q375),$A$2:$P$352,6,FALSE)*'DGNB LCA Results'!$J$3,IF('DGNB LCA Results'!$P$4=2,VLOOKUP(CONCATENATE('DGNB LCA Results'!$M$3,"_",Q375),$A$2:$P$352,6,FALSE)*'DGNB LCA Results'!$N$3+VLOOKUP(CONCATENATE('DGNB LCA Results'!$K$3,"_",Q375),$A$2:$P$352,6,FALSE)*'DGNB LCA Results'!$L$3,IF('DGNB LCA Results'!$P$4=1,VLOOKUP(CONCATENATE('DGNB LCA Results'!$M$3,"_",Q375),$A$2:$P$352,6,FALSE)*'DGNB LCA Results'!$N$3,0))))</f>
        <v>0</v>
      </c>
      <c r="G375" s="427">
        <f>IF('DGNB LCA Results'!$P$4=4,VLOOKUP(CONCATENATE('DGNB LCA Results'!$M$3,"_",Q375),$A$2:$P$352,7,FALSE)*'DGNB LCA Results'!$N$3+VLOOKUP(CONCATENATE('DGNB LCA Results'!$K$3,"_",Q375),$A$2:$P$352,7,FALSE)*'DGNB LCA Results'!$L$3+VLOOKUP(CONCATENATE('DGNB LCA Results'!$I$3,"_",Q375),$A$2:$P$352,7,FALSE)*'DGNB LCA Results'!$J$3+VLOOKUP(CONCATENATE('DGNB LCA Results'!$G$3,"_",Q375),$A$2:$P$352,7,FALSE)*'DGNB LCA Results'!$H$3,IF('DGNB LCA Results'!$P$4=3,VLOOKUP(CONCATENATE('DGNB LCA Results'!$M$3,"_",Q375),$A$2:$P$352,7,FALSE)*'DGNB LCA Results'!$N$3+VLOOKUP(CONCATENATE('DGNB LCA Results'!$K$3,"_",Q375),$A$2:$P$352,7,FALSE)*'DGNB LCA Results'!$L$3+VLOOKUP(CONCATENATE('DGNB LCA Results'!$I$3,"_",Q375),$A$2:$P$352,7,FALSE)*'DGNB LCA Results'!$J$3,IF('DGNB LCA Results'!$P$4=2,VLOOKUP(CONCATENATE('DGNB LCA Results'!$M$3,"_",Q375),$A$2:$P$352,7,FALSE)*'DGNB LCA Results'!$N$3+VLOOKUP(CONCATENATE('DGNB LCA Results'!$K$3,"_",Q375),$A$2:$P$352,7,FALSE)*'DGNB LCA Results'!$L$3,IF('DGNB LCA Results'!$P$4=1,VLOOKUP(CONCATENATE('DGNB LCA Results'!$M$3,"_",Q375),$A$2:$P$352,7,FALSE)*'DGNB LCA Results'!$N$3,0))))</f>
        <v>0</v>
      </c>
      <c r="H375" s="426">
        <f>IF('DGNB LCA Results'!$P$4=4,VLOOKUP(CONCATENATE('DGNB LCA Results'!$M$3,"_",Q375),$A$2:$P$352,8,FALSE)*'DGNB LCA Results'!$N$3+VLOOKUP(CONCATENATE('DGNB LCA Results'!$K$3,"_",Q375),$A$2:$P$352,8,FALSE)*'DGNB LCA Results'!$L$3+VLOOKUP(CONCATENATE('DGNB LCA Results'!$I$3,"_",Q375),$A$2:$P$352,8,FALSE)*'DGNB LCA Results'!$J$3+VLOOKUP(CONCATENATE('DGNB LCA Results'!$G$3,"_",Q375),$A$2:$P$352,8,FALSE)*'DGNB LCA Results'!$H$3,IF('DGNB LCA Results'!$P$4=3,VLOOKUP(CONCATENATE('DGNB LCA Results'!$M$3,"_",Q375),$A$2:$P$352,8,FALSE)*'DGNB LCA Results'!$N$3+VLOOKUP(CONCATENATE('DGNB LCA Results'!$K$3,"_",Q375),$A$2:$P$352,8,FALSE)*'DGNB LCA Results'!$L$3+VLOOKUP(CONCATENATE('DGNB LCA Results'!$I$3,"_",Q375),$A$2:$P$352,8,FALSE)*'DGNB LCA Results'!$J$3,IF('DGNB LCA Results'!$P$4=2,VLOOKUP(CONCATENATE('DGNB LCA Results'!$M$3,"_",Q375),$A$2:$P$352,8,FALSE)*'DGNB LCA Results'!$N$3+VLOOKUP(CONCATENATE('DGNB LCA Results'!$K$3,"_",Q375),$A$2:$P$352,8,FALSE)*'DGNB LCA Results'!$L$3,IF('DGNB LCA Results'!$P$4=1,VLOOKUP(CONCATENATE('DGNB LCA Results'!$M$3,"_",Q375),$A$2:$P$352,8,FALSE)*'DGNB LCA Results'!$N$3,0))))</f>
        <v>0</v>
      </c>
      <c r="I375">
        <f>IF('DGNB LCA Results'!$P$4=4,VLOOKUP(CONCATENATE('DGNB LCA Results'!$M$3,"_",Q375),$A$2:$P$352,9,FALSE)*'DGNB LCA Results'!$N$3+VLOOKUP(CONCATENATE('DGNB LCA Results'!$K$3,"_",Q375),$A$2:$P$352,9,FALSE)*'DGNB LCA Results'!$L$3+VLOOKUP(CONCATENATE('DGNB LCA Results'!$I$3,"_",Q375),$A$2:$P$352,9,FALSE)*'DGNB LCA Results'!$J$3+VLOOKUP(CONCATENATE('DGNB LCA Results'!$G$3,"_",Q375),$A$2:$P$352,9,FALSE)*'DGNB LCA Results'!$H$3,IF('DGNB LCA Results'!$P$4=3,VLOOKUP(CONCATENATE('DGNB LCA Results'!$M$3,"_",Q375),$A$2:$P$352,9,FALSE)*'DGNB LCA Results'!$N$3+VLOOKUP(CONCATENATE('DGNB LCA Results'!$K$3,"_",Q375),$A$2:$P$352,9,FALSE)*'DGNB LCA Results'!$L$3+VLOOKUP(CONCATENATE('DGNB LCA Results'!$I$3,"_",Q375),$A$2:$P$352,9,FALSE)*'DGNB LCA Results'!$J$3,IF('DGNB LCA Results'!$P$4=2,VLOOKUP(CONCATENATE('DGNB LCA Results'!$M$3,"_",Q375),$A$2:$P$352,9,FALSE)*'DGNB LCA Results'!$N$3+VLOOKUP(CONCATENATE('DGNB LCA Results'!$K$3,"_",Q375),$A$2:$P$352,9,FALSE)*'DGNB LCA Results'!$L$3,IF('DGNB LCA Results'!$P$4=1,VLOOKUP(CONCATENATE('DGNB LCA Results'!$M$3,"_",Q375),$A$2:$P$352,9,FALSE)*'DGNB LCA Results'!$N$3,0))))</f>
        <v>0</v>
      </c>
      <c r="J375" s="427">
        <f>IF('DGNB LCA Results'!$P$4=4,VLOOKUP(CONCATENATE('DGNB LCA Results'!$M$3,"_",Q375),$A$2:$P$352,10,FALSE)*'DGNB LCA Results'!$N$3+VLOOKUP(CONCATENATE('DGNB LCA Results'!$K$3,"_",Q375),$A$2:$P$352,10,FALSE)*'DGNB LCA Results'!$L$3+VLOOKUP(CONCATENATE('DGNB LCA Results'!$I$3,"_",Q375),$A$2:$P$352,10,FALSE)*'DGNB LCA Results'!$J$3+VLOOKUP(CONCATENATE('DGNB LCA Results'!$G$3,"_",Q375),$A$2:$P$352,10,FALSE)*'DGNB LCA Results'!$H$3,IF('DGNB LCA Results'!$P$4=3,VLOOKUP(CONCATENATE('DGNB LCA Results'!$M$3,"_",Q375),$A$2:$P$352,10,FALSE)*'DGNB LCA Results'!$N$3+VLOOKUP(CONCATENATE('DGNB LCA Results'!$K$3,"_",Q375),$A$2:$P$352,10,FALSE)*'DGNB LCA Results'!$L$3+VLOOKUP(CONCATENATE('DGNB LCA Results'!$I$3,"_",Q375),$A$2:$P$352,10,FALSE)*'DGNB LCA Results'!$J$3,IF('DGNB LCA Results'!$P$4=2,VLOOKUP(CONCATENATE('DGNB LCA Results'!$M$3,"_",Q375),$A$2:$P$352,10,FALSE)*'DGNB LCA Results'!$N$3+VLOOKUP(CONCATENATE('DGNB LCA Results'!$K$3,"_",Q375),$A$2:$P$352,10,FALSE)*'DGNB LCA Results'!$L$3,IF('DGNB LCA Results'!$P$4=1,VLOOKUP(CONCATENATE('DGNB LCA Results'!$M$3,"_",Q375),$A$2:$P$352,10,FALSE)*'DGNB LCA Results'!$N$3,0))))</f>
        <v>0</v>
      </c>
      <c r="K375" s="426">
        <f>IF('DGNB LCA Results'!$P$4=4,VLOOKUP(CONCATENATE('DGNB LCA Results'!$M$3,"_",Q375),$A$2:$P$352,11,FALSE)*'DGNB LCA Results'!$N$3+VLOOKUP(CONCATENATE('DGNB LCA Results'!$K$3,"_",Q375),$A$2:$P$352,11,FALSE)*'DGNB LCA Results'!$L$3+VLOOKUP(CONCATENATE('DGNB LCA Results'!$I$3,"_",Q375),$A$2:$P$352,11,FALSE)*'DGNB LCA Results'!$J$3+VLOOKUP(CONCATENATE('DGNB LCA Results'!$G$3,"_",Q375),$A$2:$P$352,11,FALSE)*'DGNB LCA Results'!$H$3,IF('DGNB LCA Results'!$P$4=3,VLOOKUP(CONCATENATE('DGNB LCA Results'!$M$3,"_",Q375),$A$2:$P$352,11,FALSE)*'DGNB LCA Results'!$N$3+VLOOKUP(CONCATENATE('DGNB LCA Results'!$K$3,"_",Q375),$A$2:$P$352,11,FALSE)*'DGNB LCA Results'!$L$3+VLOOKUP(CONCATENATE('DGNB LCA Results'!$I$3,"_",Q375),$A$2:$P$352,11,FALSE)*'DGNB LCA Results'!$J$3,IF('DGNB LCA Results'!$P$4=2,VLOOKUP(CONCATENATE('DGNB LCA Results'!$M$3,"_",Q375),$A$2:$P$352,11,FALSE)*'DGNB LCA Results'!$N$3+VLOOKUP(CONCATENATE('DGNB LCA Results'!$K$3,"_",Q375),$A$2:$P$352,11,FALSE)*'DGNB LCA Results'!$L$3,IF('DGNB LCA Results'!$P$4=1,VLOOKUP(CONCATENATE('DGNB LCA Results'!$M$3,"_",Q375),$A$2:$P$352,11,FALSE)*'DGNB LCA Results'!$N$3,0))))</f>
        <v>0</v>
      </c>
      <c r="L375">
        <f>IF('DGNB LCA Results'!$P$4=4,VLOOKUP(CONCATENATE('DGNB LCA Results'!$M$3,"_",Q375),$A$2:$P$352,12,FALSE)*'DGNB LCA Results'!$N$3+VLOOKUP(CONCATENATE('DGNB LCA Results'!$K$3,"_",Q375),$A$2:$P$352,12,FALSE)*'DGNB LCA Results'!$L$3+VLOOKUP(CONCATENATE('DGNB LCA Results'!$I$3,"_",Q375),$A$2:$P$352,12,FALSE)*'DGNB LCA Results'!$J$3+VLOOKUP(CONCATENATE('DGNB LCA Results'!$G$3,"_",Q375),$A$2:$P$352,12,FALSE)*'DGNB LCA Results'!$H$3,IF('DGNB LCA Results'!$P$4=3,VLOOKUP(CONCATENATE('DGNB LCA Results'!$M$3,"_",Q375),$A$2:$P$352,12,FALSE)*'DGNB LCA Results'!$N$3+VLOOKUP(CONCATENATE('DGNB LCA Results'!$K$3,"_",Q375),$A$2:$P$352,12,FALSE)*'DGNB LCA Results'!$L$3+VLOOKUP(CONCATENATE('DGNB LCA Results'!$I$3,"_",Q375),$A$2:$P$352,12,FALSE)*'DGNB LCA Results'!$J$3,IF('DGNB LCA Results'!$P$4=2,VLOOKUP(CONCATENATE('DGNB LCA Results'!$M$3,"_",Q375),$A$2:$P$352,12,FALSE)*'DGNB LCA Results'!$N$3+VLOOKUP(CONCATENATE('DGNB LCA Results'!$K$3,"_",Q375),$A$2:$P$352,12,FALSE)*'DGNB LCA Results'!$L$3,IF('DGNB LCA Results'!$P$4=1,VLOOKUP(CONCATENATE('DGNB LCA Results'!$M$3,"_",Q375),$A$2:$P$352,12,FALSE)*'DGNB LCA Results'!$N$3,0))))</f>
        <v>0</v>
      </c>
      <c r="M375" s="427">
        <f>IF('DGNB LCA Results'!$P$4=4,VLOOKUP(CONCATENATE('DGNB LCA Results'!$M$3,"_",Q375),$A$2:$P$352,13,FALSE)*'DGNB LCA Results'!$N$3+VLOOKUP(CONCATENATE('DGNB LCA Results'!$K$3,"_",Q375),$A$2:$P$352,13,FALSE)*'DGNB LCA Results'!$L$3+VLOOKUP(CONCATENATE('DGNB LCA Results'!$I$3,"_",Q375),$A$2:$P$352,13,FALSE)*'DGNB LCA Results'!$J$3+VLOOKUP(CONCATENATE('DGNB LCA Results'!$G$3,"_",Q375),$A$2:$P$352,13,FALSE)*'DGNB LCA Results'!$H$3,IF('DGNB LCA Results'!$P$4=3,VLOOKUP(CONCATENATE('DGNB LCA Results'!$M$3,"_",Q375),$A$2:$P$352,13,FALSE)*'DGNB LCA Results'!$N$3+VLOOKUP(CONCATENATE('DGNB LCA Results'!$K$3,"_",Q375),$A$2:$P$352,13,FALSE)*'DGNB LCA Results'!$L$3+VLOOKUP(CONCATENATE('DGNB LCA Results'!$I$3,"_",Q375),$A$2:$P$352,13,FALSE)*'DGNB LCA Results'!$J$3,IF('DGNB LCA Results'!$P$4=2,VLOOKUP(CONCATENATE('DGNB LCA Results'!$M$3,"_",Q375),$A$2:$P$352,13,FALSE)*'DGNB LCA Results'!$N$3+VLOOKUP(CONCATENATE('DGNB LCA Results'!$K$3,"_",Q375),$A$2:$P$352,13,FALSE)*'DGNB LCA Results'!$L$3,IF('DGNB LCA Results'!$P$4=1,VLOOKUP(CONCATENATE('DGNB LCA Results'!$M$3,"_",Q375),$A$2:$P$352,13,FALSE)*'DGNB LCA Results'!$N$3,0))))</f>
        <v>0</v>
      </c>
      <c r="N375" s="426">
        <f>IF('DGNB LCA Results'!$P$4=4,VLOOKUP(CONCATENATE('DGNB LCA Results'!$M$3,"_",Q375),$A$2:$P$352,14,FALSE)*'DGNB LCA Results'!$N$3+VLOOKUP(CONCATENATE('DGNB LCA Results'!$K$3,"_",Q375),$A$2:$P$352,14,FALSE)*'DGNB LCA Results'!$L$3+VLOOKUP(CONCATENATE('DGNB LCA Results'!$I$3,"_",Q375),$A$2:$P$352,14,FALSE)*'DGNB LCA Results'!$J$3+VLOOKUP(CONCATENATE('DGNB LCA Results'!$G$3,"_",Q375),$A$2:$P$352,14,FALSE)*'DGNB LCA Results'!$H$3,IF('DGNB LCA Results'!$P$4=3,VLOOKUP(CONCATENATE('DGNB LCA Results'!$M$3,"_",Q375),$A$2:$P$352,14,FALSE)*'DGNB LCA Results'!$N$3+VLOOKUP(CONCATENATE('DGNB LCA Results'!$K$3,"_",Q375),$A$2:$P$352,14,FALSE)*'DGNB LCA Results'!$L$3+VLOOKUP(CONCATENATE('DGNB LCA Results'!$I$3,"_",Q375),$A$2:$P$352,14,FALSE)*'DGNB LCA Results'!$J$3,IF('DGNB LCA Results'!$P$4=2,VLOOKUP(CONCATENATE('DGNB LCA Results'!$M$3,"_",Q375),$A$2:$P$352,14,FALSE)*'DGNB LCA Results'!$N$3+VLOOKUP(CONCATENATE('DGNB LCA Results'!$K$3,"_",Q375),$A$2:$P$352,14,FALSE)*'DGNB LCA Results'!$L$3,IF('DGNB LCA Results'!$P$4=1,VLOOKUP(CONCATENATE('DGNB LCA Results'!$M$3,"_",Q375),$A$2:$P$352,14,FALSE)*'DGNB LCA Results'!$N$3,0))))</f>
        <v>0</v>
      </c>
      <c r="O375">
        <f>IF('DGNB LCA Results'!$P$4=4,VLOOKUP(CONCATENATE('DGNB LCA Results'!$M$3,"_",Q375),$A$2:$P$352,15,FALSE)*'DGNB LCA Results'!$N$3+VLOOKUP(CONCATENATE('DGNB LCA Results'!$K$3,"_",Q375),$A$2:$P$352,15,FALSE)*'DGNB LCA Results'!$L$3+VLOOKUP(CONCATENATE('DGNB LCA Results'!$I$3,"_",Q375),$A$2:$P$352,15,FALSE)*'DGNB LCA Results'!$J$3+VLOOKUP(CONCATENATE('DGNB LCA Results'!$G$3,"_",Q375),$A$2:$P$352,15,FALSE)*'DGNB LCA Results'!$H$3,IF('DGNB LCA Results'!$P$4=3,VLOOKUP(CONCATENATE('DGNB LCA Results'!$M$3,"_",Q375),$A$2:$P$352,15,FALSE)*'DGNB LCA Results'!$N$3+VLOOKUP(CONCATENATE('DGNB LCA Results'!$K$3,"_",Q375),$A$2:$P$352,15,FALSE)*'DGNB LCA Results'!$L$3+VLOOKUP(CONCATENATE('DGNB LCA Results'!$I$3,"_",Q375),$A$2:$P$352,15,FALSE)*'DGNB LCA Results'!$J$3,IF('DGNB LCA Results'!$P$4=2,VLOOKUP(CONCATENATE('DGNB LCA Results'!$M$3,"_",Q375),$A$2:$P$352,15,FALSE)*'DGNB LCA Results'!$N$3+VLOOKUP(CONCATENATE('DGNB LCA Results'!$K$3,"_",Q375),$A$2:$P$352,15,FALSE)*'DGNB LCA Results'!$L$3,IF('DGNB LCA Results'!$P$4=1,VLOOKUP(CONCATENATE('DGNB LCA Results'!$M$3,"_",Q375),$A$2:$P$352,15,FALSE)*'DGNB LCA Results'!$N$3,0))))</f>
        <v>0</v>
      </c>
      <c r="P375" s="427">
        <f>IF('DGNB LCA Results'!$P$4=4,VLOOKUP(CONCATENATE('DGNB LCA Results'!$M$3,"_",Q375),$A$2:$P$352,16,FALSE)*'DGNB LCA Results'!$N$3+VLOOKUP(CONCATENATE('DGNB LCA Results'!$K$3,"_",Q375),$A$2:$P$352,16,FALSE)*'DGNB LCA Results'!$L$3+VLOOKUP(CONCATENATE('DGNB LCA Results'!$I$3,"_",Q375),$A$2:$P$352,16,FALSE)*'DGNB LCA Results'!$J$3+VLOOKUP(CONCATENATE('DGNB LCA Results'!$G$3,"_",Q375),$A$2:$P$352,16,FALSE)*'DGNB LCA Results'!$H$3,IF('DGNB LCA Results'!$P$4=3,VLOOKUP(CONCATENATE('DGNB LCA Results'!$M$3,"_",Q375),$A$2:$P$352,16,FALSE)*'DGNB LCA Results'!$N$3+VLOOKUP(CONCATENATE('DGNB LCA Results'!$K$3,"_",Q375),$A$2:$P$352,16,FALSE)*'DGNB LCA Results'!$L$3+VLOOKUP(CONCATENATE('DGNB LCA Results'!$I$3,"_",Q375),$A$2:$P$352,16,FALSE)*'DGNB LCA Results'!$J$3,IF('DGNB LCA Results'!$P$4=2,VLOOKUP(CONCATENATE('DGNB LCA Results'!$M$3,"_",Q375),$A$2:$P$352,16,FALSE)*'DGNB LCA Results'!$N$3+VLOOKUP(CONCATENATE('DGNB LCA Results'!$K$3,"_",Q375),$A$2:$P$352,16,FALSE)*'DGNB LCA Results'!$L$3,IF('DGNB LCA Results'!$P$4=1,VLOOKUP(CONCATENATE('DGNB LCA Results'!$M$3,"_",Q375),$A$2:$P$352,16,FALSE)*'DGNB LCA Results'!$N$3,0))))</f>
        <v>0</v>
      </c>
      <c r="Q375">
        <v>100</v>
      </c>
      <c r="R375" t="s">
        <v>284</v>
      </c>
    </row>
    <row r="376">
      <c r="A376" t="str">
        <f t="shared" si="38"/>
        <v/>
      </c>
    </row>
    <row r="377">
      <c r="A377" t="str">
        <f t="shared" si="38"/>
        <v>MIX15_10</v>
      </c>
      <c r="B377" s="426">
        <f>IF('DGNB LCA Results'!$P$4=4,VLOOKUP(CONCATENATE('DGNB LCA Results'!$M$3,"_",Q377),$A$2:$P$352,2,FALSE)*'DGNB LCA Results'!$N$3+VLOOKUP(CONCATENATE('DGNB LCA Results'!$K$3,"_",Q377),$A$2:$P$352,2,FALSE)*'DGNB LCA Results'!$L$3+VLOOKUP(CONCATENATE('DGNB LCA Results'!$I$3,"_",Q377),$A$2:$P$352,2,FALSE)*'DGNB LCA Results'!$J$3+VLOOKUP(CONCATENATE('DGNB LCA Results'!$G$3,"_",Q377),$A$2:$P$352,2,FALSE)*'DGNB LCA Results'!$H$3,IF('DGNB LCA Results'!$P$4=3,VLOOKUP(CONCATENATE('DGNB LCA Results'!$M$3,"_",Q377),$A$2:$P$352,2,FALSE)*'DGNB LCA Results'!$N$3+VLOOKUP(CONCATENATE('DGNB LCA Results'!$K$3,"_",Q377),$A$2:$P$352,2,FALSE)*'DGNB LCA Results'!$L$3+VLOOKUP(CONCATENATE('DGNB LCA Results'!$I$3,"_",Q377),$A$2:$P$352,2,FALSE)*'DGNB LCA Results'!$J$3,IF('DGNB LCA Results'!$P$4=2,VLOOKUP(CONCATENATE('DGNB LCA Results'!$M$3,"_",Q377),$A$2:$P$352,2,FALSE)*'DGNB LCA Results'!$N$3+VLOOKUP(CONCATENATE('DGNB LCA Results'!$K$3,"_",Q377),$A$2:$P$352,2,FALSE)*'DGNB LCA Results'!$L$3,IF('DGNB LCA Results'!$P$4=1,VLOOKUP(CONCATENATE('DGNB LCA Results'!$M$3,"_",Q377),$A$2:$P$352,2,FALSE)*'DGNB LCA Results'!$N$3,0))))</f>
        <v>0</v>
      </c>
      <c r="C377">
        <f>IF('DGNB LCA Results'!$P$4=4,VLOOKUP(CONCATENATE('DGNB LCA Results'!$M$3,"_",Q377),$A$2:$P$352,3,FALSE)*'DGNB LCA Results'!$N$3+VLOOKUP(CONCATENATE('DGNB LCA Results'!$K$3,"_",Q377),$A$2:$P$352,3,FALSE)*'DGNB LCA Results'!$L$3+VLOOKUP(CONCATENATE('DGNB LCA Results'!$I$3,"_",Q377),$A$2:$P$352,3,FALSE)*'DGNB LCA Results'!$J$3+VLOOKUP(CONCATENATE('DGNB LCA Results'!$G$3,"_",Q377),$A$2:$P$352,3,FALSE)*'DGNB LCA Results'!$H$3,IF('DGNB LCA Results'!$P$4=3,VLOOKUP(CONCATENATE('DGNB LCA Results'!$M$3,"_",Q377),$A$2:$P$352,3,FALSE)*'DGNB LCA Results'!$N$3+VLOOKUP(CONCATENATE('DGNB LCA Results'!$K$3,"_",Q377),$A$2:$P$352,3,FALSE)*'DGNB LCA Results'!$L$3+VLOOKUP(CONCATENATE('DGNB LCA Results'!$I$3,"_",Q377),$A$2:$P$352,3,FALSE)*'DGNB LCA Results'!$J$3,IF('DGNB LCA Results'!$P$4=2,VLOOKUP(CONCATENATE('DGNB LCA Results'!$M$3,"_",Q377),$A$2:$P$352,3,FALSE)*'DGNB LCA Results'!$N$3+VLOOKUP(CONCATENATE('DGNB LCA Results'!$K$3,"_",Q377),$A$2:$P$352,3,FALSE)*'DGNB LCA Results'!$L$3,IF('DGNB LCA Results'!$P$4=1,VLOOKUP(CONCATENATE('DGNB LCA Results'!$M$3,"_",Q377),$A$2:$P$352,3,FALSE)*'DGNB LCA Results'!$N$3,0))))</f>
        <v>0</v>
      </c>
      <c r="D377">
        <f>IF('DGNB LCA Results'!$P$4=4,VLOOKUP(CONCATENATE('DGNB LCA Results'!$M$3,"_",Q377),$A$2:$P$352,4,FALSE)*'DGNB LCA Results'!$N$3+VLOOKUP(CONCATENATE('DGNB LCA Results'!$K$3,"_",Q377),$A$2:$P$352,4,FALSE)*'DGNB LCA Results'!$L$3+VLOOKUP(CONCATENATE('DGNB LCA Results'!$I$3,"_",Q377),$A$2:$P$352,4,FALSE)*'DGNB LCA Results'!$J$3+VLOOKUP(CONCATENATE('DGNB LCA Results'!$G$3,"_",Q377),$A$2:$P$352,4,FALSE)*'DGNB LCA Results'!$H$3,IF('DGNB LCA Results'!$P$4=3,VLOOKUP(CONCATENATE('DGNB LCA Results'!$M$3,"_",Q377),$A$2:$P$352,4,FALSE)*'DGNB LCA Results'!$N$3+VLOOKUP(CONCATENATE('DGNB LCA Results'!$K$3,"_",Q377),$A$2:$P$352,4,FALSE)*'DGNB LCA Results'!$L$3+VLOOKUP(CONCATENATE('DGNB LCA Results'!$I$3,"_",Q377),$A$2:$P$352,4,FALSE)*'DGNB LCA Results'!$J$3,IF('DGNB LCA Results'!$P$4=2,VLOOKUP(CONCATENATE('DGNB LCA Results'!$M$3,"_",Q377),$A$2:$P$352,4,FALSE)*'DGNB LCA Results'!$N$3+VLOOKUP(CONCATENATE('DGNB LCA Results'!$K$3,"_",Q377),$A$2:$P$352,4,FALSE)*'DGNB LCA Results'!$L$3,IF('DGNB LCA Results'!$P$4=1,VLOOKUP(CONCATENATE('DGNB LCA Results'!$M$3,"_",Q377),$A$2:$P$352,4,FALSE)*'DGNB LCA Results'!$N$3,0))))</f>
        <v>0</v>
      </c>
      <c r="E377" s="426">
        <f>IF('DGNB LCA Results'!$P$4=4,VLOOKUP(CONCATENATE('DGNB LCA Results'!$M$3,"_",Q377),$A$2:$P$352,5,FALSE)*'DGNB LCA Results'!$N$3+VLOOKUP(CONCATENATE('DGNB LCA Results'!$K$3,"_",Q377),$A$2:$P$352,5,FALSE)*'DGNB LCA Results'!$L$3+VLOOKUP(CONCATENATE('DGNB LCA Results'!$I$3,"_",Q377),$A$2:$P$352,5,FALSE)*'DGNB LCA Results'!$J$3+VLOOKUP(CONCATENATE('DGNB LCA Results'!$G$3,"_",Q377),$A$2:$P$352,5,FALSE)*'DGNB LCA Results'!$H$3,IF('DGNB LCA Results'!$P$4=3,VLOOKUP(CONCATENATE('DGNB LCA Results'!$M$3,"_",Q377),$A$2:$P$352,5,FALSE)*'DGNB LCA Results'!$N$3+VLOOKUP(CONCATENATE('DGNB LCA Results'!$K$3,"_",Q377),$A$2:$P$352,5,FALSE)*'DGNB LCA Results'!$L$3+VLOOKUP(CONCATENATE('DGNB LCA Results'!$I$3,"_",Q377),$A$2:$P$352,5,FALSE)*'DGNB LCA Results'!$J$3,IF('DGNB LCA Results'!$P$4=2,VLOOKUP(CONCATENATE('DGNB LCA Results'!$M$3,"_",Q377),$A$2:$P$352,5,FALSE)*'DGNB LCA Results'!$N$3+VLOOKUP(CONCATENATE('DGNB LCA Results'!$K$3,"_",Q377),$A$2:$P$352,5,FALSE)*'DGNB LCA Results'!$L$3,IF('DGNB LCA Results'!$P$4=1,VLOOKUP(CONCATENATE('DGNB LCA Results'!$M$3,"_",Q377),$A$2:$P$352,5,FALSE)*'DGNB LCA Results'!$N$3,0))))</f>
        <v>0</v>
      </c>
      <c r="F377">
        <f>IF('DGNB LCA Results'!$P$4=4,VLOOKUP(CONCATENATE('DGNB LCA Results'!$M$3,"_",Q377),$A$2:$P$352,6,FALSE)*'DGNB LCA Results'!$N$3+VLOOKUP(CONCATENATE('DGNB LCA Results'!$K$3,"_",Q377),$A$2:$P$352,6,FALSE)*'DGNB LCA Results'!$L$3+VLOOKUP(CONCATENATE('DGNB LCA Results'!$I$3,"_",Q377),$A$2:$P$352,6,FALSE)*'DGNB LCA Results'!$J$3+VLOOKUP(CONCATENATE('DGNB LCA Results'!$G$3,"_",Q377),$A$2:$P$352,6,FALSE)*'DGNB LCA Results'!$H$3,IF('DGNB LCA Results'!$P$4=3,VLOOKUP(CONCATENATE('DGNB LCA Results'!$M$3,"_",Q377),$A$2:$P$352,6,FALSE)*'DGNB LCA Results'!$N$3+VLOOKUP(CONCATENATE('DGNB LCA Results'!$K$3,"_",Q377),$A$2:$P$352,6,FALSE)*'DGNB LCA Results'!$L$3+VLOOKUP(CONCATENATE('DGNB LCA Results'!$I$3,"_",Q377),$A$2:$P$352,6,FALSE)*'DGNB LCA Results'!$J$3,IF('DGNB LCA Results'!$P$4=2,VLOOKUP(CONCATENATE('DGNB LCA Results'!$M$3,"_",Q377),$A$2:$P$352,6,FALSE)*'DGNB LCA Results'!$N$3+VLOOKUP(CONCATENATE('DGNB LCA Results'!$K$3,"_",Q377),$A$2:$P$352,6,FALSE)*'DGNB LCA Results'!$L$3,IF('DGNB LCA Results'!$P$4=1,VLOOKUP(CONCATENATE('DGNB LCA Results'!$M$3,"_",Q377),$A$2:$P$352,6,FALSE)*'DGNB LCA Results'!$N$3,0))))</f>
        <v>0</v>
      </c>
      <c r="G377" s="427">
        <f>IF('DGNB LCA Results'!$P$4=4,VLOOKUP(CONCATENATE('DGNB LCA Results'!$M$3,"_",Q377),$A$2:$P$352,7,FALSE)*'DGNB LCA Results'!$N$3+VLOOKUP(CONCATENATE('DGNB LCA Results'!$K$3,"_",Q377),$A$2:$P$352,7,FALSE)*'DGNB LCA Results'!$L$3+VLOOKUP(CONCATENATE('DGNB LCA Results'!$I$3,"_",Q377),$A$2:$P$352,7,FALSE)*'DGNB LCA Results'!$J$3+VLOOKUP(CONCATENATE('DGNB LCA Results'!$G$3,"_",Q377),$A$2:$P$352,7,FALSE)*'DGNB LCA Results'!$H$3,IF('DGNB LCA Results'!$P$4=3,VLOOKUP(CONCATENATE('DGNB LCA Results'!$M$3,"_",Q377),$A$2:$P$352,7,FALSE)*'DGNB LCA Results'!$N$3+VLOOKUP(CONCATENATE('DGNB LCA Results'!$K$3,"_",Q377),$A$2:$P$352,7,FALSE)*'DGNB LCA Results'!$L$3+VLOOKUP(CONCATENATE('DGNB LCA Results'!$I$3,"_",Q377),$A$2:$P$352,7,FALSE)*'DGNB LCA Results'!$J$3,IF('DGNB LCA Results'!$P$4=2,VLOOKUP(CONCATENATE('DGNB LCA Results'!$M$3,"_",Q377),$A$2:$P$352,7,FALSE)*'DGNB LCA Results'!$N$3+VLOOKUP(CONCATENATE('DGNB LCA Results'!$K$3,"_",Q377),$A$2:$P$352,7,FALSE)*'DGNB LCA Results'!$L$3,IF('DGNB LCA Results'!$P$4=1,VLOOKUP(CONCATENATE('DGNB LCA Results'!$M$3,"_",Q377),$A$2:$P$352,7,FALSE)*'DGNB LCA Results'!$N$3,0))))</f>
        <v>0</v>
      </c>
      <c r="H377" s="426">
        <f>IF('DGNB LCA Results'!$P$4=4,VLOOKUP(CONCATENATE('DGNB LCA Results'!$M$3,"_",Q377),$A$2:$P$352,8,FALSE)*'DGNB LCA Results'!$N$3+VLOOKUP(CONCATENATE('DGNB LCA Results'!$K$3,"_",Q377),$A$2:$P$352,8,FALSE)*'DGNB LCA Results'!$L$3+VLOOKUP(CONCATENATE('DGNB LCA Results'!$I$3,"_",Q377),$A$2:$P$352,8,FALSE)*'DGNB LCA Results'!$J$3+VLOOKUP(CONCATENATE('DGNB LCA Results'!$G$3,"_",Q377),$A$2:$P$352,8,FALSE)*'DGNB LCA Results'!$H$3,IF('DGNB LCA Results'!$P$4=3,VLOOKUP(CONCATENATE('DGNB LCA Results'!$M$3,"_",Q377),$A$2:$P$352,8,FALSE)*'DGNB LCA Results'!$N$3+VLOOKUP(CONCATENATE('DGNB LCA Results'!$K$3,"_",Q377),$A$2:$P$352,8,FALSE)*'DGNB LCA Results'!$L$3+VLOOKUP(CONCATENATE('DGNB LCA Results'!$I$3,"_",Q377),$A$2:$P$352,8,FALSE)*'DGNB LCA Results'!$J$3,IF('DGNB LCA Results'!$P$4=2,VLOOKUP(CONCATENATE('DGNB LCA Results'!$M$3,"_",Q377),$A$2:$P$352,8,FALSE)*'DGNB LCA Results'!$N$3+VLOOKUP(CONCATENATE('DGNB LCA Results'!$K$3,"_",Q377),$A$2:$P$352,8,FALSE)*'DGNB LCA Results'!$L$3,IF('DGNB LCA Results'!$P$4=1,VLOOKUP(CONCATENATE('DGNB LCA Results'!$M$3,"_",Q377),$A$2:$P$352,8,FALSE)*'DGNB LCA Results'!$N$3,0))))</f>
        <v>0</v>
      </c>
      <c r="I377">
        <f>IF('DGNB LCA Results'!$P$4=4,VLOOKUP(CONCATENATE('DGNB LCA Results'!$M$3,"_",Q377),$A$2:$P$352,9,FALSE)*'DGNB LCA Results'!$N$3+VLOOKUP(CONCATENATE('DGNB LCA Results'!$K$3,"_",Q377),$A$2:$P$352,9,FALSE)*'DGNB LCA Results'!$L$3+VLOOKUP(CONCATENATE('DGNB LCA Results'!$I$3,"_",Q377),$A$2:$P$352,9,FALSE)*'DGNB LCA Results'!$J$3+VLOOKUP(CONCATENATE('DGNB LCA Results'!$G$3,"_",Q377),$A$2:$P$352,9,FALSE)*'DGNB LCA Results'!$H$3,IF('DGNB LCA Results'!$P$4=3,VLOOKUP(CONCATENATE('DGNB LCA Results'!$M$3,"_",Q377),$A$2:$P$352,9,FALSE)*'DGNB LCA Results'!$N$3+VLOOKUP(CONCATENATE('DGNB LCA Results'!$K$3,"_",Q377),$A$2:$P$352,9,FALSE)*'DGNB LCA Results'!$L$3+VLOOKUP(CONCATENATE('DGNB LCA Results'!$I$3,"_",Q377),$A$2:$P$352,9,FALSE)*'DGNB LCA Results'!$J$3,IF('DGNB LCA Results'!$P$4=2,VLOOKUP(CONCATENATE('DGNB LCA Results'!$M$3,"_",Q377),$A$2:$P$352,9,FALSE)*'DGNB LCA Results'!$N$3+VLOOKUP(CONCATENATE('DGNB LCA Results'!$K$3,"_",Q377),$A$2:$P$352,9,FALSE)*'DGNB LCA Results'!$L$3,IF('DGNB LCA Results'!$P$4=1,VLOOKUP(CONCATENATE('DGNB LCA Results'!$M$3,"_",Q377),$A$2:$P$352,9,FALSE)*'DGNB LCA Results'!$N$3,0))))</f>
        <v>0</v>
      </c>
      <c r="J377" s="427">
        <f>IF('DGNB LCA Results'!$P$4=4,VLOOKUP(CONCATENATE('DGNB LCA Results'!$M$3,"_",Q377),$A$2:$P$352,10,FALSE)*'DGNB LCA Results'!$N$3+VLOOKUP(CONCATENATE('DGNB LCA Results'!$K$3,"_",Q377),$A$2:$P$352,10,FALSE)*'DGNB LCA Results'!$L$3+VLOOKUP(CONCATENATE('DGNB LCA Results'!$I$3,"_",Q377),$A$2:$P$352,10,FALSE)*'DGNB LCA Results'!$J$3+VLOOKUP(CONCATENATE('DGNB LCA Results'!$G$3,"_",Q377),$A$2:$P$352,10,FALSE)*'DGNB LCA Results'!$H$3,IF('DGNB LCA Results'!$P$4=3,VLOOKUP(CONCATENATE('DGNB LCA Results'!$M$3,"_",Q377),$A$2:$P$352,10,FALSE)*'DGNB LCA Results'!$N$3+VLOOKUP(CONCATENATE('DGNB LCA Results'!$K$3,"_",Q377),$A$2:$P$352,10,FALSE)*'DGNB LCA Results'!$L$3+VLOOKUP(CONCATENATE('DGNB LCA Results'!$I$3,"_",Q377),$A$2:$P$352,10,FALSE)*'DGNB LCA Results'!$J$3,IF('DGNB LCA Results'!$P$4=2,VLOOKUP(CONCATENATE('DGNB LCA Results'!$M$3,"_",Q377),$A$2:$P$352,10,FALSE)*'DGNB LCA Results'!$N$3+VLOOKUP(CONCATENATE('DGNB LCA Results'!$K$3,"_",Q377),$A$2:$P$352,10,FALSE)*'DGNB LCA Results'!$L$3,IF('DGNB LCA Results'!$P$4=1,VLOOKUP(CONCATENATE('DGNB LCA Results'!$M$3,"_",Q377),$A$2:$P$352,10,FALSE)*'DGNB LCA Results'!$N$3,0))))</f>
        <v>0</v>
      </c>
      <c r="K377" s="426">
        <f>IF('DGNB LCA Results'!$P$4=4,VLOOKUP(CONCATENATE('DGNB LCA Results'!$M$3,"_",Q377),$A$2:$P$352,11,FALSE)*'DGNB LCA Results'!$N$3+VLOOKUP(CONCATENATE('DGNB LCA Results'!$K$3,"_",Q377),$A$2:$P$352,11,FALSE)*'DGNB LCA Results'!$L$3+VLOOKUP(CONCATENATE('DGNB LCA Results'!$I$3,"_",Q377),$A$2:$P$352,11,FALSE)*'DGNB LCA Results'!$J$3+VLOOKUP(CONCATENATE('DGNB LCA Results'!$G$3,"_",Q377),$A$2:$P$352,11,FALSE)*'DGNB LCA Results'!$H$3,IF('DGNB LCA Results'!$P$4=3,VLOOKUP(CONCATENATE('DGNB LCA Results'!$M$3,"_",Q377),$A$2:$P$352,11,FALSE)*'DGNB LCA Results'!$N$3+VLOOKUP(CONCATENATE('DGNB LCA Results'!$K$3,"_",Q377),$A$2:$P$352,11,FALSE)*'DGNB LCA Results'!$L$3+VLOOKUP(CONCATENATE('DGNB LCA Results'!$I$3,"_",Q377),$A$2:$P$352,11,FALSE)*'DGNB LCA Results'!$J$3,IF('DGNB LCA Results'!$P$4=2,VLOOKUP(CONCATENATE('DGNB LCA Results'!$M$3,"_",Q377),$A$2:$P$352,11,FALSE)*'DGNB LCA Results'!$N$3+VLOOKUP(CONCATENATE('DGNB LCA Results'!$K$3,"_",Q377),$A$2:$P$352,11,FALSE)*'DGNB LCA Results'!$L$3,IF('DGNB LCA Results'!$P$4=1,VLOOKUP(CONCATENATE('DGNB LCA Results'!$M$3,"_",Q377),$A$2:$P$352,11,FALSE)*'DGNB LCA Results'!$N$3,0))))</f>
        <v>0</v>
      </c>
      <c r="L377">
        <f>IF('DGNB LCA Results'!$P$4=4,VLOOKUP(CONCATENATE('DGNB LCA Results'!$M$3,"_",Q377),$A$2:$P$352,12,FALSE)*'DGNB LCA Results'!$N$3+VLOOKUP(CONCATENATE('DGNB LCA Results'!$K$3,"_",Q377),$A$2:$P$352,12,FALSE)*'DGNB LCA Results'!$L$3+VLOOKUP(CONCATENATE('DGNB LCA Results'!$I$3,"_",Q377),$A$2:$P$352,12,FALSE)*'DGNB LCA Results'!$J$3+VLOOKUP(CONCATENATE('DGNB LCA Results'!$G$3,"_",Q377),$A$2:$P$352,12,FALSE)*'DGNB LCA Results'!$H$3,IF('DGNB LCA Results'!$P$4=3,VLOOKUP(CONCATENATE('DGNB LCA Results'!$M$3,"_",Q377),$A$2:$P$352,12,FALSE)*'DGNB LCA Results'!$N$3+VLOOKUP(CONCATENATE('DGNB LCA Results'!$K$3,"_",Q377),$A$2:$P$352,12,FALSE)*'DGNB LCA Results'!$L$3+VLOOKUP(CONCATENATE('DGNB LCA Results'!$I$3,"_",Q377),$A$2:$P$352,12,FALSE)*'DGNB LCA Results'!$J$3,IF('DGNB LCA Results'!$P$4=2,VLOOKUP(CONCATENATE('DGNB LCA Results'!$M$3,"_",Q377),$A$2:$P$352,12,FALSE)*'DGNB LCA Results'!$N$3+VLOOKUP(CONCATENATE('DGNB LCA Results'!$K$3,"_",Q377),$A$2:$P$352,12,FALSE)*'DGNB LCA Results'!$L$3,IF('DGNB LCA Results'!$P$4=1,VLOOKUP(CONCATENATE('DGNB LCA Results'!$M$3,"_",Q377),$A$2:$P$352,12,FALSE)*'DGNB LCA Results'!$N$3,0))))</f>
        <v>0</v>
      </c>
      <c r="M377" s="427">
        <f>IF('DGNB LCA Results'!$P$4=4,VLOOKUP(CONCATENATE('DGNB LCA Results'!$M$3,"_",Q377),$A$2:$P$352,13,FALSE)*'DGNB LCA Results'!$N$3+VLOOKUP(CONCATENATE('DGNB LCA Results'!$K$3,"_",Q377),$A$2:$P$352,13,FALSE)*'DGNB LCA Results'!$L$3+VLOOKUP(CONCATENATE('DGNB LCA Results'!$I$3,"_",Q377),$A$2:$P$352,13,FALSE)*'DGNB LCA Results'!$J$3+VLOOKUP(CONCATENATE('DGNB LCA Results'!$G$3,"_",Q377),$A$2:$P$352,13,FALSE)*'DGNB LCA Results'!$H$3,IF('DGNB LCA Results'!$P$4=3,VLOOKUP(CONCATENATE('DGNB LCA Results'!$M$3,"_",Q377),$A$2:$P$352,13,FALSE)*'DGNB LCA Results'!$N$3+VLOOKUP(CONCATENATE('DGNB LCA Results'!$K$3,"_",Q377),$A$2:$P$352,13,FALSE)*'DGNB LCA Results'!$L$3+VLOOKUP(CONCATENATE('DGNB LCA Results'!$I$3,"_",Q377),$A$2:$P$352,13,FALSE)*'DGNB LCA Results'!$J$3,IF('DGNB LCA Results'!$P$4=2,VLOOKUP(CONCATENATE('DGNB LCA Results'!$M$3,"_",Q377),$A$2:$P$352,13,FALSE)*'DGNB LCA Results'!$N$3+VLOOKUP(CONCATENATE('DGNB LCA Results'!$K$3,"_",Q377),$A$2:$P$352,13,FALSE)*'DGNB LCA Results'!$L$3,IF('DGNB LCA Results'!$P$4=1,VLOOKUP(CONCATENATE('DGNB LCA Results'!$M$3,"_",Q377),$A$2:$P$352,13,FALSE)*'DGNB LCA Results'!$N$3,0))))</f>
        <v>0</v>
      </c>
      <c r="N377" s="426">
        <f>IF('DGNB LCA Results'!$P$4=4,VLOOKUP(CONCATENATE('DGNB LCA Results'!$M$3,"_",Q377),$A$2:$P$352,14,FALSE)*'DGNB LCA Results'!$N$3+VLOOKUP(CONCATENATE('DGNB LCA Results'!$K$3,"_",Q377),$A$2:$P$352,14,FALSE)*'DGNB LCA Results'!$L$3+VLOOKUP(CONCATENATE('DGNB LCA Results'!$I$3,"_",Q377),$A$2:$P$352,14,FALSE)*'DGNB LCA Results'!$J$3+VLOOKUP(CONCATENATE('DGNB LCA Results'!$G$3,"_",Q377),$A$2:$P$352,14,FALSE)*'DGNB LCA Results'!$H$3,IF('DGNB LCA Results'!$P$4=3,VLOOKUP(CONCATENATE('DGNB LCA Results'!$M$3,"_",Q377),$A$2:$P$352,14,FALSE)*'DGNB LCA Results'!$N$3+VLOOKUP(CONCATENATE('DGNB LCA Results'!$K$3,"_",Q377),$A$2:$P$352,14,FALSE)*'DGNB LCA Results'!$L$3+VLOOKUP(CONCATENATE('DGNB LCA Results'!$I$3,"_",Q377),$A$2:$P$352,14,FALSE)*'DGNB LCA Results'!$J$3,IF('DGNB LCA Results'!$P$4=2,VLOOKUP(CONCATENATE('DGNB LCA Results'!$M$3,"_",Q377),$A$2:$P$352,14,FALSE)*'DGNB LCA Results'!$N$3+VLOOKUP(CONCATENATE('DGNB LCA Results'!$K$3,"_",Q377),$A$2:$P$352,14,FALSE)*'DGNB LCA Results'!$L$3,IF('DGNB LCA Results'!$P$4=1,VLOOKUP(CONCATENATE('DGNB LCA Results'!$M$3,"_",Q377),$A$2:$P$352,14,FALSE)*'DGNB LCA Results'!$N$3,0))))</f>
        <v>0</v>
      </c>
      <c r="O377">
        <f>IF('DGNB LCA Results'!$P$4=4,VLOOKUP(CONCATENATE('DGNB LCA Results'!$M$3,"_",Q377),$A$2:$P$352,15,FALSE)*'DGNB LCA Results'!$N$3+VLOOKUP(CONCATENATE('DGNB LCA Results'!$K$3,"_",Q377),$A$2:$P$352,15,FALSE)*'DGNB LCA Results'!$L$3+VLOOKUP(CONCATENATE('DGNB LCA Results'!$I$3,"_",Q377),$A$2:$P$352,15,FALSE)*'DGNB LCA Results'!$J$3+VLOOKUP(CONCATENATE('DGNB LCA Results'!$G$3,"_",Q377),$A$2:$P$352,15,FALSE)*'DGNB LCA Results'!$H$3,IF('DGNB LCA Results'!$P$4=3,VLOOKUP(CONCATENATE('DGNB LCA Results'!$M$3,"_",Q377),$A$2:$P$352,15,FALSE)*'DGNB LCA Results'!$N$3+VLOOKUP(CONCATENATE('DGNB LCA Results'!$K$3,"_",Q377),$A$2:$P$352,15,FALSE)*'DGNB LCA Results'!$L$3+VLOOKUP(CONCATENATE('DGNB LCA Results'!$I$3,"_",Q377),$A$2:$P$352,15,FALSE)*'DGNB LCA Results'!$J$3,IF('DGNB LCA Results'!$P$4=2,VLOOKUP(CONCATENATE('DGNB LCA Results'!$M$3,"_",Q377),$A$2:$P$352,15,FALSE)*'DGNB LCA Results'!$N$3+VLOOKUP(CONCATENATE('DGNB LCA Results'!$K$3,"_",Q377),$A$2:$P$352,15,FALSE)*'DGNB LCA Results'!$L$3,IF('DGNB LCA Results'!$P$4=1,VLOOKUP(CONCATENATE('DGNB LCA Results'!$M$3,"_",Q377),$A$2:$P$352,15,FALSE)*'DGNB LCA Results'!$N$3,0))))</f>
        <v>0</v>
      </c>
      <c r="P377" s="427">
        <f>IF('DGNB LCA Results'!$P$4=4,VLOOKUP(CONCATENATE('DGNB LCA Results'!$M$3,"_",Q377),$A$2:$P$352,16,FALSE)*'DGNB LCA Results'!$N$3+VLOOKUP(CONCATENATE('DGNB LCA Results'!$K$3,"_",Q377),$A$2:$P$352,16,FALSE)*'DGNB LCA Results'!$L$3+VLOOKUP(CONCATENATE('DGNB LCA Results'!$I$3,"_",Q377),$A$2:$P$352,16,FALSE)*'DGNB LCA Results'!$J$3+VLOOKUP(CONCATENATE('DGNB LCA Results'!$G$3,"_",Q377),$A$2:$P$352,16,FALSE)*'DGNB LCA Results'!$H$3,IF('DGNB LCA Results'!$P$4=3,VLOOKUP(CONCATENATE('DGNB LCA Results'!$M$3,"_",Q377),$A$2:$P$352,16,FALSE)*'DGNB LCA Results'!$N$3+VLOOKUP(CONCATENATE('DGNB LCA Results'!$K$3,"_",Q377),$A$2:$P$352,16,FALSE)*'DGNB LCA Results'!$L$3+VLOOKUP(CONCATENATE('DGNB LCA Results'!$I$3,"_",Q377),$A$2:$P$352,16,FALSE)*'DGNB LCA Results'!$J$3,IF('DGNB LCA Results'!$P$4=2,VLOOKUP(CONCATENATE('DGNB LCA Results'!$M$3,"_",Q377),$A$2:$P$352,16,FALSE)*'DGNB LCA Results'!$N$3+VLOOKUP(CONCATENATE('DGNB LCA Results'!$K$3,"_",Q377),$A$2:$P$352,16,FALSE)*'DGNB LCA Results'!$L$3,IF('DGNB LCA Results'!$P$4=1,VLOOKUP(CONCATENATE('DGNB LCA Results'!$M$3,"_",Q377),$A$2:$P$352,16,FALSE)*'DGNB LCA Results'!$N$3,0))))</f>
        <v>0</v>
      </c>
      <c r="Q377">
        <v>10</v>
      </c>
      <c r="R377" t="s">
        <v>287</v>
      </c>
    </row>
    <row r="378">
      <c r="A378" t="str">
        <f t="shared" si="38"/>
        <v>MIX15_20</v>
      </c>
      <c r="B378" s="426">
        <f>IF('DGNB LCA Results'!$P$4=4,VLOOKUP(CONCATENATE('DGNB LCA Results'!$M$3,"_",Q378),$A$2:$P$352,2,FALSE)*'DGNB LCA Results'!$N$3+VLOOKUP(CONCATENATE('DGNB LCA Results'!$K$3,"_",Q378),$A$2:$P$352,2,FALSE)*'DGNB LCA Results'!$L$3+VLOOKUP(CONCATENATE('DGNB LCA Results'!$I$3,"_",Q378),$A$2:$P$352,2,FALSE)*'DGNB LCA Results'!$J$3+VLOOKUP(CONCATENATE('DGNB LCA Results'!$G$3,"_",Q378),$A$2:$P$352,2,FALSE)*'DGNB LCA Results'!$H$3,IF('DGNB LCA Results'!$P$4=3,VLOOKUP(CONCATENATE('DGNB LCA Results'!$M$3,"_",Q378),$A$2:$P$352,2,FALSE)*'DGNB LCA Results'!$N$3+VLOOKUP(CONCATENATE('DGNB LCA Results'!$K$3,"_",Q378),$A$2:$P$352,2,FALSE)*'DGNB LCA Results'!$L$3+VLOOKUP(CONCATENATE('DGNB LCA Results'!$I$3,"_",Q378),$A$2:$P$352,2,FALSE)*'DGNB LCA Results'!$J$3,IF('DGNB LCA Results'!$P$4=2,VLOOKUP(CONCATENATE('DGNB LCA Results'!$M$3,"_",Q378),$A$2:$P$352,2,FALSE)*'DGNB LCA Results'!$N$3+VLOOKUP(CONCATENATE('DGNB LCA Results'!$K$3,"_",Q378),$A$2:$P$352,2,FALSE)*'DGNB LCA Results'!$L$3,IF('DGNB LCA Results'!$P$4=1,VLOOKUP(CONCATENATE('DGNB LCA Results'!$M$3,"_",Q378),$A$2:$P$352,2,FALSE)*'DGNB LCA Results'!$N$3,0))))</f>
        <v>0</v>
      </c>
      <c r="C378">
        <f>IF('DGNB LCA Results'!$P$4=4,VLOOKUP(CONCATENATE('DGNB LCA Results'!$M$3,"_",Q378),$A$2:$P$352,3,FALSE)*'DGNB LCA Results'!$N$3+VLOOKUP(CONCATENATE('DGNB LCA Results'!$K$3,"_",Q378),$A$2:$P$352,3,FALSE)*'DGNB LCA Results'!$L$3+VLOOKUP(CONCATENATE('DGNB LCA Results'!$I$3,"_",Q378),$A$2:$P$352,3,FALSE)*'DGNB LCA Results'!$J$3+VLOOKUP(CONCATENATE('DGNB LCA Results'!$G$3,"_",Q378),$A$2:$P$352,3,FALSE)*'DGNB LCA Results'!$H$3,IF('DGNB LCA Results'!$P$4=3,VLOOKUP(CONCATENATE('DGNB LCA Results'!$M$3,"_",Q378),$A$2:$P$352,3,FALSE)*'DGNB LCA Results'!$N$3+VLOOKUP(CONCATENATE('DGNB LCA Results'!$K$3,"_",Q378),$A$2:$P$352,3,FALSE)*'DGNB LCA Results'!$L$3+VLOOKUP(CONCATENATE('DGNB LCA Results'!$I$3,"_",Q378),$A$2:$P$352,3,FALSE)*'DGNB LCA Results'!$J$3,IF('DGNB LCA Results'!$P$4=2,VLOOKUP(CONCATENATE('DGNB LCA Results'!$M$3,"_",Q378),$A$2:$P$352,3,FALSE)*'DGNB LCA Results'!$N$3+VLOOKUP(CONCATENATE('DGNB LCA Results'!$K$3,"_",Q378),$A$2:$P$352,3,FALSE)*'DGNB LCA Results'!$L$3,IF('DGNB LCA Results'!$P$4=1,VLOOKUP(CONCATENATE('DGNB LCA Results'!$M$3,"_",Q378),$A$2:$P$352,3,FALSE)*'DGNB LCA Results'!$N$3,0))))</f>
        <v>0</v>
      </c>
      <c r="D378">
        <f>IF('DGNB LCA Results'!$P$4=4,VLOOKUP(CONCATENATE('DGNB LCA Results'!$M$3,"_",Q378),$A$2:$P$352,4,FALSE)*'DGNB LCA Results'!$N$3+VLOOKUP(CONCATENATE('DGNB LCA Results'!$K$3,"_",Q378),$A$2:$P$352,4,FALSE)*'DGNB LCA Results'!$L$3+VLOOKUP(CONCATENATE('DGNB LCA Results'!$I$3,"_",Q378),$A$2:$P$352,4,FALSE)*'DGNB LCA Results'!$J$3+VLOOKUP(CONCATENATE('DGNB LCA Results'!$G$3,"_",Q378),$A$2:$P$352,4,FALSE)*'DGNB LCA Results'!$H$3,IF('DGNB LCA Results'!$P$4=3,VLOOKUP(CONCATENATE('DGNB LCA Results'!$M$3,"_",Q378),$A$2:$P$352,4,FALSE)*'DGNB LCA Results'!$N$3+VLOOKUP(CONCATENATE('DGNB LCA Results'!$K$3,"_",Q378),$A$2:$P$352,4,FALSE)*'DGNB LCA Results'!$L$3+VLOOKUP(CONCATENATE('DGNB LCA Results'!$I$3,"_",Q378),$A$2:$P$352,4,FALSE)*'DGNB LCA Results'!$J$3,IF('DGNB LCA Results'!$P$4=2,VLOOKUP(CONCATENATE('DGNB LCA Results'!$M$3,"_",Q378),$A$2:$P$352,4,FALSE)*'DGNB LCA Results'!$N$3+VLOOKUP(CONCATENATE('DGNB LCA Results'!$K$3,"_",Q378),$A$2:$P$352,4,FALSE)*'DGNB LCA Results'!$L$3,IF('DGNB LCA Results'!$P$4=1,VLOOKUP(CONCATENATE('DGNB LCA Results'!$M$3,"_",Q378),$A$2:$P$352,4,FALSE)*'DGNB LCA Results'!$N$3,0))))</f>
        <v>0</v>
      </c>
      <c r="E378" s="426">
        <f>IF('DGNB LCA Results'!$P$4=4,VLOOKUP(CONCATENATE('DGNB LCA Results'!$M$3,"_",Q378),$A$2:$P$352,5,FALSE)*'DGNB LCA Results'!$N$3+VLOOKUP(CONCATENATE('DGNB LCA Results'!$K$3,"_",Q378),$A$2:$P$352,5,FALSE)*'DGNB LCA Results'!$L$3+VLOOKUP(CONCATENATE('DGNB LCA Results'!$I$3,"_",Q378),$A$2:$P$352,5,FALSE)*'DGNB LCA Results'!$J$3+VLOOKUP(CONCATENATE('DGNB LCA Results'!$G$3,"_",Q378),$A$2:$P$352,5,FALSE)*'DGNB LCA Results'!$H$3,IF('DGNB LCA Results'!$P$4=3,VLOOKUP(CONCATENATE('DGNB LCA Results'!$M$3,"_",Q378),$A$2:$P$352,5,FALSE)*'DGNB LCA Results'!$N$3+VLOOKUP(CONCATENATE('DGNB LCA Results'!$K$3,"_",Q378),$A$2:$P$352,5,FALSE)*'DGNB LCA Results'!$L$3+VLOOKUP(CONCATENATE('DGNB LCA Results'!$I$3,"_",Q378),$A$2:$P$352,5,FALSE)*'DGNB LCA Results'!$J$3,IF('DGNB LCA Results'!$P$4=2,VLOOKUP(CONCATENATE('DGNB LCA Results'!$M$3,"_",Q378),$A$2:$P$352,5,FALSE)*'DGNB LCA Results'!$N$3+VLOOKUP(CONCATENATE('DGNB LCA Results'!$K$3,"_",Q378),$A$2:$P$352,5,FALSE)*'DGNB LCA Results'!$L$3,IF('DGNB LCA Results'!$P$4=1,VLOOKUP(CONCATENATE('DGNB LCA Results'!$M$3,"_",Q378),$A$2:$P$352,5,FALSE)*'DGNB LCA Results'!$N$3,0))))</f>
        <v>0</v>
      </c>
      <c r="F378">
        <f>IF('DGNB LCA Results'!$P$4=4,VLOOKUP(CONCATENATE('DGNB LCA Results'!$M$3,"_",Q378),$A$2:$P$352,6,FALSE)*'DGNB LCA Results'!$N$3+VLOOKUP(CONCATENATE('DGNB LCA Results'!$K$3,"_",Q378),$A$2:$P$352,6,FALSE)*'DGNB LCA Results'!$L$3+VLOOKUP(CONCATENATE('DGNB LCA Results'!$I$3,"_",Q378),$A$2:$P$352,6,FALSE)*'DGNB LCA Results'!$J$3+VLOOKUP(CONCATENATE('DGNB LCA Results'!$G$3,"_",Q378),$A$2:$P$352,6,FALSE)*'DGNB LCA Results'!$H$3,IF('DGNB LCA Results'!$P$4=3,VLOOKUP(CONCATENATE('DGNB LCA Results'!$M$3,"_",Q378),$A$2:$P$352,6,FALSE)*'DGNB LCA Results'!$N$3+VLOOKUP(CONCATENATE('DGNB LCA Results'!$K$3,"_",Q378),$A$2:$P$352,6,FALSE)*'DGNB LCA Results'!$L$3+VLOOKUP(CONCATENATE('DGNB LCA Results'!$I$3,"_",Q378),$A$2:$P$352,6,FALSE)*'DGNB LCA Results'!$J$3,IF('DGNB LCA Results'!$P$4=2,VLOOKUP(CONCATENATE('DGNB LCA Results'!$M$3,"_",Q378),$A$2:$P$352,6,FALSE)*'DGNB LCA Results'!$N$3+VLOOKUP(CONCATENATE('DGNB LCA Results'!$K$3,"_",Q378),$A$2:$P$352,6,FALSE)*'DGNB LCA Results'!$L$3,IF('DGNB LCA Results'!$P$4=1,VLOOKUP(CONCATENATE('DGNB LCA Results'!$M$3,"_",Q378),$A$2:$P$352,6,FALSE)*'DGNB LCA Results'!$N$3,0))))</f>
        <v>0</v>
      </c>
      <c r="G378" s="427">
        <f>IF('DGNB LCA Results'!$P$4=4,VLOOKUP(CONCATENATE('DGNB LCA Results'!$M$3,"_",Q378),$A$2:$P$352,7,FALSE)*'DGNB LCA Results'!$N$3+VLOOKUP(CONCATENATE('DGNB LCA Results'!$K$3,"_",Q378),$A$2:$P$352,7,FALSE)*'DGNB LCA Results'!$L$3+VLOOKUP(CONCATENATE('DGNB LCA Results'!$I$3,"_",Q378),$A$2:$P$352,7,FALSE)*'DGNB LCA Results'!$J$3+VLOOKUP(CONCATENATE('DGNB LCA Results'!$G$3,"_",Q378),$A$2:$P$352,7,FALSE)*'DGNB LCA Results'!$H$3,IF('DGNB LCA Results'!$P$4=3,VLOOKUP(CONCATENATE('DGNB LCA Results'!$M$3,"_",Q378),$A$2:$P$352,7,FALSE)*'DGNB LCA Results'!$N$3+VLOOKUP(CONCATENATE('DGNB LCA Results'!$K$3,"_",Q378),$A$2:$P$352,7,FALSE)*'DGNB LCA Results'!$L$3+VLOOKUP(CONCATENATE('DGNB LCA Results'!$I$3,"_",Q378),$A$2:$P$352,7,FALSE)*'DGNB LCA Results'!$J$3,IF('DGNB LCA Results'!$P$4=2,VLOOKUP(CONCATENATE('DGNB LCA Results'!$M$3,"_",Q378),$A$2:$P$352,7,FALSE)*'DGNB LCA Results'!$N$3+VLOOKUP(CONCATENATE('DGNB LCA Results'!$K$3,"_",Q378),$A$2:$P$352,7,FALSE)*'DGNB LCA Results'!$L$3,IF('DGNB LCA Results'!$P$4=1,VLOOKUP(CONCATENATE('DGNB LCA Results'!$M$3,"_",Q378),$A$2:$P$352,7,FALSE)*'DGNB LCA Results'!$N$3,0))))</f>
        <v>0</v>
      </c>
      <c r="H378" s="426">
        <f>IF('DGNB LCA Results'!$P$4=4,VLOOKUP(CONCATENATE('DGNB LCA Results'!$M$3,"_",Q378),$A$2:$P$352,8,FALSE)*'DGNB LCA Results'!$N$3+VLOOKUP(CONCATENATE('DGNB LCA Results'!$K$3,"_",Q378),$A$2:$P$352,8,FALSE)*'DGNB LCA Results'!$L$3+VLOOKUP(CONCATENATE('DGNB LCA Results'!$I$3,"_",Q378),$A$2:$P$352,8,FALSE)*'DGNB LCA Results'!$J$3+VLOOKUP(CONCATENATE('DGNB LCA Results'!$G$3,"_",Q378),$A$2:$P$352,8,FALSE)*'DGNB LCA Results'!$H$3,IF('DGNB LCA Results'!$P$4=3,VLOOKUP(CONCATENATE('DGNB LCA Results'!$M$3,"_",Q378),$A$2:$P$352,8,FALSE)*'DGNB LCA Results'!$N$3+VLOOKUP(CONCATENATE('DGNB LCA Results'!$K$3,"_",Q378),$A$2:$P$352,8,FALSE)*'DGNB LCA Results'!$L$3+VLOOKUP(CONCATENATE('DGNB LCA Results'!$I$3,"_",Q378),$A$2:$P$352,8,FALSE)*'DGNB LCA Results'!$J$3,IF('DGNB LCA Results'!$P$4=2,VLOOKUP(CONCATENATE('DGNB LCA Results'!$M$3,"_",Q378),$A$2:$P$352,8,FALSE)*'DGNB LCA Results'!$N$3+VLOOKUP(CONCATENATE('DGNB LCA Results'!$K$3,"_",Q378),$A$2:$P$352,8,FALSE)*'DGNB LCA Results'!$L$3,IF('DGNB LCA Results'!$P$4=1,VLOOKUP(CONCATENATE('DGNB LCA Results'!$M$3,"_",Q378),$A$2:$P$352,8,FALSE)*'DGNB LCA Results'!$N$3,0))))</f>
        <v>0</v>
      </c>
      <c r="I378">
        <f>IF('DGNB LCA Results'!$P$4=4,VLOOKUP(CONCATENATE('DGNB LCA Results'!$M$3,"_",Q378),$A$2:$P$352,9,FALSE)*'DGNB LCA Results'!$N$3+VLOOKUP(CONCATENATE('DGNB LCA Results'!$K$3,"_",Q378),$A$2:$P$352,9,FALSE)*'DGNB LCA Results'!$L$3+VLOOKUP(CONCATENATE('DGNB LCA Results'!$I$3,"_",Q378),$A$2:$P$352,9,FALSE)*'DGNB LCA Results'!$J$3+VLOOKUP(CONCATENATE('DGNB LCA Results'!$G$3,"_",Q378),$A$2:$P$352,9,FALSE)*'DGNB LCA Results'!$H$3,IF('DGNB LCA Results'!$P$4=3,VLOOKUP(CONCATENATE('DGNB LCA Results'!$M$3,"_",Q378),$A$2:$P$352,9,FALSE)*'DGNB LCA Results'!$N$3+VLOOKUP(CONCATENATE('DGNB LCA Results'!$K$3,"_",Q378),$A$2:$P$352,9,FALSE)*'DGNB LCA Results'!$L$3+VLOOKUP(CONCATENATE('DGNB LCA Results'!$I$3,"_",Q378),$A$2:$P$352,9,FALSE)*'DGNB LCA Results'!$J$3,IF('DGNB LCA Results'!$P$4=2,VLOOKUP(CONCATENATE('DGNB LCA Results'!$M$3,"_",Q378),$A$2:$P$352,9,FALSE)*'DGNB LCA Results'!$N$3+VLOOKUP(CONCATENATE('DGNB LCA Results'!$K$3,"_",Q378),$A$2:$P$352,9,FALSE)*'DGNB LCA Results'!$L$3,IF('DGNB LCA Results'!$P$4=1,VLOOKUP(CONCATENATE('DGNB LCA Results'!$M$3,"_",Q378),$A$2:$P$352,9,FALSE)*'DGNB LCA Results'!$N$3,0))))</f>
        <v>0</v>
      </c>
      <c r="J378" s="427">
        <f>IF('DGNB LCA Results'!$P$4=4,VLOOKUP(CONCATENATE('DGNB LCA Results'!$M$3,"_",Q378),$A$2:$P$352,10,FALSE)*'DGNB LCA Results'!$N$3+VLOOKUP(CONCATENATE('DGNB LCA Results'!$K$3,"_",Q378),$A$2:$P$352,10,FALSE)*'DGNB LCA Results'!$L$3+VLOOKUP(CONCATENATE('DGNB LCA Results'!$I$3,"_",Q378),$A$2:$P$352,10,FALSE)*'DGNB LCA Results'!$J$3+VLOOKUP(CONCATENATE('DGNB LCA Results'!$G$3,"_",Q378),$A$2:$P$352,10,FALSE)*'DGNB LCA Results'!$H$3,IF('DGNB LCA Results'!$P$4=3,VLOOKUP(CONCATENATE('DGNB LCA Results'!$M$3,"_",Q378),$A$2:$P$352,10,FALSE)*'DGNB LCA Results'!$N$3+VLOOKUP(CONCATENATE('DGNB LCA Results'!$K$3,"_",Q378),$A$2:$P$352,10,FALSE)*'DGNB LCA Results'!$L$3+VLOOKUP(CONCATENATE('DGNB LCA Results'!$I$3,"_",Q378),$A$2:$P$352,10,FALSE)*'DGNB LCA Results'!$J$3,IF('DGNB LCA Results'!$P$4=2,VLOOKUP(CONCATENATE('DGNB LCA Results'!$M$3,"_",Q378),$A$2:$P$352,10,FALSE)*'DGNB LCA Results'!$N$3+VLOOKUP(CONCATENATE('DGNB LCA Results'!$K$3,"_",Q378),$A$2:$P$352,10,FALSE)*'DGNB LCA Results'!$L$3,IF('DGNB LCA Results'!$P$4=1,VLOOKUP(CONCATENATE('DGNB LCA Results'!$M$3,"_",Q378),$A$2:$P$352,10,FALSE)*'DGNB LCA Results'!$N$3,0))))</f>
        <v>0</v>
      </c>
      <c r="K378" s="426">
        <f>IF('DGNB LCA Results'!$P$4=4,VLOOKUP(CONCATENATE('DGNB LCA Results'!$M$3,"_",Q378),$A$2:$P$352,11,FALSE)*'DGNB LCA Results'!$N$3+VLOOKUP(CONCATENATE('DGNB LCA Results'!$K$3,"_",Q378),$A$2:$P$352,11,FALSE)*'DGNB LCA Results'!$L$3+VLOOKUP(CONCATENATE('DGNB LCA Results'!$I$3,"_",Q378),$A$2:$P$352,11,FALSE)*'DGNB LCA Results'!$J$3+VLOOKUP(CONCATENATE('DGNB LCA Results'!$G$3,"_",Q378),$A$2:$P$352,11,FALSE)*'DGNB LCA Results'!$H$3,IF('DGNB LCA Results'!$P$4=3,VLOOKUP(CONCATENATE('DGNB LCA Results'!$M$3,"_",Q378),$A$2:$P$352,11,FALSE)*'DGNB LCA Results'!$N$3+VLOOKUP(CONCATENATE('DGNB LCA Results'!$K$3,"_",Q378),$A$2:$P$352,11,FALSE)*'DGNB LCA Results'!$L$3+VLOOKUP(CONCATENATE('DGNB LCA Results'!$I$3,"_",Q378),$A$2:$P$352,11,FALSE)*'DGNB LCA Results'!$J$3,IF('DGNB LCA Results'!$P$4=2,VLOOKUP(CONCATENATE('DGNB LCA Results'!$M$3,"_",Q378),$A$2:$P$352,11,FALSE)*'DGNB LCA Results'!$N$3+VLOOKUP(CONCATENATE('DGNB LCA Results'!$K$3,"_",Q378),$A$2:$P$352,11,FALSE)*'DGNB LCA Results'!$L$3,IF('DGNB LCA Results'!$P$4=1,VLOOKUP(CONCATENATE('DGNB LCA Results'!$M$3,"_",Q378),$A$2:$P$352,11,FALSE)*'DGNB LCA Results'!$N$3,0))))</f>
        <v>0</v>
      </c>
      <c r="L378">
        <f>IF('DGNB LCA Results'!$P$4=4,VLOOKUP(CONCATENATE('DGNB LCA Results'!$M$3,"_",Q378),$A$2:$P$352,12,FALSE)*'DGNB LCA Results'!$N$3+VLOOKUP(CONCATENATE('DGNB LCA Results'!$K$3,"_",Q378),$A$2:$P$352,12,FALSE)*'DGNB LCA Results'!$L$3+VLOOKUP(CONCATENATE('DGNB LCA Results'!$I$3,"_",Q378),$A$2:$P$352,12,FALSE)*'DGNB LCA Results'!$J$3+VLOOKUP(CONCATENATE('DGNB LCA Results'!$G$3,"_",Q378),$A$2:$P$352,12,FALSE)*'DGNB LCA Results'!$H$3,IF('DGNB LCA Results'!$P$4=3,VLOOKUP(CONCATENATE('DGNB LCA Results'!$M$3,"_",Q378),$A$2:$P$352,12,FALSE)*'DGNB LCA Results'!$N$3+VLOOKUP(CONCATENATE('DGNB LCA Results'!$K$3,"_",Q378),$A$2:$P$352,12,FALSE)*'DGNB LCA Results'!$L$3+VLOOKUP(CONCATENATE('DGNB LCA Results'!$I$3,"_",Q378),$A$2:$P$352,12,FALSE)*'DGNB LCA Results'!$J$3,IF('DGNB LCA Results'!$P$4=2,VLOOKUP(CONCATENATE('DGNB LCA Results'!$M$3,"_",Q378),$A$2:$P$352,12,FALSE)*'DGNB LCA Results'!$N$3+VLOOKUP(CONCATENATE('DGNB LCA Results'!$K$3,"_",Q378),$A$2:$P$352,12,FALSE)*'DGNB LCA Results'!$L$3,IF('DGNB LCA Results'!$P$4=1,VLOOKUP(CONCATENATE('DGNB LCA Results'!$M$3,"_",Q378),$A$2:$P$352,12,FALSE)*'DGNB LCA Results'!$N$3,0))))</f>
        <v>0</v>
      </c>
      <c r="M378" s="427">
        <f>IF('DGNB LCA Results'!$P$4=4,VLOOKUP(CONCATENATE('DGNB LCA Results'!$M$3,"_",Q378),$A$2:$P$352,13,FALSE)*'DGNB LCA Results'!$N$3+VLOOKUP(CONCATENATE('DGNB LCA Results'!$K$3,"_",Q378),$A$2:$P$352,13,FALSE)*'DGNB LCA Results'!$L$3+VLOOKUP(CONCATENATE('DGNB LCA Results'!$I$3,"_",Q378),$A$2:$P$352,13,FALSE)*'DGNB LCA Results'!$J$3+VLOOKUP(CONCATENATE('DGNB LCA Results'!$G$3,"_",Q378),$A$2:$P$352,13,FALSE)*'DGNB LCA Results'!$H$3,IF('DGNB LCA Results'!$P$4=3,VLOOKUP(CONCATENATE('DGNB LCA Results'!$M$3,"_",Q378),$A$2:$P$352,13,FALSE)*'DGNB LCA Results'!$N$3+VLOOKUP(CONCATENATE('DGNB LCA Results'!$K$3,"_",Q378),$A$2:$P$352,13,FALSE)*'DGNB LCA Results'!$L$3+VLOOKUP(CONCATENATE('DGNB LCA Results'!$I$3,"_",Q378),$A$2:$P$352,13,FALSE)*'DGNB LCA Results'!$J$3,IF('DGNB LCA Results'!$P$4=2,VLOOKUP(CONCATENATE('DGNB LCA Results'!$M$3,"_",Q378),$A$2:$P$352,13,FALSE)*'DGNB LCA Results'!$N$3+VLOOKUP(CONCATENATE('DGNB LCA Results'!$K$3,"_",Q378),$A$2:$P$352,13,FALSE)*'DGNB LCA Results'!$L$3,IF('DGNB LCA Results'!$P$4=1,VLOOKUP(CONCATENATE('DGNB LCA Results'!$M$3,"_",Q378),$A$2:$P$352,13,FALSE)*'DGNB LCA Results'!$N$3,0))))</f>
        <v>0</v>
      </c>
      <c r="N378" s="426">
        <f>IF('DGNB LCA Results'!$P$4=4,VLOOKUP(CONCATENATE('DGNB LCA Results'!$M$3,"_",Q378),$A$2:$P$352,14,FALSE)*'DGNB LCA Results'!$N$3+VLOOKUP(CONCATENATE('DGNB LCA Results'!$K$3,"_",Q378),$A$2:$P$352,14,FALSE)*'DGNB LCA Results'!$L$3+VLOOKUP(CONCATENATE('DGNB LCA Results'!$I$3,"_",Q378),$A$2:$P$352,14,FALSE)*'DGNB LCA Results'!$J$3+VLOOKUP(CONCATENATE('DGNB LCA Results'!$G$3,"_",Q378),$A$2:$P$352,14,FALSE)*'DGNB LCA Results'!$H$3,IF('DGNB LCA Results'!$P$4=3,VLOOKUP(CONCATENATE('DGNB LCA Results'!$M$3,"_",Q378),$A$2:$P$352,14,FALSE)*'DGNB LCA Results'!$N$3+VLOOKUP(CONCATENATE('DGNB LCA Results'!$K$3,"_",Q378),$A$2:$P$352,14,FALSE)*'DGNB LCA Results'!$L$3+VLOOKUP(CONCATENATE('DGNB LCA Results'!$I$3,"_",Q378),$A$2:$P$352,14,FALSE)*'DGNB LCA Results'!$J$3,IF('DGNB LCA Results'!$P$4=2,VLOOKUP(CONCATENATE('DGNB LCA Results'!$M$3,"_",Q378),$A$2:$P$352,14,FALSE)*'DGNB LCA Results'!$N$3+VLOOKUP(CONCATENATE('DGNB LCA Results'!$K$3,"_",Q378),$A$2:$P$352,14,FALSE)*'DGNB LCA Results'!$L$3,IF('DGNB LCA Results'!$P$4=1,VLOOKUP(CONCATENATE('DGNB LCA Results'!$M$3,"_",Q378),$A$2:$P$352,14,FALSE)*'DGNB LCA Results'!$N$3,0))))</f>
        <v>0</v>
      </c>
      <c r="O378">
        <f>IF('DGNB LCA Results'!$P$4=4,VLOOKUP(CONCATENATE('DGNB LCA Results'!$M$3,"_",Q378),$A$2:$P$352,15,FALSE)*'DGNB LCA Results'!$N$3+VLOOKUP(CONCATENATE('DGNB LCA Results'!$K$3,"_",Q378),$A$2:$P$352,15,FALSE)*'DGNB LCA Results'!$L$3+VLOOKUP(CONCATENATE('DGNB LCA Results'!$I$3,"_",Q378),$A$2:$P$352,15,FALSE)*'DGNB LCA Results'!$J$3+VLOOKUP(CONCATENATE('DGNB LCA Results'!$G$3,"_",Q378),$A$2:$P$352,15,FALSE)*'DGNB LCA Results'!$H$3,IF('DGNB LCA Results'!$P$4=3,VLOOKUP(CONCATENATE('DGNB LCA Results'!$M$3,"_",Q378),$A$2:$P$352,15,FALSE)*'DGNB LCA Results'!$N$3+VLOOKUP(CONCATENATE('DGNB LCA Results'!$K$3,"_",Q378),$A$2:$P$352,15,FALSE)*'DGNB LCA Results'!$L$3+VLOOKUP(CONCATENATE('DGNB LCA Results'!$I$3,"_",Q378),$A$2:$P$352,15,FALSE)*'DGNB LCA Results'!$J$3,IF('DGNB LCA Results'!$P$4=2,VLOOKUP(CONCATENATE('DGNB LCA Results'!$M$3,"_",Q378),$A$2:$P$352,15,FALSE)*'DGNB LCA Results'!$N$3+VLOOKUP(CONCATENATE('DGNB LCA Results'!$K$3,"_",Q378),$A$2:$P$352,15,FALSE)*'DGNB LCA Results'!$L$3,IF('DGNB LCA Results'!$P$4=1,VLOOKUP(CONCATENATE('DGNB LCA Results'!$M$3,"_",Q378),$A$2:$P$352,15,FALSE)*'DGNB LCA Results'!$N$3,0))))</f>
        <v>0</v>
      </c>
      <c r="P378" s="427">
        <f>IF('DGNB LCA Results'!$P$4=4,VLOOKUP(CONCATENATE('DGNB LCA Results'!$M$3,"_",Q378),$A$2:$P$352,16,FALSE)*'DGNB LCA Results'!$N$3+VLOOKUP(CONCATENATE('DGNB LCA Results'!$K$3,"_",Q378),$A$2:$P$352,16,FALSE)*'DGNB LCA Results'!$L$3+VLOOKUP(CONCATENATE('DGNB LCA Results'!$I$3,"_",Q378),$A$2:$P$352,16,FALSE)*'DGNB LCA Results'!$J$3+VLOOKUP(CONCATENATE('DGNB LCA Results'!$G$3,"_",Q378),$A$2:$P$352,16,FALSE)*'DGNB LCA Results'!$H$3,IF('DGNB LCA Results'!$P$4=3,VLOOKUP(CONCATENATE('DGNB LCA Results'!$M$3,"_",Q378),$A$2:$P$352,16,FALSE)*'DGNB LCA Results'!$N$3+VLOOKUP(CONCATENATE('DGNB LCA Results'!$K$3,"_",Q378),$A$2:$P$352,16,FALSE)*'DGNB LCA Results'!$L$3+VLOOKUP(CONCATENATE('DGNB LCA Results'!$I$3,"_",Q378),$A$2:$P$352,16,FALSE)*'DGNB LCA Results'!$J$3,IF('DGNB LCA Results'!$P$4=2,VLOOKUP(CONCATENATE('DGNB LCA Results'!$M$3,"_",Q378),$A$2:$P$352,16,FALSE)*'DGNB LCA Results'!$N$3+VLOOKUP(CONCATENATE('DGNB LCA Results'!$K$3,"_",Q378),$A$2:$P$352,16,FALSE)*'DGNB LCA Results'!$L$3,IF('DGNB LCA Results'!$P$4=1,VLOOKUP(CONCATENATE('DGNB LCA Results'!$M$3,"_",Q378),$A$2:$P$352,16,FALSE)*'DGNB LCA Results'!$N$3,0))))</f>
        <v>0</v>
      </c>
      <c r="Q378">
        <v>20</v>
      </c>
      <c r="R378" t="s">
        <v>287</v>
      </c>
    </row>
    <row r="379">
      <c r="A379" t="str">
        <f t="shared" si="38"/>
        <v>MIX15_30</v>
      </c>
      <c r="B379" s="426">
        <f>IF('DGNB LCA Results'!$P$4=4,VLOOKUP(CONCATENATE('DGNB LCA Results'!$M$3,"_",Q379),$A$2:$P$352,2,FALSE)*'DGNB LCA Results'!$N$3+VLOOKUP(CONCATENATE('DGNB LCA Results'!$K$3,"_",Q379),$A$2:$P$352,2,FALSE)*'DGNB LCA Results'!$L$3+VLOOKUP(CONCATENATE('DGNB LCA Results'!$I$3,"_",Q379),$A$2:$P$352,2,FALSE)*'DGNB LCA Results'!$J$3+VLOOKUP(CONCATENATE('DGNB LCA Results'!$G$3,"_",Q379),$A$2:$P$352,2,FALSE)*'DGNB LCA Results'!$H$3,IF('DGNB LCA Results'!$P$4=3,VLOOKUP(CONCATENATE('DGNB LCA Results'!$M$3,"_",Q379),$A$2:$P$352,2,FALSE)*'DGNB LCA Results'!$N$3+VLOOKUP(CONCATENATE('DGNB LCA Results'!$K$3,"_",Q379),$A$2:$P$352,2,FALSE)*'DGNB LCA Results'!$L$3+VLOOKUP(CONCATENATE('DGNB LCA Results'!$I$3,"_",Q379),$A$2:$P$352,2,FALSE)*'DGNB LCA Results'!$J$3,IF('DGNB LCA Results'!$P$4=2,VLOOKUP(CONCATENATE('DGNB LCA Results'!$M$3,"_",Q379),$A$2:$P$352,2,FALSE)*'DGNB LCA Results'!$N$3+VLOOKUP(CONCATENATE('DGNB LCA Results'!$K$3,"_",Q379),$A$2:$P$352,2,FALSE)*'DGNB LCA Results'!$L$3,IF('DGNB LCA Results'!$P$4=1,VLOOKUP(CONCATENATE('DGNB LCA Results'!$M$3,"_",Q379),$A$2:$P$352,2,FALSE)*'DGNB LCA Results'!$N$3,0))))</f>
        <v>0</v>
      </c>
      <c r="C379">
        <f>IF('DGNB LCA Results'!$P$4=4,VLOOKUP(CONCATENATE('DGNB LCA Results'!$M$3,"_",Q379),$A$2:$P$352,3,FALSE)*'DGNB LCA Results'!$N$3+VLOOKUP(CONCATENATE('DGNB LCA Results'!$K$3,"_",Q379),$A$2:$P$352,3,FALSE)*'DGNB LCA Results'!$L$3+VLOOKUP(CONCATENATE('DGNB LCA Results'!$I$3,"_",Q379),$A$2:$P$352,3,FALSE)*'DGNB LCA Results'!$J$3+VLOOKUP(CONCATENATE('DGNB LCA Results'!$G$3,"_",Q379),$A$2:$P$352,3,FALSE)*'DGNB LCA Results'!$H$3,IF('DGNB LCA Results'!$P$4=3,VLOOKUP(CONCATENATE('DGNB LCA Results'!$M$3,"_",Q379),$A$2:$P$352,3,FALSE)*'DGNB LCA Results'!$N$3+VLOOKUP(CONCATENATE('DGNB LCA Results'!$K$3,"_",Q379),$A$2:$P$352,3,FALSE)*'DGNB LCA Results'!$L$3+VLOOKUP(CONCATENATE('DGNB LCA Results'!$I$3,"_",Q379),$A$2:$P$352,3,FALSE)*'DGNB LCA Results'!$J$3,IF('DGNB LCA Results'!$P$4=2,VLOOKUP(CONCATENATE('DGNB LCA Results'!$M$3,"_",Q379),$A$2:$P$352,3,FALSE)*'DGNB LCA Results'!$N$3+VLOOKUP(CONCATENATE('DGNB LCA Results'!$K$3,"_",Q379),$A$2:$P$352,3,FALSE)*'DGNB LCA Results'!$L$3,IF('DGNB LCA Results'!$P$4=1,VLOOKUP(CONCATENATE('DGNB LCA Results'!$M$3,"_",Q379),$A$2:$P$352,3,FALSE)*'DGNB LCA Results'!$N$3,0))))</f>
        <v>0</v>
      </c>
      <c r="D379">
        <f>IF('DGNB LCA Results'!$P$4=4,VLOOKUP(CONCATENATE('DGNB LCA Results'!$M$3,"_",Q379),$A$2:$P$352,4,FALSE)*'DGNB LCA Results'!$N$3+VLOOKUP(CONCATENATE('DGNB LCA Results'!$K$3,"_",Q379),$A$2:$P$352,4,FALSE)*'DGNB LCA Results'!$L$3+VLOOKUP(CONCATENATE('DGNB LCA Results'!$I$3,"_",Q379),$A$2:$P$352,4,FALSE)*'DGNB LCA Results'!$J$3+VLOOKUP(CONCATENATE('DGNB LCA Results'!$G$3,"_",Q379),$A$2:$P$352,4,FALSE)*'DGNB LCA Results'!$H$3,IF('DGNB LCA Results'!$P$4=3,VLOOKUP(CONCATENATE('DGNB LCA Results'!$M$3,"_",Q379),$A$2:$P$352,4,FALSE)*'DGNB LCA Results'!$N$3+VLOOKUP(CONCATENATE('DGNB LCA Results'!$K$3,"_",Q379),$A$2:$P$352,4,FALSE)*'DGNB LCA Results'!$L$3+VLOOKUP(CONCATENATE('DGNB LCA Results'!$I$3,"_",Q379),$A$2:$P$352,4,FALSE)*'DGNB LCA Results'!$J$3,IF('DGNB LCA Results'!$P$4=2,VLOOKUP(CONCATENATE('DGNB LCA Results'!$M$3,"_",Q379),$A$2:$P$352,4,FALSE)*'DGNB LCA Results'!$N$3+VLOOKUP(CONCATENATE('DGNB LCA Results'!$K$3,"_",Q379),$A$2:$P$352,4,FALSE)*'DGNB LCA Results'!$L$3,IF('DGNB LCA Results'!$P$4=1,VLOOKUP(CONCATENATE('DGNB LCA Results'!$M$3,"_",Q379),$A$2:$P$352,4,FALSE)*'DGNB LCA Results'!$N$3,0))))</f>
        <v>0</v>
      </c>
      <c r="E379" s="426">
        <f>IF('DGNB LCA Results'!$P$4=4,VLOOKUP(CONCATENATE('DGNB LCA Results'!$M$3,"_",Q379),$A$2:$P$352,5,FALSE)*'DGNB LCA Results'!$N$3+VLOOKUP(CONCATENATE('DGNB LCA Results'!$K$3,"_",Q379),$A$2:$P$352,5,FALSE)*'DGNB LCA Results'!$L$3+VLOOKUP(CONCATENATE('DGNB LCA Results'!$I$3,"_",Q379),$A$2:$P$352,5,FALSE)*'DGNB LCA Results'!$J$3+VLOOKUP(CONCATENATE('DGNB LCA Results'!$G$3,"_",Q379),$A$2:$P$352,5,FALSE)*'DGNB LCA Results'!$H$3,IF('DGNB LCA Results'!$P$4=3,VLOOKUP(CONCATENATE('DGNB LCA Results'!$M$3,"_",Q379),$A$2:$P$352,5,FALSE)*'DGNB LCA Results'!$N$3+VLOOKUP(CONCATENATE('DGNB LCA Results'!$K$3,"_",Q379),$A$2:$P$352,5,FALSE)*'DGNB LCA Results'!$L$3+VLOOKUP(CONCATENATE('DGNB LCA Results'!$I$3,"_",Q379),$A$2:$P$352,5,FALSE)*'DGNB LCA Results'!$J$3,IF('DGNB LCA Results'!$P$4=2,VLOOKUP(CONCATENATE('DGNB LCA Results'!$M$3,"_",Q379),$A$2:$P$352,5,FALSE)*'DGNB LCA Results'!$N$3+VLOOKUP(CONCATENATE('DGNB LCA Results'!$K$3,"_",Q379),$A$2:$P$352,5,FALSE)*'DGNB LCA Results'!$L$3,IF('DGNB LCA Results'!$P$4=1,VLOOKUP(CONCATENATE('DGNB LCA Results'!$M$3,"_",Q379),$A$2:$P$352,5,FALSE)*'DGNB LCA Results'!$N$3,0))))</f>
        <v>0</v>
      </c>
      <c r="F379">
        <f>IF('DGNB LCA Results'!$P$4=4,VLOOKUP(CONCATENATE('DGNB LCA Results'!$M$3,"_",Q379),$A$2:$P$352,6,FALSE)*'DGNB LCA Results'!$N$3+VLOOKUP(CONCATENATE('DGNB LCA Results'!$K$3,"_",Q379),$A$2:$P$352,6,FALSE)*'DGNB LCA Results'!$L$3+VLOOKUP(CONCATENATE('DGNB LCA Results'!$I$3,"_",Q379),$A$2:$P$352,6,FALSE)*'DGNB LCA Results'!$J$3+VLOOKUP(CONCATENATE('DGNB LCA Results'!$G$3,"_",Q379),$A$2:$P$352,6,FALSE)*'DGNB LCA Results'!$H$3,IF('DGNB LCA Results'!$P$4=3,VLOOKUP(CONCATENATE('DGNB LCA Results'!$M$3,"_",Q379),$A$2:$P$352,6,FALSE)*'DGNB LCA Results'!$N$3+VLOOKUP(CONCATENATE('DGNB LCA Results'!$K$3,"_",Q379),$A$2:$P$352,6,FALSE)*'DGNB LCA Results'!$L$3+VLOOKUP(CONCATENATE('DGNB LCA Results'!$I$3,"_",Q379),$A$2:$P$352,6,FALSE)*'DGNB LCA Results'!$J$3,IF('DGNB LCA Results'!$P$4=2,VLOOKUP(CONCATENATE('DGNB LCA Results'!$M$3,"_",Q379),$A$2:$P$352,6,FALSE)*'DGNB LCA Results'!$N$3+VLOOKUP(CONCATENATE('DGNB LCA Results'!$K$3,"_",Q379),$A$2:$P$352,6,FALSE)*'DGNB LCA Results'!$L$3,IF('DGNB LCA Results'!$P$4=1,VLOOKUP(CONCATENATE('DGNB LCA Results'!$M$3,"_",Q379),$A$2:$P$352,6,FALSE)*'DGNB LCA Results'!$N$3,0))))</f>
        <v>0</v>
      </c>
      <c r="G379" s="427">
        <f>IF('DGNB LCA Results'!$P$4=4,VLOOKUP(CONCATENATE('DGNB LCA Results'!$M$3,"_",Q379),$A$2:$P$352,7,FALSE)*'DGNB LCA Results'!$N$3+VLOOKUP(CONCATENATE('DGNB LCA Results'!$K$3,"_",Q379),$A$2:$P$352,7,FALSE)*'DGNB LCA Results'!$L$3+VLOOKUP(CONCATENATE('DGNB LCA Results'!$I$3,"_",Q379),$A$2:$P$352,7,FALSE)*'DGNB LCA Results'!$J$3+VLOOKUP(CONCATENATE('DGNB LCA Results'!$G$3,"_",Q379),$A$2:$P$352,7,FALSE)*'DGNB LCA Results'!$H$3,IF('DGNB LCA Results'!$P$4=3,VLOOKUP(CONCATENATE('DGNB LCA Results'!$M$3,"_",Q379),$A$2:$P$352,7,FALSE)*'DGNB LCA Results'!$N$3+VLOOKUP(CONCATENATE('DGNB LCA Results'!$K$3,"_",Q379),$A$2:$P$352,7,FALSE)*'DGNB LCA Results'!$L$3+VLOOKUP(CONCATENATE('DGNB LCA Results'!$I$3,"_",Q379),$A$2:$P$352,7,FALSE)*'DGNB LCA Results'!$J$3,IF('DGNB LCA Results'!$P$4=2,VLOOKUP(CONCATENATE('DGNB LCA Results'!$M$3,"_",Q379),$A$2:$P$352,7,FALSE)*'DGNB LCA Results'!$N$3+VLOOKUP(CONCATENATE('DGNB LCA Results'!$K$3,"_",Q379),$A$2:$P$352,7,FALSE)*'DGNB LCA Results'!$L$3,IF('DGNB LCA Results'!$P$4=1,VLOOKUP(CONCATENATE('DGNB LCA Results'!$M$3,"_",Q379),$A$2:$P$352,7,FALSE)*'DGNB LCA Results'!$N$3,0))))</f>
        <v>0</v>
      </c>
      <c r="H379" s="426">
        <f>IF('DGNB LCA Results'!$P$4=4,VLOOKUP(CONCATENATE('DGNB LCA Results'!$M$3,"_",Q379),$A$2:$P$352,8,FALSE)*'DGNB LCA Results'!$N$3+VLOOKUP(CONCATENATE('DGNB LCA Results'!$K$3,"_",Q379),$A$2:$P$352,8,FALSE)*'DGNB LCA Results'!$L$3+VLOOKUP(CONCATENATE('DGNB LCA Results'!$I$3,"_",Q379),$A$2:$P$352,8,FALSE)*'DGNB LCA Results'!$J$3+VLOOKUP(CONCATENATE('DGNB LCA Results'!$G$3,"_",Q379),$A$2:$P$352,8,FALSE)*'DGNB LCA Results'!$H$3,IF('DGNB LCA Results'!$P$4=3,VLOOKUP(CONCATENATE('DGNB LCA Results'!$M$3,"_",Q379),$A$2:$P$352,8,FALSE)*'DGNB LCA Results'!$N$3+VLOOKUP(CONCATENATE('DGNB LCA Results'!$K$3,"_",Q379),$A$2:$P$352,8,FALSE)*'DGNB LCA Results'!$L$3+VLOOKUP(CONCATENATE('DGNB LCA Results'!$I$3,"_",Q379),$A$2:$P$352,8,FALSE)*'DGNB LCA Results'!$J$3,IF('DGNB LCA Results'!$P$4=2,VLOOKUP(CONCATENATE('DGNB LCA Results'!$M$3,"_",Q379),$A$2:$P$352,8,FALSE)*'DGNB LCA Results'!$N$3+VLOOKUP(CONCATENATE('DGNB LCA Results'!$K$3,"_",Q379),$A$2:$P$352,8,FALSE)*'DGNB LCA Results'!$L$3,IF('DGNB LCA Results'!$P$4=1,VLOOKUP(CONCATENATE('DGNB LCA Results'!$M$3,"_",Q379),$A$2:$P$352,8,FALSE)*'DGNB LCA Results'!$N$3,0))))</f>
        <v>0</v>
      </c>
      <c r="I379">
        <f>IF('DGNB LCA Results'!$P$4=4,VLOOKUP(CONCATENATE('DGNB LCA Results'!$M$3,"_",Q379),$A$2:$P$352,9,FALSE)*'DGNB LCA Results'!$N$3+VLOOKUP(CONCATENATE('DGNB LCA Results'!$K$3,"_",Q379),$A$2:$P$352,9,FALSE)*'DGNB LCA Results'!$L$3+VLOOKUP(CONCATENATE('DGNB LCA Results'!$I$3,"_",Q379),$A$2:$P$352,9,FALSE)*'DGNB LCA Results'!$J$3+VLOOKUP(CONCATENATE('DGNB LCA Results'!$G$3,"_",Q379),$A$2:$P$352,9,FALSE)*'DGNB LCA Results'!$H$3,IF('DGNB LCA Results'!$P$4=3,VLOOKUP(CONCATENATE('DGNB LCA Results'!$M$3,"_",Q379),$A$2:$P$352,9,FALSE)*'DGNB LCA Results'!$N$3+VLOOKUP(CONCATENATE('DGNB LCA Results'!$K$3,"_",Q379),$A$2:$P$352,9,FALSE)*'DGNB LCA Results'!$L$3+VLOOKUP(CONCATENATE('DGNB LCA Results'!$I$3,"_",Q379),$A$2:$P$352,9,FALSE)*'DGNB LCA Results'!$J$3,IF('DGNB LCA Results'!$P$4=2,VLOOKUP(CONCATENATE('DGNB LCA Results'!$M$3,"_",Q379),$A$2:$P$352,9,FALSE)*'DGNB LCA Results'!$N$3+VLOOKUP(CONCATENATE('DGNB LCA Results'!$K$3,"_",Q379),$A$2:$P$352,9,FALSE)*'DGNB LCA Results'!$L$3,IF('DGNB LCA Results'!$P$4=1,VLOOKUP(CONCATENATE('DGNB LCA Results'!$M$3,"_",Q379),$A$2:$P$352,9,FALSE)*'DGNB LCA Results'!$N$3,0))))</f>
        <v>0</v>
      </c>
      <c r="J379" s="427">
        <f>IF('DGNB LCA Results'!$P$4=4,VLOOKUP(CONCATENATE('DGNB LCA Results'!$M$3,"_",Q379),$A$2:$P$352,10,FALSE)*'DGNB LCA Results'!$N$3+VLOOKUP(CONCATENATE('DGNB LCA Results'!$K$3,"_",Q379),$A$2:$P$352,10,FALSE)*'DGNB LCA Results'!$L$3+VLOOKUP(CONCATENATE('DGNB LCA Results'!$I$3,"_",Q379),$A$2:$P$352,10,FALSE)*'DGNB LCA Results'!$J$3+VLOOKUP(CONCATENATE('DGNB LCA Results'!$G$3,"_",Q379),$A$2:$P$352,10,FALSE)*'DGNB LCA Results'!$H$3,IF('DGNB LCA Results'!$P$4=3,VLOOKUP(CONCATENATE('DGNB LCA Results'!$M$3,"_",Q379),$A$2:$P$352,10,FALSE)*'DGNB LCA Results'!$N$3+VLOOKUP(CONCATENATE('DGNB LCA Results'!$K$3,"_",Q379),$A$2:$P$352,10,FALSE)*'DGNB LCA Results'!$L$3+VLOOKUP(CONCATENATE('DGNB LCA Results'!$I$3,"_",Q379),$A$2:$P$352,10,FALSE)*'DGNB LCA Results'!$J$3,IF('DGNB LCA Results'!$P$4=2,VLOOKUP(CONCATENATE('DGNB LCA Results'!$M$3,"_",Q379),$A$2:$P$352,10,FALSE)*'DGNB LCA Results'!$N$3+VLOOKUP(CONCATENATE('DGNB LCA Results'!$K$3,"_",Q379),$A$2:$P$352,10,FALSE)*'DGNB LCA Results'!$L$3,IF('DGNB LCA Results'!$P$4=1,VLOOKUP(CONCATENATE('DGNB LCA Results'!$M$3,"_",Q379),$A$2:$P$352,10,FALSE)*'DGNB LCA Results'!$N$3,0))))</f>
        <v>0</v>
      </c>
      <c r="K379" s="426">
        <f>IF('DGNB LCA Results'!$P$4=4,VLOOKUP(CONCATENATE('DGNB LCA Results'!$M$3,"_",Q379),$A$2:$P$352,11,FALSE)*'DGNB LCA Results'!$N$3+VLOOKUP(CONCATENATE('DGNB LCA Results'!$K$3,"_",Q379),$A$2:$P$352,11,FALSE)*'DGNB LCA Results'!$L$3+VLOOKUP(CONCATENATE('DGNB LCA Results'!$I$3,"_",Q379),$A$2:$P$352,11,FALSE)*'DGNB LCA Results'!$J$3+VLOOKUP(CONCATENATE('DGNB LCA Results'!$G$3,"_",Q379),$A$2:$P$352,11,FALSE)*'DGNB LCA Results'!$H$3,IF('DGNB LCA Results'!$P$4=3,VLOOKUP(CONCATENATE('DGNB LCA Results'!$M$3,"_",Q379),$A$2:$P$352,11,FALSE)*'DGNB LCA Results'!$N$3+VLOOKUP(CONCATENATE('DGNB LCA Results'!$K$3,"_",Q379),$A$2:$P$352,11,FALSE)*'DGNB LCA Results'!$L$3+VLOOKUP(CONCATENATE('DGNB LCA Results'!$I$3,"_",Q379),$A$2:$P$352,11,FALSE)*'DGNB LCA Results'!$J$3,IF('DGNB LCA Results'!$P$4=2,VLOOKUP(CONCATENATE('DGNB LCA Results'!$M$3,"_",Q379),$A$2:$P$352,11,FALSE)*'DGNB LCA Results'!$N$3+VLOOKUP(CONCATENATE('DGNB LCA Results'!$K$3,"_",Q379),$A$2:$P$352,11,FALSE)*'DGNB LCA Results'!$L$3,IF('DGNB LCA Results'!$P$4=1,VLOOKUP(CONCATENATE('DGNB LCA Results'!$M$3,"_",Q379),$A$2:$P$352,11,FALSE)*'DGNB LCA Results'!$N$3,0))))</f>
        <v>0</v>
      </c>
      <c r="L379">
        <f>IF('DGNB LCA Results'!$P$4=4,VLOOKUP(CONCATENATE('DGNB LCA Results'!$M$3,"_",Q379),$A$2:$P$352,12,FALSE)*'DGNB LCA Results'!$N$3+VLOOKUP(CONCATENATE('DGNB LCA Results'!$K$3,"_",Q379),$A$2:$P$352,12,FALSE)*'DGNB LCA Results'!$L$3+VLOOKUP(CONCATENATE('DGNB LCA Results'!$I$3,"_",Q379),$A$2:$P$352,12,FALSE)*'DGNB LCA Results'!$J$3+VLOOKUP(CONCATENATE('DGNB LCA Results'!$G$3,"_",Q379),$A$2:$P$352,12,FALSE)*'DGNB LCA Results'!$H$3,IF('DGNB LCA Results'!$P$4=3,VLOOKUP(CONCATENATE('DGNB LCA Results'!$M$3,"_",Q379),$A$2:$P$352,12,FALSE)*'DGNB LCA Results'!$N$3+VLOOKUP(CONCATENATE('DGNB LCA Results'!$K$3,"_",Q379),$A$2:$P$352,12,FALSE)*'DGNB LCA Results'!$L$3+VLOOKUP(CONCATENATE('DGNB LCA Results'!$I$3,"_",Q379),$A$2:$P$352,12,FALSE)*'DGNB LCA Results'!$J$3,IF('DGNB LCA Results'!$P$4=2,VLOOKUP(CONCATENATE('DGNB LCA Results'!$M$3,"_",Q379),$A$2:$P$352,12,FALSE)*'DGNB LCA Results'!$N$3+VLOOKUP(CONCATENATE('DGNB LCA Results'!$K$3,"_",Q379),$A$2:$P$352,12,FALSE)*'DGNB LCA Results'!$L$3,IF('DGNB LCA Results'!$P$4=1,VLOOKUP(CONCATENATE('DGNB LCA Results'!$M$3,"_",Q379),$A$2:$P$352,12,FALSE)*'DGNB LCA Results'!$N$3,0))))</f>
        <v>0</v>
      </c>
      <c r="M379" s="427">
        <f>IF('DGNB LCA Results'!$P$4=4,VLOOKUP(CONCATENATE('DGNB LCA Results'!$M$3,"_",Q379),$A$2:$P$352,13,FALSE)*'DGNB LCA Results'!$N$3+VLOOKUP(CONCATENATE('DGNB LCA Results'!$K$3,"_",Q379),$A$2:$P$352,13,FALSE)*'DGNB LCA Results'!$L$3+VLOOKUP(CONCATENATE('DGNB LCA Results'!$I$3,"_",Q379),$A$2:$P$352,13,FALSE)*'DGNB LCA Results'!$J$3+VLOOKUP(CONCATENATE('DGNB LCA Results'!$G$3,"_",Q379),$A$2:$P$352,13,FALSE)*'DGNB LCA Results'!$H$3,IF('DGNB LCA Results'!$P$4=3,VLOOKUP(CONCATENATE('DGNB LCA Results'!$M$3,"_",Q379),$A$2:$P$352,13,FALSE)*'DGNB LCA Results'!$N$3+VLOOKUP(CONCATENATE('DGNB LCA Results'!$K$3,"_",Q379),$A$2:$P$352,13,FALSE)*'DGNB LCA Results'!$L$3+VLOOKUP(CONCATENATE('DGNB LCA Results'!$I$3,"_",Q379),$A$2:$P$352,13,FALSE)*'DGNB LCA Results'!$J$3,IF('DGNB LCA Results'!$P$4=2,VLOOKUP(CONCATENATE('DGNB LCA Results'!$M$3,"_",Q379),$A$2:$P$352,13,FALSE)*'DGNB LCA Results'!$N$3+VLOOKUP(CONCATENATE('DGNB LCA Results'!$K$3,"_",Q379),$A$2:$P$352,13,FALSE)*'DGNB LCA Results'!$L$3,IF('DGNB LCA Results'!$P$4=1,VLOOKUP(CONCATENATE('DGNB LCA Results'!$M$3,"_",Q379),$A$2:$P$352,13,FALSE)*'DGNB LCA Results'!$N$3,0))))</f>
        <v>0</v>
      </c>
      <c r="N379" s="426">
        <f>IF('DGNB LCA Results'!$P$4=4,VLOOKUP(CONCATENATE('DGNB LCA Results'!$M$3,"_",Q379),$A$2:$P$352,14,FALSE)*'DGNB LCA Results'!$N$3+VLOOKUP(CONCATENATE('DGNB LCA Results'!$K$3,"_",Q379),$A$2:$P$352,14,FALSE)*'DGNB LCA Results'!$L$3+VLOOKUP(CONCATENATE('DGNB LCA Results'!$I$3,"_",Q379),$A$2:$P$352,14,FALSE)*'DGNB LCA Results'!$J$3+VLOOKUP(CONCATENATE('DGNB LCA Results'!$G$3,"_",Q379),$A$2:$P$352,14,FALSE)*'DGNB LCA Results'!$H$3,IF('DGNB LCA Results'!$P$4=3,VLOOKUP(CONCATENATE('DGNB LCA Results'!$M$3,"_",Q379),$A$2:$P$352,14,FALSE)*'DGNB LCA Results'!$N$3+VLOOKUP(CONCATENATE('DGNB LCA Results'!$K$3,"_",Q379),$A$2:$P$352,14,FALSE)*'DGNB LCA Results'!$L$3+VLOOKUP(CONCATENATE('DGNB LCA Results'!$I$3,"_",Q379),$A$2:$P$352,14,FALSE)*'DGNB LCA Results'!$J$3,IF('DGNB LCA Results'!$P$4=2,VLOOKUP(CONCATENATE('DGNB LCA Results'!$M$3,"_",Q379),$A$2:$P$352,14,FALSE)*'DGNB LCA Results'!$N$3+VLOOKUP(CONCATENATE('DGNB LCA Results'!$K$3,"_",Q379),$A$2:$P$352,14,FALSE)*'DGNB LCA Results'!$L$3,IF('DGNB LCA Results'!$P$4=1,VLOOKUP(CONCATENATE('DGNB LCA Results'!$M$3,"_",Q379),$A$2:$P$352,14,FALSE)*'DGNB LCA Results'!$N$3,0))))</f>
        <v>0</v>
      </c>
      <c r="O379">
        <f>IF('DGNB LCA Results'!$P$4=4,VLOOKUP(CONCATENATE('DGNB LCA Results'!$M$3,"_",Q379),$A$2:$P$352,15,FALSE)*'DGNB LCA Results'!$N$3+VLOOKUP(CONCATENATE('DGNB LCA Results'!$K$3,"_",Q379),$A$2:$P$352,15,FALSE)*'DGNB LCA Results'!$L$3+VLOOKUP(CONCATENATE('DGNB LCA Results'!$I$3,"_",Q379),$A$2:$P$352,15,FALSE)*'DGNB LCA Results'!$J$3+VLOOKUP(CONCATENATE('DGNB LCA Results'!$G$3,"_",Q379),$A$2:$P$352,15,FALSE)*'DGNB LCA Results'!$H$3,IF('DGNB LCA Results'!$P$4=3,VLOOKUP(CONCATENATE('DGNB LCA Results'!$M$3,"_",Q379),$A$2:$P$352,15,FALSE)*'DGNB LCA Results'!$N$3+VLOOKUP(CONCATENATE('DGNB LCA Results'!$K$3,"_",Q379),$A$2:$P$352,15,FALSE)*'DGNB LCA Results'!$L$3+VLOOKUP(CONCATENATE('DGNB LCA Results'!$I$3,"_",Q379),$A$2:$P$352,15,FALSE)*'DGNB LCA Results'!$J$3,IF('DGNB LCA Results'!$P$4=2,VLOOKUP(CONCATENATE('DGNB LCA Results'!$M$3,"_",Q379),$A$2:$P$352,15,FALSE)*'DGNB LCA Results'!$N$3+VLOOKUP(CONCATENATE('DGNB LCA Results'!$K$3,"_",Q379),$A$2:$P$352,15,FALSE)*'DGNB LCA Results'!$L$3,IF('DGNB LCA Results'!$P$4=1,VLOOKUP(CONCATENATE('DGNB LCA Results'!$M$3,"_",Q379),$A$2:$P$352,15,FALSE)*'DGNB LCA Results'!$N$3,0))))</f>
        <v>0</v>
      </c>
      <c r="P379" s="427">
        <f>IF('DGNB LCA Results'!$P$4=4,VLOOKUP(CONCATENATE('DGNB LCA Results'!$M$3,"_",Q379),$A$2:$P$352,16,FALSE)*'DGNB LCA Results'!$N$3+VLOOKUP(CONCATENATE('DGNB LCA Results'!$K$3,"_",Q379),$A$2:$P$352,16,FALSE)*'DGNB LCA Results'!$L$3+VLOOKUP(CONCATENATE('DGNB LCA Results'!$I$3,"_",Q379),$A$2:$P$352,16,FALSE)*'DGNB LCA Results'!$J$3+VLOOKUP(CONCATENATE('DGNB LCA Results'!$G$3,"_",Q379),$A$2:$P$352,16,FALSE)*'DGNB LCA Results'!$H$3,IF('DGNB LCA Results'!$P$4=3,VLOOKUP(CONCATENATE('DGNB LCA Results'!$M$3,"_",Q379),$A$2:$P$352,16,FALSE)*'DGNB LCA Results'!$N$3+VLOOKUP(CONCATENATE('DGNB LCA Results'!$K$3,"_",Q379),$A$2:$P$352,16,FALSE)*'DGNB LCA Results'!$L$3+VLOOKUP(CONCATENATE('DGNB LCA Results'!$I$3,"_",Q379),$A$2:$P$352,16,FALSE)*'DGNB LCA Results'!$J$3,IF('DGNB LCA Results'!$P$4=2,VLOOKUP(CONCATENATE('DGNB LCA Results'!$M$3,"_",Q379),$A$2:$P$352,16,FALSE)*'DGNB LCA Results'!$N$3+VLOOKUP(CONCATENATE('DGNB LCA Results'!$K$3,"_",Q379),$A$2:$P$352,16,FALSE)*'DGNB LCA Results'!$L$3,IF('DGNB LCA Results'!$P$4=1,VLOOKUP(CONCATENATE('DGNB LCA Results'!$M$3,"_",Q379),$A$2:$P$352,16,FALSE)*'DGNB LCA Results'!$N$3,0))))</f>
        <v>0</v>
      </c>
      <c r="Q379">
        <v>30</v>
      </c>
      <c r="R379" t="s">
        <v>287</v>
      </c>
    </row>
    <row r="380">
      <c r="A380" t="str">
        <f t="shared" si="38"/>
        <v>MIX15_40</v>
      </c>
      <c r="B380" s="426">
        <f>IF('DGNB LCA Results'!$P$4=4,VLOOKUP(CONCATENATE('DGNB LCA Results'!$M$3,"_",Q380),$A$2:$P$352,2,FALSE)*'DGNB LCA Results'!$N$3+VLOOKUP(CONCATENATE('DGNB LCA Results'!$K$3,"_",Q380),$A$2:$P$352,2,FALSE)*'DGNB LCA Results'!$L$3+VLOOKUP(CONCATENATE('DGNB LCA Results'!$I$3,"_",Q380),$A$2:$P$352,2,FALSE)*'DGNB LCA Results'!$J$3+VLOOKUP(CONCATENATE('DGNB LCA Results'!$G$3,"_",Q380),$A$2:$P$352,2,FALSE)*'DGNB LCA Results'!$H$3,IF('DGNB LCA Results'!$P$4=3,VLOOKUP(CONCATENATE('DGNB LCA Results'!$M$3,"_",Q380),$A$2:$P$352,2,FALSE)*'DGNB LCA Results'!$N$3+VLOOKUP(CONCATENATE('DGNB LCA Results'!$K$3,"_",Q380),$A$2:$P$352,2,FALSE)*'DGNB LCA Results'!$L$3+VLOOKUP(CONCATENATE('DGNB LCA Results'!$I$3,"_",Q380),$A$2:$P$352,2,FALSE)*'DGNB LCA Results'!$J$3,IF('DGNB LCA Results'!$P$4=2,VLOOKUP(CONCATENATE('DGNB LCA Results'!$M$3,"_",Q380),$A$2:$P$352,2,FALSE)*'DGNB LCA Results'!$N$3+VLOOKUP(CONCATENATE('DGNB LCA Results'!$K$3,"_",Q380),$A$2:$P$352,2,FALSE)*'DGNB LCA Results'!$L$3,IF('DGNB LCA Results'!$P$4=1,VLOOKUP(CONCATENATE('DGNB LCA Results'!$M$3,"_",Q380),$A$2:$P$352,2,FALSE)*'DGNB LCA Results'!$N$3,0))))</f>
        <v>0</v>
      </c>
      <c r="C380">
        <f>IF('DGNB LCA Results'!$P$4=4,VLOOKUP(CONCATENATE('DGNB LCA Results'!$M$3,"_",Q380),$A$2:$P$352,3,FALSE)*'DGNB LCA Results'!$N$3+VLOOKUP(CONCATENATE('DGNB LCA Results'!$K$3,"_",Q380),$A$2:$P$352,3,FALSE)*'DGNB LCA Results'!$L$3+VLOOKUP(CONCATENATE('DGNB LCA Results'!$I$3,"_",Q380),$A$2:$P$352,3,FALSE)*'DGNB LCA Results'!$J$3+VLOOKUP(CONCATENATE('DGNB LCA Results'!$G$3,"_",Q380),$A$2:$P$352,3,FALSE)*'DGNB LCA Results'!$H$3,IF('DGNB LCA Results'!$P$4=3,VLOOKUP(CONCATENATE('DGNB LCA Results'!$M$3,"_",Q380),$A$2:$P$352,3,FALSE)*'DGNB LCA Results'!$N$3+VLOOKUP(CONCATENATE('DGNB LCA Results'!$K$3,"_",Q380),$A$2:$P$352,3,FALSE)*'DGNB LCA Results'!$L$3+VLOOKUP(CONCATENATE('DGNB LCA Results'!$I$3,"_",Q380),$A$2:$P$352,3,FALSE)*'DGNB LCA Results'!$J$3,IF('DGNB LCA Results'!$P$4=2,VLOOKUP(CONCATENATE('DGNB LCA Results'!$M$3,"_",Q380),$A$2:$P$352,3,FALSE)*'DGNB LCA Results'!$N$3+VLOOKUP(CONCATENATE('DGNB LCA Results'!$K$3,"_",Q380),$A$2:$P$352,3,FALSE)*'DGNB LCA Results'!$L$3,IF('DGNB LCA Results'!$P$4=1,VLOOKUP(CONCATENATE('DGNB LCA Results'!$M$3,"_",Q380),$A$2:$P$352,3,FALSE)*'DGNB LCA Results'!$N$3,0))))</f>
        <v>0</v>
      </c>
      <c r="D380">
        <f>IF('DGNB LCA Results'!$P$4=4,VLOOKUP(CONCATENATE('DGNB LCA Results'!$M$3,"_",Q380),$A$2:$P$352,4,FALSE)*'DGNB LCA Results'!$N$3+VLOOKUP(CONCATENATE('DGNB LCA Results'!$K$3,"_",Q380),$A$2:$P$352,4,FALSE)*'DGNB LCA Results'!$L$3+VLOOKUP(CONCATENATE('DGNB LCA Results'!$I$3,"_",Q380),$A$2:$P$352,4,FALSE)*'DGNB LCA Results'!$J$3+VLOOKUP(CONCATENATE('DGNB LCA Results'!$G$3,"_",Q380),$A$2:$P$352,4,FALSE)*'DGNB LCA Results'!$H$3,IF('DGNB LCA Results'!$P$4=3,VLOOKUP(CONCATENATE('DGNB LCA Results'!$M$3,"_",Q380),$A$2:$P$352,4,FALSE)*'DGNB LCA Results'!$N$3+VLOOKUP(CONCATENATE('DGNB LCA Results'!$K$3,"_",Q380),$A$2:$P$352,4,FALSE)*'DGNB LCA Results'!$L$3+VLOOKUP(CONCATENATE('DGNB LCA Results'!$I$3,"_",Q380),$A$2:$P$352,4,FALSE)*'DGNB LCA Results'!$J$3,IF('DGNB LCA Results'!$P$4=2,VLOOKUP(CONCATENATE('DGNB LCA Results'!$M$3,"_",Q380),$A$2:$P$352,4,FALSE)*'DGNB LCA Results'!$N$3+VLOOKUP(CONCATENATE('DGNB LCA Results'!$K$3,"_",Q380),$A$2:$P$352,4,FALSE)*'DGNB LCA Results'!$L$3,IF('DGNB LCA Results'!$P$4=1,VLOOKUP(CONCATENATE('DGNB LCA Results'!$M$3,"_",Q380),$A$2:$P$352,4,FALSE)*'DGNB LCA Results'!$N$3,0))))</f>
        <v>0</v>
      </c>
      <c r="E380" s="426">
        <f>IF('DGNB LCA Results'!$P$4=4,VLOOKUP(CONCATENATE('DGNB LCA Results'!$M$3,"_",Q380),$A$2:$P$352,5,FALSE)*'DGNB LCA Results'!$N$3+VLOOKUP(CONCATENATE('DGNB LCA Results'!$K$3,"_",Q380),$A$2:$P$352,5,FALSE)*'DGNB LCA Results'!$L$3+VLOOKUP(CONCATENATE('DGNB LCA Results'!$I$3,"_",Q380),$A$2:$P$352,5,FALSE)*'DGNB LCA Results'!$J$3+VLOOKUP(CONCATENATE('DGNB LCA Results'!$G$3,"_",Q380),$A$2:$P$352,5,FALSE)*'DGNB LCA Results'!$H$3,IF('DGNB LCA Results'!$P$4=3,VLOOKUP(CONCATENATE('DGNB LCA Results'!$M$3,"_",Q380),$A$2:$P$352,5,FALSE)*'DGNB LCA Results'!$N$3+VLOOKUP(CONCATENATE('DGNB LCA Results'!$K$3,"_",Q380),$A$2:$P$352,5,FALSE)*'DGNB LCA Results'!$L$3+VLOOKUP(CONCATENATE('DGNB LCA Results'!$I$3,"_",Q380),$A$2:$P$352,5,FALSE)*'DGNB LCA Results'!$J$3,IF('DGNB LCA Results'!$P$4=2,VLOOKUP(CONCATENATE('DGNB LCA Results'!$M$3,"_",Q380),$A$2:$P$352,5,FALSE)*'DGNB LCA Results'!$N$3+VLOOKUP(CONCATENATE('DGNB LCA Results'!$K$3,"_",Q380),$A$2:$P$352,5,FALSE)*'DGNB LCA Results'!$L$3,IF('DGNB LCA Results'!$P$4=1,VLOOKUP(CONCATENATE('DGNB LCA Results'!$M$3,"_",Q380),$A$2:$P$352,5,FALSE)*'DGNB LCA Results'!$N$3,0))))</f>
        <v>0</v>
      </c>
      <c r="F380">
        <f>IF('DGNB LCA Results'!$P$4=4,VLOOKUP(CONCATENATE('DGNB LCA Results'!$M$3,"_",Q380),$A$2:$P$352,6,FALSE)*'DGNB LCA Results'!$N$3+VLOOKUP(CONCATENATE('DGNB LCA Results'!$K$3,"_",Q380),$A$2:$P$352,6,FALSE)*'DGNB LCA Results'!$L$3+VLOOKUP(CONCATENATE('DGNB LCA Results'!$I$3,"_",Q380),$A$2:$P$352,6,FALSE)*'DGNB LCA Results'!$J$3+VLOOKUP(CONCATENATE('DGNB LCA Results'!$G$3,"_",Q380),$A$2:$P$352,6,FALSE)*'DGNB LCA Results'!$H$3,IF('DGNB LCA Results'!$P$4=3,VLOOKUP(CONCATENATE('DGNB LCA Results'!$M$3,"_",Q380),$A$2:$P$352,6,FALSE)*'DGNB LCA Results'!$N$3+VLOOKUP(CONCATENATE('DGNB LCA Results'!$K$3,"_",Q380),$A$2:$P$352,6,FALSE)*'DGNB LCA Results'!$L$3+VLOOKUP(CONCATENATE('DGNB LCA Results'!$I$3,"_",Q380),$A$2:$P$352,6,FALSE)*'DGNB LCA Results'!$J$3,IF('DGNB LCA Results'!$P$4=2,VLOOKUP(CONCATENATE('DGNB LCA Results'!$M$3,"_",Q380),$A$2:$P$352,6,FALSE)*'DGNB LCA Results'!$N$3+VLOOKUP(CONCATENATE('DGNB LCA Results'!$K$3,"_",Q380),$A$2:$P$352,6,FALSE)*'DGNB LCA Results'!$L$3,IF('DGNB LCA Results'!$P$4=1,VLOOKUP(CONCATENATE('DGNB LCA Results'!$M$3,"_",Q380),$A$2:$P$352,6,FALSE)*'DGNB LCA Results'!$N$3,0))))</f>
        <v>0</v>
      </c>
      <c r="G380" s="427">
        <f>IF('DGNB LCA Results'!$P$4=4,VLOOKUP(CONCATENATE('DGNB LCA Results'!$M$3,"_",Q380),$A$2:$P$352,7,FALSE)*'DGNB LCA Results'!$N$3+VLOOKUP(CONCATENATE('DGNB LCA Results'!$K$3,"_",Q380),$A$2:$P$352,7,FALSE)*'DGNB LCA Results'!$L$3+VLOOKUP(CONCATENATE('DGNB LCA Results'!$I$3,"_",Q380),$A$2:$P$352,7,FALSE)*'DGNB LCA Results'!$J$3+VLOOKUP(CONCATENATE('DGNB LCA Results'!$G$3,"_",Q380),$A$2:$P$352,7,FALSE)*'DGNB LCA Results'!$H$3,IF('DGNB LCA Results'!$P$4=3,VLOOKUP(CONCATENATE('DGNB LCA Results'!$M$3,"_",Q380),$A$2:$P$352,7,FALSE)*'DGNB LCA Results'!$N$3+VLOOKUP(CONCATENATE('DGNB LCA Results'!$K$3,"_",Q380),$A$2:$P$352,7,FALSE)*'DGNB LCA Results'!$L$3+VLOOKUP(CONCATENATE('DGNB LCA Results'!$I$3,"_",Q380),$A$2:$P$352,7,FALSE)*'DGNB LCA Results'!$J$3,IF('DGNB LCA Results'!$P$4=2,VLOOKUP(CONCATENATE('DGNB LCA Results'!$M$3,"_",Q380),$A$2:$P$352,7,FALSE)*'DGNB LCA Results'!$N$3+VLOOKUP(CONCATENATE('DGNB LCA Results'!$K$3,"_",Q380),$A$2:$P$352,7,FALSE)*'DGNB LCA Results'!$L$3,IF('DGNB LCA Results'!$P$4=1,VLOOKUP(CONCATENATE('DGNB LCA Results'!$M$3,"_",Q380),$A$2:$P$352,7,FALSE)*'DGNB LCA Results'!$N$3,0))))</f>
        <v>0</v>
      </c>
      <c r="H380" s="426">
        <f>IF('DGNB LCA Results'!$P$4=4,VLOOKUP(CONCATENATE('DGNB LCA Results'!$M$3,"_",Q380),$A$2:$P$352,8,FALSE)*'DGNB LCA Results'!$N$3+VLOOKUP(CONCATENATE('DGNB LCA Results'!$K$3,"_",Q380),$A$2:$P$352,8,FALSE)*'DGNB LCA Results'!$L$3+VLOOKUP(CONCATENATE('DGNB LCA Results'!$I$3,"_",Q380),$A$2:$P$352,8,FALSE)*'DGNB LCA Results'!$J$3+VLOOKUP(CONCATENATE('DGNB LCA Results'!$G$3,"_",Q380),$A$2:$P$352,8,FALSE)*'DGNB LCA Results'!$H$3,IF('DGNB LCA Results'!$P$4=3,VLOOKUP(CONCATENATE('DGNB LCA Results'!$M$3,"_",Q380),$A$2:$P$352,8,FALSE)*'DGNB LCA Results'!$N$3+VLOOKUP(CONCATENATE('DGNB LCA Results'!$K$3,"_",Q380),$A$2:$P$352,8,FALSE)*'DGNB LCA Results'!$L$3+VLOOKUP(CONCATENATE('DGNB LCA Results'!$I$3,"_",Q380),$A$2:$P$352,8,FALSE)*'DGNB LCA Results'!$J$3,IF('DGNB LCA Results'!$P$4=2,VLOOKUP(CONCATENATE('DGNB LCA Results'!$M$3,"_",Q380),$A$2:$P$352,8,FALSE)*'DGNB LCA Results'!$N$3+VLOOKUP(CONCATENATE('DGNB LCA Results'!$K$3,"_",Q380),$A$2:$P$352,8,FALSE)*'DGNB LCA Results'!$L$3,IF('DGNB LCA Results'!$P$4=1,VLOOKUP(CONCATENATE('DGNB LCA Results'!$M$3,"_",Q380),$A$2:$P$352,8,FALSE)*'DGNB LCA Results'!$N$3,0))))</f>
        <v>0</v>
      </c>
      <c r="I380">
        <f>IF('DGNB LCA Results'!$P$4=4,VLOOKUP(CONCATENATE('DGNB LCA Results'!$M$3,"_",Q380),$A$2:$P$352,9,FALSE)*'DGNB LCA Results'!$N$3+VLOOKUP(CONCATENATE('DGNB LCA Results'!$K$3,"_",Q380),$A$2:$P$352,9,FALSE)*'DGNB LCA Results'!$L$3+VLOOKUP(CONCATENATE('DGNB LCA Results'!$I$3,"_",Q380),$A$2:$P$352,9,FALSE)*'DGNB LCA Results'!$J$3+VLOOKUP(CONCATENATE('DGNB LCA Results'!$G$3,"_",Q380),$A$2:$P$352,9,FALSE)*'DGNB LCA Results'!$H$3,IF('DGNB LCA Results'!$P$4=3,VLOOKUP(CONCATENATE('DGNB LCA Results'!$M$3,"_",Q380),$A$2:$P$352,9,FALSE)*'DGNB LCA Results'!$N$3+VLOOKUP(CONCATENATE('DGNB LCA Results'!$K$3,"_",Q380),$A$2:$P$352,9,FALSE)*'DGNB LCA Results'!$L$3+VLOOKUP(CONCATENATE('DGNB LCA Results'!$I$3,"_",Q380),$A$2:$P$352,9,FALSE)*'DGNB LCA Results'!$J$3,IF('DGNB LCA Results'!$P$4=2,VLOOKUP(CONCATENATE('DGNB LCA Results'!$M$3,"_",Q380),$A$2:$P$352,9,FALSE)*'DGNB LCA Results'!$N$3+VLOOKUP(CONCATENATE('DGNB LCA Results'!$K$3,"_",Q380),$A$2:$P$352,9,FALSE)*'DGNB LCA Results'!$L$3,IF('DGNB LCA Results'!$P$4=1,VLOOKUP(CONCATENATE('DGNB LCA Results'!$M$3,"_",Q380),$A$2:$P$352,9,FALSE)*'DGNB LCA Results'!$N$3,0))))</f>
        <v>0</v>
      </c>
      <c r="J380" s="427">
        <f>IF('DGNB LCA Results'!$P$4=4,VLOOKUP(CONCATENATE('DGNB LCA Results'!$M$3,"_",Q380),$A$2:$P$352,10,FALSE)*'DGNB LCA Results'!$N$3+VLOOKUP(CONCATENATE('DGNB LCA Results'!$K$3,"_",Q380),$A$2:$P$352,10,FALSE)*'DGNB LCA Results'!$L$3+VLOOKUP(CONCATENATE('DGNB LCA Results'!$I$3,"_",Q380),$A$2:$P$352,10,FALSE)*'DGNB LCA Results'!$J$3+VLOOKUP(CONCATENATE('DGNB LCA Results'!$G$3,"_",Q380),$A$2:$P$352,10,FALSE)*'DGNB LCA Results'!$H$3,IF('DGNB LCA Results'!$P$4=3,VLOOKUP(CONCATENATE('DGNB LCA Results'!$M$3,"_",Q380),$A$2:$P$352,10,FALSE)*'DGNB LCA Results'!$N$3+VLOOKUP(CONCATENATE('DGNB LCA Results'!$K$3,"_",Q380),$A$2:$P$352,10,FALSE)*'DGNB LCA Results'!$L$3+VLOOKUP(CONCATENATE('DGNB LCA Results'!$I$3,"_",Q380),$A$2:$P$352,10,FALSE)*'DGNB LCA Results'!$J$3,IF('DGNB LCA Results'!$P$4=2,VLOOKUP(CONCATENATE('DGNB LCA Results'!$M$3,"_",Q380),$A$2:$P$352,10,FALSE)*'DGNB LCA Results'!$N$3+VLOOKUP(CONCATENATE('DGNB LCA Results'!$K$3,"_",Q380),$A$2:$P$352,10,FALSE)*'DGNB LCA Results'!$L$3,IF('DGNB LCA Results'!$P$4=1,VLOOKUP(CONCATENATE('DGNB LCA Results'!$M$3,"_",Q380),$A$2:$P$352,10,FALSE)*'DGNB LCA Results'!$N$3,0))))</f>
        <v>0</v>
      </c>
      <c r="K380" s="426">
        <f>IF('DGNB LCA Results'!$P$4=4,VLOOKUP(CONCATENATE('DGNB LCA Results'!$M$3,"_",Q380),$A$2:$P$352,11,FALSE)*'DGNB LCA Results'!$N$3+VLOOKUP(CONCATENATE('DGNB LCA Results'!$K$3,"_",Q380),$A$2:$P$352,11,FALSE)*'DGNB LCA Results'!$L$3+VLOOKUP(CONCATENATE('DGNB LCA Results'!$I$3,"_",Q380),$A$2:$P$352,11,FALSE)*'DGNB LCA Results'!$J$3+VLOOKUP(CONCATENATE('DGNB LCA Results'!$G$3,"_",Q380),$A$2:$P$352,11,FALSE)*'DGNB LCA Results'!$H$3,IF('DGNB LCA Results'!$P$4=3,VLOOKUP(CONCATENATE('DGNB LCA Results'!$M$3,"_",Q380),$A$2:$P$352,11,FALSE)*'DGNB LCA Results'!$N$3+VLOOKUP(CONCATENATE('DGNB LCA Results'!$K$3,"_",Q380),$A$2:$P$352,11,FALSE)*'DGNB LCA Results'!$L$3+VLOOKUP(CONCATENATE('DGNB LCA Results'!$I$3,"_",Q380),$A$2:$P$352,11,FALSE)*'DGNB LCA Results'!$J$3,IF('DGNB LCA Results'!$P$4=2,VLOOKUP(CONCATENATE('DGNB LCA Results'!$M$3,"_",Q380),$A$2:$P$352,11,FALSE)*'DGNB LCA Results'!$N$3+VLOOKUP(CONCATENATE('DGNB LCA Results'!$K$3,"_",Q380),$A$2:$P$352,11,FALSE)*'DGNB LCA Results'!$L$3,IF('DGNB LCA Results'!$P$4=1,VLOOKUP(CONCATENATE('DGNB LCA Results'!$M$3,"_",Q380),$A$2:$P$352,11,FALSE)*'DGNB LCA Results'!$N$3,0))))</f>
        <v>0</v>
      </c>
      <c r="L380">
        <f>IF('DGNB LCA Results'!$P$4=4,VLOOKUP(CONCATENATE('DGNB LCA Results'!$M$3,"_",Q380),$A$2:$P$352,12,FALSE)*'DGNB LCA Results'!$N$3+VLOOKUP(CONCATENATE('DGNB LCA Results'!$K$3,"_",Q380),$A$2:$P$352,12,FALSE)*'DGNB LCA Results'!$L$3+VLOOKUP(CONCATENATE('DGNB LCA Results'!$I$3,"_",Q380),$A$2:$P$352,12,FALSE)*'DGNB LCA Results'!$J$3+VLOOKUP(CONCATENATE('DGNB LCA Results'!$G$3,"_",Q380),$A$2:$P$352,12,FALSE)*'DGNB LCA Results'!$H$3,IF('DGNB LCA Results'!$P$4=3,VLOOKUP(CONCATENATE('DGNB LCA Results'!$M$3,"_",Q380),$A$2:$P$352,12,FALSE)*'DGNB LCA Results'!$N$3+VLOOKUP(CONCATENATE('DGNB LCA Results'!$K$3,"_",Q380),$A$2:$P$352,12,FALSE)*'DGNB LCA Results'!$L$3+VLOOKUP(CONCATENATE('DGNB LCA Results'!$I$3,"_",Q380),$A$2:$P$352,12,FALSE)*'DGNB LCA Results'!$J$3,IF('DGNB LCA Results'!$P$4=2,VLOOKUP(CONCATENATE('DGNB LCA Results'!$M$3,"_",Q380),$A$2:$P$352,12,FALSE)*'DGNB LCA Results'!$N$3+VLOOKUP(CONCATENATE('DGNB LCA Results'!$K$3,"_",Q380),$A$2:$P$352,12,FALSE)*'DGNB LCA Results'!$L$3,IF('DGNB LCA Results'!$P$4=1,VLOOKUP(CONCATENATE('DGNB LCA Results'!$M$3,"_",Q380),$A$2:$P$352,12,FALSE)*'DGNB LCA Results'!$N$3,0))))</f>
        <v>0</v>
      </c>
      <c r="M380" s="427">
        <f>IF('DGNB LCA Results'!$P$4=4,VLOOKUP(CONCATENATE('DGNB LCA Results'!$M$3,"_",Q380),$A$2:$P$352,13,FALSE)*'DGNB LCA Results'!$N$3+VLOOKUP(CONCATENATE('DGNB LCA Results'!$K$3,"_",Q380),$A$2:$P$352,13,FALSE)*'DGNB LCA Results'!$L$3+VLOOKUP(CONCATENATE('DGNB LCA Results'!$I$3,"_",Q380),$A$2:$P$352,13,FALSE)*'DGNB LCA Results'!$J$3+VLOOKUP(CONCATENATE('DGNB LCA Results'!$G$3,"_",Q380),$A$2:$P$352,13,FALSE)*'DGNB LCA Results'!$H$3,IF('DGNB LCA Results'!$P$4=3,VLOOKUP(CONCATENATE('DGNB LCA Results'!$M$3,"_",Q380),$A$2:$P$352,13,FALSE)*'DGNB LCA Results'!$N$3+VLOOKUP(CONCATENATE('DGNB LCA Results'!$K$3,"_",Q380),$A$2:$P$352,13,FALSE)*'DGNB LCA Results'!$L$3+VLOOKUP(CONCATENATE('DGNB LCA Results'!$I$3,"_",Q380),$A$2:$P$352,13,FALSE)*'DGNB LCA Results'!$J$3,IF('DGNB LCA Results'!$P$4=2,VLOOKUP(CONCATENATE('DGNB LCA Results'!$M$3,"_",Q380),$A$2:$P$352,13,FALSE)*'DGNB LCA Results'!$N$3+VLOOKUP(CONCATENATE('DGNB LCA Results'!$K$3,"_",Q380),$A$2:$P$352,13,FALSE)*'DGNB LCA Results'!$L$3,IF('DGNB LCA Results'!$P$4=1,VLOOKUP(CONCATENATE('DGNB LCA Results'!$M$3,"_",Q380),$A$2:$P$352,13,FALSE)*'DGNB LCA Results'!$N$3,0))))</f>
        <v>0</v>
      </c>
      <c r="N380" s="426">
        <f>IF('DGNB LCA Results'!$P$4=4,VLOOKUP(CONCATENATE('DGNB LCA Results'!$M$3,"_",Q380),$A$2:$P$352,14,FALSE)*'DGNB LCA Results'!$N$3+VLOOKUP(CONCATENATE('DGNB LCA Results'!$K$3,"_",Q380),$A$2:$P$352,14,FALSE)*'DGNB LCA Results'!$L$3+VLOOKUP(CONCATENATE('DGNB LCA Results'!$I$3,"_",Q380),$A$2:$P$352,14,FALSE)*'DGNB LCA Results'!$J$3+VLOOKUP(CONCATENATE('DGNB LCA Results'!$G$3,"_",Q380),$A$2:$P$352,14,FALSE)*'DGNB LCA Results'!$H$3,IF('DGNB LCA Results'!$P$4=3,VLOOKUP(CONCATENATE('DGNB LCA Results'!$M$3,"_",Q380),$A$2:$P$352,14,FALSE)*'DGNB LCA Results'!$N$3+VLOOKUP(CONCATENATE('DGNB LCA Results'!$K$3,"_",Q380),$A$2:$P$352,14,FALSE)*'DGNB LCA Results'!$L$3+VLOOKUP(CONCATENATE('DGNB LCA Results'!$I$3,"_",Q380),$A$2:$P$352,14,FALSE)*'DGNB LCA Results'!$J$3,IF('DGNB LCA Results'!$P$4=2,VLOOKUP(CONCATENATE('DGNB LCA Results'!$M$3,"_",Q380),$A$2:$P$352,14,FALSE)*'DGNB LCA Results'!$N$3+VLOOKUP(CONCATENATE('DGNB LCA Results'!$K$3,"_",Q380),$A$2:$P$352,14,FALSE)*'DGNB LCA Results'!$L$3,IF('DGNB LCA Results'!$P$4=1,VLOOKUP(CONCATENATE('DGNB LCA Results'!$M$3,"_",Q380),$A$2:$P$352,14,FALSE)*'DGNB LCA Results'!$N$3,0))))</f>
        <v>0</v>
      </c>
      <c r="O380">
        <f>IF('DGNB LCA Results'!$P$4=4,VLOOKUP(CONCATENATE('DGNB LCA Results'!$M$3,"_",Q380),$A$2:$P$352,15,FALSE)*'DGNB LCA Results'!$N$3+VLOOKUP(CONCATENATE('DGNB LCA Results'!$K$3,"_",Q380),$A$2:$P$352,15,FALSE)*'DGNB LCA Results'!$L$3+VLOOKUP(CONCATENATE('DGNB LCA Results'!$I$3,"_",Q380),$A$2:$P$352,15,FALSE)*'DGNB LCA Results'!$J$3+VLOOKUP(CONCATENATE('DGNB LCA Results'!$G$3,"_",Q380),$A$2:$P$352,15,FALSE)*'DGNB LCA Results'!$H$3,IF('DGNB LCA Results'!$P$4=3,VLOOKUP(CONCATENATE('DGNB LCA Results'!$M$3,"_",Q380),$A$2:$P$352,15,FALSE)*'DGNB LCA Results'!$N$3+VLOOKUP(CONCATENATE('DGNB LCA Results'!$K$3,"_",Q380),$A$2:$P$352,15,FALSE)*'DGNB LCA Results'!$L$3+VLOOKUP(CONCATENATE('DGNB LCA Results'!$I$3,"_",Q380),$A$2:$P$352,15,FALSE)*'DGNB LCA Results'!$J$3,IF('DGNB LCA Results'!$P$4=2,VLOOKUP(CONCATENATE('DGNB LCA Results'!$M$3,"_",Q380),$A$2:$P$352,15,FALSE)*'DGNB LCA Results'!$N$3+VLOOKUP(CONCATENATE('DGNB LCA Results'!$K$3,"_",Q380),$A$2:$P$352,15,FALSE)*'DGNB LCA Results'!$L$3,IF('DGNB LCA Results'!$P$4=1,VLOOKUP(CONCATENATE('DGNB LCA Results'!$M$3,"_",Q380),$A$2:$P$352,15,FALSE)*'DGNB LCA Results'!$N$3,0))))</f>
        <v>0</v>
      </c>
      <c r="P380" s="427">
        <f>IF('DGNB LCA Results'!$P$4=4,VLOOKUP(CONCATENATE('DGNB LCA Results'!$M$3,"_",Q380),$A$2:$P$352,16,FALSE)*'DGNB LCA Results'!$N$3+VLOOKUP(CONCATENATE('DGNB LCA Results'!$K$3,"_",Q380),$A$2:$P$352,16,FALSE)*'DGNB LCA Results'!$L$3+VLOOKUP(CONCATENATE('DGNB LCA Results'!$I$3,"_",Q380),$A$2:$P$352,16,FALSE)*'DGNB LCA Results'!$J$3+VLOOKUP(CONCATENATE('DGNB LCA Results'!$G$3,"_",Q380),$A$2:$P$352,16,FALSE)*'DGNB LCA Results'!$H$3,IF('DGNB LCA Results'!$P$4=3,VLOOKUP(CONCATENATE('DGNB LCA Results'!$M$3,"_",Q380),$A$2:$P$352,16,FALSE)*'DGNB LCA Results'!$N$3+VLOOKUP(CONCATENATE('DGNB LCA Results'!$K$3,"_",Q380),$A$2:$P$352,16,FALSE)*'DGNB LCA Results'!$L$3+VLOOKUP(CONCATENATE('DGNB LCA Results'!$I$3,"_",Q380),$A$2:$P$352,16,FALSE)*'DGNB LCA Results'!$J$3,IF('DGNB LCA Results'!$P$4=2,VLOOKUP(CONCATENATE('DGNB LCA Results'!$M$3,"_",Q380),$A$2:$P$352,16,FALSE)*'DGNB LCA Results'!$N$3+VLOOKUP(CONCATENATE('DGNB LCA Results'!$K$3,"_",Q380),$A$2:$P$352,16,FALSE)*'DGNB LCA Results'!$L$3,IF('DGNB LCA Results'!$P$4=1,VLOOKUP(CONCATENATE('DGNB LCA Results'!$M$3,"_",Q380),$A$2:$P$352,16,FALSE)*'DGNB LCA Results'!$N$3,0))))</f>
        <v>0</v>
      </c>
      <c r="Q380">
        <v>40</v>
      </c>
      <c r="R380" t="s">
        <v>287</v>
      </c>
    </row>
    <row r="381">
      <c r="A381" t="str">
        <f t="shared" si="38"/>
        <v>MIX15_50</v>
      </c>
      <c r="B381" s="426">
        <f>IF('DGNB LCA Results'!$P$4=4,VLOOKUP(CONCATENATE('DGNB LCA Results'!$M$3,"_",Q381),$A$2:$P$352,2,FALSE)*'DGNB LCA Results'!$N$3+VLOOKUP(CONCATENATE('DGNB LCA Results'!$K$3,"_",Q381),$A$2:$P$352,2,FALSE)*'DGNB LCA Results'!$L$3+VLOOKUP(CONCATENATE('DGNB LCA Results'!$I$3,"_",Q381),$A$2:$P$352,2,FALSE)*'DGNB LCA Results'!$J$3+VLOOKUP(CONCATENATE('DGNB LCA Results'!$G$3,"_",Q381),$A$2:$P$352,2,FALSE)*'DGNB LCA Results'!$H$3,IF('DGNB LCA Results'!$P$4=3,VLOOKUP(CONCATENATE('DGNB LCA Results'!$M$3,"_",Q381),$A$2:$P$352,2,FALSE)*'DGNB LCA Results'!$N$3+VLOOKUP(CONCATENATE('DGNB LCA Results'!$K$3,"_",Q381),$A$2:$P$352,2,FALSE)*'DGNB LCA Results'!$L$3+VLOOKUP(CONCATENATE('DGNB LCA Results'!$I$3,"_",Q381),$A$2:$P$352,2,FALSE)*'DGNB LCA Results'!$J$3,IF('DGNB LCA Results'!$P$4=2,VLOOKUP(CONCATENATE('DGNB LCA Results'!$M$3,"_",Q381),$A$2:$P$352,2,FALSE)*'DGNB LCA Results'!$N$3+VLOOKUP(CONCATENATE('DGNB LCA Results'!$K$3,"_",Q381),$A$2:$P$352,2,FALSE)*'DGNB LCA Results'!$L$3,IF('DGNB LCA Results'!$P$4=1,VLOOKUP(CONCATENATE('DGNB LCA Results'!$M$3,"_",Q381),$A$2:$P$352,2,FALSE)*'DGNB LCA Results'!$N$3,0))))</f>
        <v>0</v>
      </c>
      <c r="C381">
        <f>IF('DGNB LCA Results'!$P$4=4,VLOOKUP(CONCATENATE('DGNB LCA Results'!$M$3,"_",Q381),$A$2:$P$352,3,FALSE)*'DGNB LCA Results'!$N$3+VLOOKUP(CONCATENATE('DGNB LCA Results'!$K$3,"_",Q381),$A$2:$P$352,3,FALSE)*'DGNB LCA Results'!$L$3+VLOOKUP(CONCATENATE('DGNB LCA Results'!$I$3,"_",Q381),$A$2:$P$352,3,FALSE)*'DGNB LCA Results'!$J$3+VLOOKUP(CONCATENATE('DGNB LCA Results'!$G$3,"_",Q381),$A$2:$P$352,3,FALSE)*'DGNB LCA Results'!$H$3,IF('DGNB LCA Results'!$P$4=3,VLOOKUP(CONCATENATE('DGNB LCA Results'!$M$3,"_",Q381),$A$2:$P$352,3,FALSE)*'DGNB LCA Results'!$N$3+VLOOKUP(CONCATENATE('DGNB LCA Results'!$K$3,"_",Q381),$A$2:$P$352,3,FALSE)*'DGNB LCA Results'!$L$3+VLOOKUP(CONCATENATE('DGNB LCA Results'!$I$3,"_",Q381),$A$2:$P$352,3,FALSE)*'DGNB LCA Results'!$J$3,IF('DGNB LCA Results'!$P$4=2,VLOOKUP(CONCATENATE('DGNB LCA Results'!$M$3,"_",Q381),$A$2:$P$352,3,FALSE)*'DGNB LCA Results'!$N$3+VLOOKUP(CONCATENATE('DGNB LCA Results'!$K$3,"_",Q381),$A$2:$P$352,3,FALSE)*'DGNB LCA Results'!$L$3,IF('DGNB LCA Results'!$P$4=1,VLOOKUP(CONCATENATE('DGNB LCA Results'!$M$3,"_",Q381),$A$2:$P$352,3,FALSE)*'DGNB LCA Results'!$N$3,0))))</f>
        <v>0</v>
      </c>
      <c r="D381">
        <f>IF('DGNB LCA Results'!$P$4=4,VLOOKUP(CONCATENATE('DGNB LCA Results'!$M$3,"_",Q381),$A$2:$P$352,4,FALSE)*'DGNB LCA Results'!$N$3+VLOOKUP(CONCATENATE('DGNB LCA Results'!$K$3,"_",Q381),$A$2:$P$352,4,FALSE)*'DGNB LCA Results'!$L$3+VLOOKUP(CONCATENATE('DGNB LCA Results'!$I$3,"_",Q381),$A$2:$P$352,4,FALSE)*'DGNB LCA Results'!$J$3+VLOOKUP(CONCATENATE('DGNB LCA Results'!$G$3,"_",Q381),$A$2:$P$352,4,FALSE)*'DGNB LCA Results'!$H$3,IF('DGNB LCA Results'!$P$4=3,VLOOKUP(CONCATENATE('DGNB LCA Results'!$M$3,"_",Q381),$A$2:$P$352,4,FALSE)*'DGNB LCA Results'!$N$3+VLOOKUP(CONCATENATE('DGNB LCA Results'!$K$3,"_",Q381),$A$2:$P$352,4,FALSE)*'DGNB LCA Results'!$L$3+VLOOKUP(CONCATENATE('DGNB LCA Results'!$I$3,"_",Q381),$A$2:$P$352,4,FALSE)*'DGNB LCA Results'!$J$3,IF('DGNB LCA Results'!$P$4=2,VLOOKUP(CONCATENATE('DGNB LCA Results'!$M$3,"_",Q381),$A$2:$P$352,4,FALSE)*'DGNB LCA Results'!$N$3+VLOOKUP(CONCATENATE('DGNB LCA Results'!$K$3,"_",Q381),$A$2:$P$352,4,FALSE)*'DGNB LCA Results'!$L$3,IF('DGNB LCA Results'!$P$4=1,VLOOKUP(CONCATENATE('DGNB LCA Results'!$M$3,"_",Q381),$A$2:$P$352,4,FALSE)*'DGNB LCA Results'!$N$3,0))))</f>
        <v>0</v>
      </c>
      <c r="E381" s="426">
        <f>IF('DGNB LCA Results'!$P$4=4,VLOOKUP(CONCATENATE('DGNB LCA Results'!$M$3,"_",Q381),$A$2:$P$352,5,FALSE)*'DGNB LCA Results'!$N$3+VLOOKUP(CONCATENATE('DGNB LCA Results'!$K$3,"_",Q381),$A$2:$P$352,5,FALSE)*'DGNB LCA Results'!$L$3+VLOOKUP(CONCATENATE('DGNB LCA Results'!$I$3,"_",Q381),$A$2:$P$352,5,FALSE)*'DGNB LCA Results'!$J$3+VLOOKUP(CONCATENATE('DGNB LCA Results'!$G$3,"_",Q381),$A$2:$P$352,5,FALSE)*'DGNB LCA Results'!$H$3,IF('DGNB LCA Results'!$P$4=3,VLOOKUP(CONCATENATE('DGNB LCA Results'!$M$3,"_",Q381),$A$2:$P$352,5,FALSE)*'DGNB LCA Results'!$N$3+VLOOKUP(CONCATENATE('DGNB LCA Results'!$K$3,"_",Q381),$A$2:$P$352,5,FALSE)*'DGNB LCA Results'!$L$3+VLOOKUP(CONCATENATE('DGNB LCA Results'!$I$3,"_",Q381),$A$2:$P$352,5,FALSE)*'DGNB LCA Results'!$J$3,IF('DGNB LCA Results'!$P$4=2,VLOOKUP(CONCATENATE('DGNB LCA Results'!$M$3,"_",Q381),$A$2:$P$352,5,FALSE)*'DGNB LCA Results'!$N$3+VLOOKUP(CONCATENATE('DGNB LCA Results'!$K$3,"_",Q381),$A$2:$P$352,5,FALSE)*'DGNB LCA Results'!$L$3,IF('DGNB LCA Results'!$P$4=1,VLOOKUP(CONCATENATE('DGNB LCA Results'!$M$3,"_",Q381),$A$2:$P$352,5,FALSE)*'DGNB LCA Results'!$N$3,0))))</f>
        <v>0</v>
      </c>
      <c r="F381">
        <f>IF('DGNB LCA Results'!$P$4=4,VLOOKUP(CONCATENATE('DGNB LCA Results'!$M$3,"_",Q381),$A$2:$P$352,6,FALSE)*'DGNB LCA Results'!$N$3+VLOOKUP(CONCATENATE('DGNB LCA Results'!$K$3,"_",Q381),$A$2:$P$352,6,FALSE)*'DGNB LCA Results'!$L$3+VLOOKUP(CONCATENATE('DGNB LCA Results'!$I$3,"_",Q381),$A$2:$P$352,6,FALSE)*'DGNB LCA Results'!$J$3+VLOOKUP(CONCATENATE('DGNB LCA Results'!$G$3,"_",Q381),$A$2:$P$352,6,FALSE)*'DGNB LCA Results'!$H$3,IF('DGNB LCA Results'!$P$4=3,VLOOKUP(CONCATENATE('DGNB LCA Results'!$M$3,"_",Q381),$A$2:$P$352,6,FALSE)*'DGNB LCA Results'!$N$3+VLOOKUP(CONCATENATE('DGNB LCA Results'!$K$3,"_",Q381),$A$2:$P$352,6,FALSE)*'DGNB LCA Results'!$L$3+VLOOKUP(CONCATENATE('DGNB LCA Results'!$I$3,"_",Q381),$A$2:$P$352,6,FALSE)*'DGNB LCA Results'!$J$3,IF('DGNB LCA Results'!$P$4=2,VLOOKUP(CONCATENATE('DGNB LCA Results'!$M$3,"_",Q381),$A$2:$P$352,6,FALSE)*'DGNB LCA Results'!$N$3+VLOOKUP(CONCATENATE('DGNB LCA Results'!$K$3,"_",Q381),$A$2:$P$352,6,FALSE)*'DGNB LCA Results'!$L$3,IF('DGNB LCA Results'!$P$4=1,VLOOKUP(CONCATENATE('DGNB LCA Results'!$M$3,"_",Q381),$A$2:$P$352,6,FALSE)*'DGNB LCA Results'!$N$3,0))))</f>
        <v>0</v>
      </c>
      <c r="G381" s="427">
        <f>IF('DGNB LCA Results'!$P$4=4,VLOOKUP(CONCATENATE('DGNB LCA Results'!$M$3,"_",Q381),$A$2:$P$352,7,FALSE)*'DGNB LCA Results'!$N$3+VLOOKUP(CONCATENATE('DGNB LCA Results'!$K$3,"_",Q381),$A$2:$P$352,7,FALSE)*'DGNB LCA Results'!$L$3+VLOOKUP(CONCATENATE('DGNB LCA Results'!$I$3,"_",Q381),$A$2:$P$352,7,FALSE)*'DGNB LCA Results'!$J$3+VLOOKUP(CONCATENATE('DGNB LCA Results'!$G$3,"_",Q381),$A$2:$P$352,7,FALSE)*'DGNB LCA Results'!$H$3,IF('DGNB LCA Results'!$P$4=3,VLOOKUP(CONCATENATE('DGNB LCA Results'!$M$3,"_",Q381),$A$2:$P$352,7,FALSE)*'DGNB LCA Results'!$N$3+VLOOKUP(CONCATENATE('DGNB LCA Results'!$K$3,"_",Q381),$A$2:$P$352,7,FALSE)*'DGNB LCA Results'!$L$3+VLOOKUP(CONCATENATE('DGNB LCA Results'!$I$3,"_",Q381),$A$2:$P$352,7,FALSE)*'DGNB LCA Results'!$J$3,IF('DGNB LCA Results'!$P$4=2,VLOOKUP(CONCATENATE('DGNB LCA Results'!$M$3,"_",Q381),$A$2:$P$352,7,FALSE)*'DGNB LCA Results'!$N$3+VLOOKUP(CONCATENATE('DGNB LCA Results'!$K$3,"_",Q381),$A$2:$P$352,7,FALSE)*'DGNB LCA Results'!$L$3,IF('DGNB LCA Results'!$P$4=1,VLOOKUP(CONCATENATE('DGNB LCA Results'!$M$3,"_",Q381),$A$2:$P$352,7,FALSE)*'DGNB LCA Results'!$N$3,0))))</f>
        <v>0</v>
      </c>
      <c r="H381" s="426">
        <f>IF('DGNB LCA Results'!$P$4=4,VLOOKUP(CONCATENATE('DGNB LCA Results'!$M$3,"_",Q381),$A$2:$P$352,8,FALSE)*'DGNB LCA Results'!$N$3+VLOOKUP(CONCATENATE('DGNB LCA Results'!$K$3,"_",Q381),$A$2:$P$352,8,FALSE)*'DGNB LCA Results'!$L$3+VLOOKUP(CONCATENATE('DGNB LCA Results'!$I$3,"_",Q381),$A$2:$P$352,8,FALSE)*'DGNB LCA Results'!$J$3+VLOOKUP(CONCATENATE('DGNB LCA Results'!$G$3,"_",Q381),$A$2:$P$352,8,FALSE)*'DGNB LCA Results'!$H$3,IF('DGNB LCA Results'!$P$4=3,VLOOKUP(CONCATENATE('DGNB LCA Results'!$M$3,"_",Q381),$A$2:$P$352,8,FALSE)*'DGNB LCA Results'!$N$3+VLOOKUP(CONCATENATE('DGNB LCA Results'!$K$3,"_",Q381),$A$2:$P$352,8,FALSE)*'DGNB LCA Results'!$L$3+VLOOKUP(CONCATENATE('DGNB LCA Results'!$I$3,"_",Q381),$A$2:$P$352,8,FALSE)*'DGNB LCA Results'!$J$3,IF('DGNB LCA Results'!$P$4=2,VLOOKUP(CONCATENATE('DGNB LCA Results'!$M$3,"_",Q381),$A$2:$P$352,8,FALSE)*'DGNB LCA Results'!$N$3+VLOOKUP(CONCATENATE('DGNB LCA Results'!$K$3,"_",Q381),$A$2:$P$352,8,FALSE)*'DGNB LCA Results'!$L$3,IF('DGNB LCA Results'!$P$4=1,VLOOKUP(CONCATENATE('DGNB LCA Results'!$M$3,"_",Q381),$A$2:$P$352,8,FALSE)*'DGNB LCA Results'!$N$3,0))))</f>
        <v>0</v>
      </c>
      <c r="I381">
        <f>IF('DGNB LCA Results'!$P$4=4,VLOOKUP(CONCATENATE('DGNB LCA Results'!$M$3,"_",Q381),$A$2:$P$352,9,FALSE)*'DGNB LCA Results'!$N$3+VLOOKUP(CONCATENATE('DGNB LCA Results'!$K$3,"_",Q381),$A$2:$P$352,9,FALSE)*'DGNB LCA Results'!$L$3+VLOOKUP(CONCATENATE('DGNB LCA Results'!$I$3,"_",Q381),$A$2:$P$352,9,FALSE)*'DGNB LCA Results'!$J$3+VLOOKUP(CONCATENATE('DGNB LCA Results'!$G$3,"_",Q381),$A$2:$P$352,9,FALSE)*'DGNB LCA Results'!$H$3,IF('DGNB LCA Results'!$P$4=3,VLOOKUP(CONCATENATE('DGNB LCA Results'!$M$3,"_",Q381),$A$2:$P$352,9,FALSE)*'DGNB LCA Results'!$N$3+VLOOKUP(CONCATENATE('DGNB LCA Results'!$K$3,"_",Q381),$A$2:$P$352,9,FALSE)*'DGNB LCA Results'!$L$3+VLOOKUP(CONCATENATE('DGNB LCA Results'!$I$3,"_",Q381),$A$2:$P$352,9,FALSE)*'DGNB LCA Results'!$J$3,IF('DGNB LCA Results'!$P$4=2,VLOOKUP(CONCATENATE('DGNB LCA Results'!$M$3,"_",Q381),$A$2:$P$352,9,FALSE)*'DGNB LCA Results'!$N$3+VLOOKUP(CONCATENATE('DGNB LCA Results'!$K$3,"_",Q381),$A$2:$P$352,9,FALSE)*'DGNB LCA Results'!$L$3,IF('DGNB LCA Results'!$P$4=1,VLOOKUP(CONCATENATE('DGNB LCA Results'!$M$3,"_",Q381),$A$2:$P$352,9,FALSE)*'DGNB LCA Results'!$N$3,0))))</f>
        <v>0</v>
      </c>
      <c r="J381" s="427">
        <f>IF('DGNB LCA Results'!$P$4=4,VLOOKUP(CONCATENATE('DGNB LCA Results'!$M$3,"_",Q381),$A$2:$P$352,10,FALSE)*'DGNB LCA Results'!$N$3+VLOOKUP(CONCATENATE('DGNB LCA Results'!$K$3,"_",Q381),$A$2:$P$352,10,FALSE)*'DGNB LCA Results'!$L$3+VLOOKUP(CONCATENATE('DGNB LCA Results'!$I$3,"_",Q381),$A$2:$P$352,10,FALSE)*'DGNB LCA Results'!$J$3+VLOOKUP(CONCATENATE('DGNB LCA Results'!$G$3,"_",Q381),$A$2:$P$352,10,FALSE)*'DGNB LCA Results'!$H$3,IF('DGNB LCA Results'!$P$4=3,VLOOKUP(CONCATENATE('DGNB LCA Results'!$M$3,"_",Q381),$A$2:$P$352,10,FALSE)*'DGNB LCA Results'!$N$3+VLOOKUP(CONCATENATE('DGNB LCA Results'!$K$3,"_",Q381),$A$2:$P$352,10,FALSE)*'DGNB LCA Results'!$L$3+VLOOKUP(CONCATENATE('DGNB LCA Results'!$I$3,"_",Q381),$A$2:$P$352,10,FALSE)*'DGNB LCA Results'!$J$3,IF('DGNB LCA Results'!$P$4=2,VLOOKUP(CONCATENATE('DGNB LCA Results'!$M$3,"_",Q381),$A$2:$P$352,10,FALSE)*'DGNB LCA Results'!$N$3+VLOOKUP(CONCATENATE('DGNB LCA Results'!$K$3,"_",Q381),$A$2:$P$352,10,FALSE)*'DGNB LCA Results'!$L$3,IF('DGNB LCA Results'!$P$4=1,VLOOKUP(CONCATENATE('DGNB LCA Results'!$M$3,"_",Q381),$A$2:$P$352,10,FALSE)*'DGNB LCA Results'!$N$3,0))))</f>
        <v>0</v>
      </c>
      <c r="K381" s="426">
        <f>IF('DGNB LCA Results'!$P$4=4,VLOOKUP(CONCATENATE('DGNB LCA Results'!$M$3,"_",Q381),$A$2:$P$352,11,FALSE)*'DGNB LCA Results'!$N$3+VLOOKUP(CONCATENATE('DGNB LCA Results'!$K$3,"_",Q381),$A$2:$P$352,11,FALSE)*'DGNB LCA Results'!$L$3+VLOOKUP(CONCATENATE('DGNB LCA Results'!$I$3,"_",Q381),$A$2:$P$352,11,FALSE)*'DGNB LCA Results'!$J$3+VLOOKUP(CONCATENATE('DGNB LCA Results'!$G$3,"_",Q381),$A$2:$P$352,11,FALSE)*'DGNB LCA Results'!$H$3,IF('DGNB LCA Results'!$P$4=3,VLOOKUP(CONCATENATE('DGNB LCA Results'!$M$3,"_",Q381),$A$2:$P$352,11,FALSE)*'DGNB LCA Results'!$N$3+VLOOKUP(CONCATENATE('DGNB LCA Results'!$K$3,"_",Q381),$A$2:$P$352,11,FALSE)*'DGNB LCA Results'!$L$3+VLOOKUP(CONCATENATE('DGNB LCA Results'!$I$3,"_",Q381),$A$2:$P$352,11,FALSE)*'DGNB LCA Results'!$J$3,IF('DGNB LCA Results'!$P$4=2,VLOOKUP(CONCATENATE('DGNB LCA Results'!$M$3,"_",Q381),$A$2:$P$352,11,FALSE)*'DGNB LCA Results'!$N$3+VLOOKUP(CONCATENATE('DGNB LCA Results'!$K$3,"_",Q381),$A$2:$P$352,11,FALSE)*'DGNB LCA Results'!$L$3,IF('DGNB LCA Results'!$P$4=1,VLOOKUP(CONCATENATE('DGNB LCA Results'!$M$3,"_",Q381),$A$2:$P$352,11,FALSE)*'DGNB LCA Results'!$N$3,0))))</f>
        <v>0</v>
      </c>
      <c r="L381">
        <f>IF('DGNB LCA Results'!$P$4=4,VLOOKUP(CONCATENATE('DGNB LCA Results'!$M$3,"_",Q381),$A$2:$P$352,12,FALSE)*'DGNB LCA Results'!$N$3+VLOOKUP(CONCATENATE('DGNB LCA Results'!$K$3,"_",Q381),$A$2:$P$352,12,FALSE)*'DGNB LCA Results'!$L$3+VLOOKUP(CONCATENATE('DGNB LCA Results'!$I$3,"_",Q381),$A$2:$P$352,12,FALSE)*'DGNB LCA Results'!$J$3+VLOOKUP(CONCATENATE('DGNB LCA Results'!$G$3,"_",Q381),$A$2:$P$352,12,FALSE)*'DGNB LCA Results'!$H$3,IF('DGNB LCA Results'!$P$4=3,VLOOKUP(CONCATENATE('DGNB LCA Results'!$M$3,"_",Q381),$A$2:$P$352,12,FALSE)*'DGNB LCA Results'!$N$3+VLOOKUP(CONCATENATE('DGNB LCA Results'!$K$3,"_",Q381),$A$2:$P$352,12,FALSE)*'DGNB LCA Results'!$L$3+VLOOKUP(CONCATENATE('DGNB LCA Results'!$I$3,"_",Q381),$A$2:$P$352,12,FALSE)*'DGNB LCA Results'!$J$3,IF('DGNB LCA Results'!$P$4=2,VLOOKUP(CONCATENATE('DGNB LCA Results'!$M$3,"_",Q381),$A$2:$P$352,12,FALSE)*'DGNB LCA Results'!$N$3+VLOOKUP(CONCATENATE('DGNB LCA Results'!$K$3,"_",Q381),$A$2:$P$352,12,FALSE)*'DGNB LCA Results'!$L$3,IF('DGNB LCA Results'!$P$4=1,VLOOKUP(CONCATENATE('DGNB LCA Results'!$M$3,"_",Q381),$A$2:$P$352,12,FALSE)*'DGNB LCA Results'!$N$3,0))))</f>
        <v>0</v>
      </c>
      <c r="M381" s="427">
        <f>IF('DGNB LCA Results'!$P$4=4,VLOOKUP(CONCATENATE('DGNB LCA Results'!$M$3,"_",Q381),$A$2:$P$352,13,FALSE)*'DGNB LCA Results'!$N$3+VLOOKUP(CONCATENATE('DGNB LCA Results'!$K$3,"_",Q381),$A$2:$P$352,13,FALSE)*'DGNB LCA Results'!$L$3+VLOOKUP(CONCATENATE('DGNB LCA Results'!$I$3,"_",Q381),$A$2:$P$352,13,FALSE)*'DGNB LCA Results'!$J$3+VLOOKUP(CONCATENATE('DGNB LCA Results'!$G$3,"_",Q381),$A$2:$P$352,13,FALSE)*'DGNB LCA Results'!$H$3,IF('DGNB LCA Results'!$P$4=3,VLOOKUP(CONCATENATE('DGNB LCA Results'!$M$3,"_",Q381),$A$2:$P$352,13,FALSE)*'DGNB LCA Results'!$N$3+VLOOKUP(CONCATENATE('DGNB LCA Results'!$K$3,"_",Q381),$A$2:$P$352,13,FALSE)*'DGNB LCA Results'!$L$3+VLOOKUP(CONCATENATE('DGNB LCA Results'!$I$3,"_",Q381),$A$2:$P$352,13,FALSE)*'DGNB LCA Results'!$J$3,IF('DGNB LCA Results'!$P$4=2,VLOOKUP(CONCATENATE('DGNB LCA Results'!$M$3,"_",Q381),$A$2:$P$352,13,FALSE)*'DGNB LCA Results'!$N$3+VLOOKUP(CONCATENATE('DGNB LCA Results'!$K$3,"_",Q381),$A$2:$P$352,13,FALSE)*'DGNB LCA Results'!$L$3,IF('DGNB LCA Results'!$P$4=1,VLOOKUP(CONCATENATE('DGNB LCA Results'!$M$3,"_",Q381),$A$2:$P$352,13,FALSE)*'DGNB LCA Results'!$N$3,0))))</f>
        <v>0</v>
      </c>
      <c r="N381" s="426">
        <f>IF('DGNB LCA Results'!$P$4=4,VLOOKUP(CONCATENATE('DGNB LCA Results'!$M$3,"_",Q381),$A$2:$P$352,14,FALSE)*'DGNB LCA Results'!$N$3+VLOOKUP(CONCATENATE('DGNB LCA Results'!$K$3,"_",Q381),$A$2:$P$352,14,FALSE)*'DGNB LCA Results'!$L$3+VLOOKUP(CONCATENATE('DGNB LCA Results'!$I$3,"_",Q381),$A$2:$P$352,14,FALSE)*'DGNB LCA Results'!$J$3+VLOOKUP(CONCATENATE('DGNB LCA Results'!$G$3,"_",Q381),$A$2:$P$352,14,FALSE)*'DGNB LCA Results'!$H$3,IF('DGNB LCA Results'!$P$4=3,VLOOKUP(CONCATENATE('DGNB LCA Results'!$M$3,"_",Q381),$A$2:$P$352,14,FALSE)*'DGNB LCA Results'!$N$3+VLOOKUP(CONCATENATE('DGNB LCA Results'!$K$3,"_",Q381),$A$2:$P$352,14,FALSE)*'DGNB LCA Results'!$L$3+VLOOKUP(CONCATENATE('DGNB LCA Results'!$I$3,"_",Q381),$A$2:$P$352,14,FALSE)*'DGNB LCA Results'!$J$3,IF('DGNB LCA Results'!$P$4=2,VLOOKUP(CONCATENATE('DGNB LCA Results'!$M$3,"_",Q381),$A$2:$P$352,14,FALSE)*'DGNB LCA Results'!$N$3+VLOOKUP(CONCATENATE('DGNB LCA Results'!$K$3,"_",Q381),$A$2:$P$352,14,FALSE)*'DGNB LCA Results'!$L$3,IF('DGNB LCA Results'!$P$4=1,VLOOKUP(CONCATENATE('DGNB LCA Results'!$M$3,"_",Q381),$A$2:$P$352,14,FALSE)*'DGNB LCA Results'!$N$3,0))))</f>
        <v>0</v>
      </c>
      <c r="O381">
        <f>IF('DGNB LCA Results'!$P$4=4,VLOOKUP(CONCATENATE('DGNB LCA Results'!$M$3,"_",Q381),$A$2:$P$352,15,FALSE)*'DGNB LCA Results'!$N$3+VLOOKUP(CONCATENATE('DGNB LCA Results'!$K$3,"_",Q381),$A$2:$P$352,15,FALSE)*'DGNB LCA Results'!$L$3+VLOOKUP(CONCATENATE('DGNB LCA Results'!$I$3,"_",Q381),$A$2:$P$352,15,FALSE)*'DGNB LCA Results'!$J$3+VLOOKUP(CONCATENATE('DGNB LCA Results'!$G$3,"_",Q381),$A$2:$P$352,15,FALSE)*'DGNB LCA Results'!$H$3,IF('DGNB LCA Results'!$P$4=3,VLOOKUP(CONCATENATE('DGNB LCA Results'!$M$3,"_",Q381),$A$2:$P$352,15,FALSE)*'DGNB LCA Results'!$N$3+VLOOKUP(CONCATENATE('DGNB LCA Results'!$K$3,"_",Q381),$A$2:$P$352,15,FALSE)*'DGNB LCA Results'!$L$3+VLOOKUP(CONCATENATE('DGNB LCA Results'!$I$3,"_",Q381),$A$2:$P$352,15,FALSE)*'DGNB LCA Results'!$J$3,IF('DGNB LCA Results'!$P$4=2,VLOOKUP(CONCATENATE('DGNB LCA Results'!$M$3,"_",Q381),$A$2:$P$352,15,FALSE)*'DGNB LCA Results'!$N$3+VLOOKUP(CONCATENATE('DGNB LCA Results'!$K$3,"_",Q381),$A$2:$P$352,15,FALSE)*'DGNB LCA Results'!$L$3,IF('DGNB LCA Results'!$P$4=1,VLOOKUP(CONCATENATE('DGNB LCA Results'!$M$3,"_",Q381),$A$2:$P$352,15,FALSE)*'DGNB LCA Results'!$N$3,0))))</f>
        <v>0</v>
      </c>
      <c r="P381" s="427">
        <f>IF('DGNB LCA Results'!$P$4=4,VLOOKUP(CONCATENATE('DGNB LCA Results'!$M$3,"_",Q381),$A$2:$P$352,16,FALSE)*'DGNB LCA Results'!$N$3+VLOOKUP(CONCATENATE('DGNB LCA Results'!$K$3,"_",Q381),$A$2:$P$352,16,FALSE)*'DGNB LCA Results'!$L$3+VLOOKUP(CONCATENATE('DGNB LCA Results'!$I$3,"_",Q381),$A$2:$P$352,16,FALSE)*'DGNB LCA Results'!$J$3+VLOOKUP(CONCATENATE('DGNB LCA Results'!$G$3,"_",Q381),$A$2:$P$352,16,FALSE)*'DGNB LCA Results'!$H$3,IF('DGNB LCA Results'!$P$4=3,VLOOKUP(CONCATENATE('DGNB LCA Results'!$M$3,"_",Q381),$A$2:$P$352,16,FALSE)*'DGNB LCA Results'!$N$3+VLOOKUP(CONCATENATE('DGNB LCA Results'!$K$3,"_",Q381),$A$2:$P$352,16,FALSE)*'DGNB LCA Results'!$L$3+VLOOKUP(CONCATENATE('DGNB LCA Results'!$I$3,"_",Q381),$A$2:$P$352,16,FALSE)*'DGNB LCA Results'!$J$3,IF('DGNB LCA Results'!$P$4=2,VLOOKUP(CONCATENATE('DGNB LCA Results'!$M$3,"_",Q381),$A$2:$P$352,16,FALSE)*'DGNB LCA Results'!$N$3+VLOOKUP(CONCATENATE('DGNB LCA Results'!$K$3,"_",Q381),$A$2:$P$352,16,FALSE)*'DGNB LCA Results'!$L$3,IF('DGNB LCA Results'!$P$4=1,VLOOKUP(CONCATENATE('DGNB LCA Results'!$M$3,"_",Q381),$A$2:$P$352,16,FALSE)*'DGNB LCA Results'!$N$3,0))))</f>
        <v>0</v>
      </c>
      <c r="Q381">
        <v>50</v>
      </c>
      <c r="R381" t="s">
        <v>287</v>
      </c>
    </row>
    <row r="382">
      <c r="A382" t="str">
        <f t="shared" si="38"/>
        <v>MIX15_60</v>
      </c>
      <c r="B382" s="426">
        <f>IF('DGNB LCA Results'!$P$4=4,VLOOKUP(CONCATENATE('DGNB LCA Results'!$M$3,"_",Q382),$A$2:$P$352,2,FALSE)*'DGNB LCA Results'!$N$3+VLOOKUP(CONCATENATE('DGNB LCA Results'!$K$3,"_",Q382),$A$2:$P$352,2,FALSE)*'DGNB LCA Results'!$L$3+VLOOKUP(CONCATENATE('DGNB LCA Results'!$I$3,"_",Q382),$A$2:$P$352,2,FALSE)*'DGNB LCA Results'!$J$3+VLOOKUP(CONCATENATE('DGNB LCA Results'!$G$3,"_",Q382),$A$2:$P$352,2,FALSE)*'DGNB LCA Results'!$H$3,IF('DGNB LCA Results'!$P$4=3,VLOOKUP(CONCATENATE('DGNB LCA Results'!$M$3,"_",Q382),$A$2:$P$352,2,FALSE)*'DGNB LCA Results'!$N$3+VLOOKUP(CONCATENATE('DGNB LCA Results'!$K$3,"_",Q382),$A$2:$P$352,2,FALSE)*'DGNB LCA Results'!$L$3+VLOOKUP(CONCATENATE('DGNB LCA Results'!$I$3,"_",Q382),$A$2:$P$352,2,FALSE)*'DGNB LCA Results'!$J$3,IF('DGNB LCA Results'!$P$4=2,VLOOKUP(CONCATENATE('DGNB LCA Results'!$M$3,"_",Q382),$A$2:$P$352,2,FALSE)*'DGNB LCA Results'!$N$3+VLOOKUP(CONCATENATE('DGNB LCA Results'!$K$3,"_",Q382),$A$2:$P$352,2,FALSE)*'DGNB LCA Results'!$L$3,IF('DGNB LCA Results'!$P$4=1,VLOOKUP(CONCATENATE('DGNB LCA Results'!$M$3,"_",Q382),$A$2:$P$352,2,FALSE)*'DGNB LCA Results'!$N$3,0))))</f>
        <v>0</v>
      </c>
      <c r="C382">
        <f>IF('DGNB LCA Results'!$P$4=4,VLOOKUP(CONCATENATE('DGNB LCA Results'!$M$3,"_",Q382),$A$2:$P$352,3,FALSE)*'DGNB LCA Results'!$N$3+VLOOKUP(CONCATENATE('DGNB LCA Results'!$K$3,"_",Q382),$A$2:$P$352,3,FALSE)*'DGNB LCA Results'!$L$3+VLOOKUP(CONCATENATE('DGNB LCA Results'!$I$3,"_",Q382),$A$2:$P$352,3,FALSE)*'DGNB LCA Results'!$J$3+VLOOKUP(CONCATENATE('DGNB LCA Results'!$G$3,"_",Q382),$A$2:$P$352,3,FALSE)*'DGNB LCA Results'!$H$3,IF('DGNB LCA Results'!$P$4=3,VLOOKUP(CONCATENATE('DGNB LCA Results'!$M$3,"_",Q382),$A$2:$P$352,3,FALSE)*'DGNB LCA Results'!$N$3+VLOOKUP(CONCATENATE('DGNB LCA Results'!$K$3,"_",Q382),$A$2:$P$352,3,FALSE)*'DGNB LCA Results'!$L$3+VLOOKUP(CONCATENATE('DGNB LCA Results'!$I$3,"_",Q382),$A$2:$P$352,3,FALSE)*'DGNB LCA Results'!$J$3,IF('DGNB LCA Results'!$P$4=2,VLOOKUP(CONCATENATE('DGNB LCA Results'!$M$3,"_",Q382),$A$2:$P$352,3,FALSE)*'DGNB LCA Results'!$N$3+VLOOKUP(CONCATENATE('DGNB LCA Results'!$K$3,"_",Q382),$A$2:$P$352,3,FALSE)*'DGNB LCA Results'!$L$3,IF('DGNB LCA Results'!$P$4=1,VLOOKUP(CONCATENATE('DGNB LCA Results'!$M$3,"_",Q382),$A$2:$P$352,3,FALSE)*'DGNB LCA Results'!$N$3,0))))</f>
        <v>0</v>
      </c>
      <c r="D382">
        <f>IF('DGNB LCA Results'!$P$4=4,VLOOKUP(CONCATENATE('DGNB LCA Results'!$M$3,"_",Q382),$A$2:$P$352,4,FALSE)*'DGNB LCA Results'!$N$3+VLOOKUP(CONCATENATE('DGNB LCA Results'!$K$3,"_",Q382),$A$2:$P$352,4,FALSE)*'DGNB LCA Results'!$L$3+VLOOKUP(CONCATENATE('DGNB LCA Results'!$I$3,"_",Q382),$A$2:$P$352,4,FALSE)*'DGNB LCA Results'!$J$3+VLOOKUP(CONCATENATE('DGNB LCA Results'!$G$3,"_",Q382),$A$2:$P$352,4,FALSE)*'DGNB LCA Results'!$H$3,IF('DGNB LCA Results'!$P$4=3,VLOOKUP(CONCATENATE('DGNB LCA Results'!$M$3,"_",Q382),$A$2:$P$352,4,FALSE)*'DGNB LCA Results'!$N$3+VLOOKUP(CONCATENATE('DGNB LCA Results'!$K$3,"_",Q382),$A$2:$P$352,4,FALSE)*'DGNB LCA Results'!$L$3+VLOOKUP(CONCATENATE('DGNB LCA Results'!$I$3,"_",Q382),$A$2:$P$352,4,FALSE)*'DGNB LCA Results'!$J$3,IF('DGNB LCA Results'!$P$4=2,VLOOKUP(CONCATENATE('DGNB LCA Results'!$M$3,"_",Q382),$A$2:$P$352,4,FALSE)*'DGNB LCA Results'!$N$3+VLOOKUP(CONCATENATE('DGNB LCA Results'!$K$3,"_",Q382),$A$2:$P$352,4,FALSE)*'DGNB LCA Results'!$L$3,IF('DGNB LCA Results'!$P$4=1,VLOOKUP(CONCATENATE('DGNB LCA Results'!$M$3,"_",Q382),$A$2:$P$352,4,FALSE)*'DGNB LCA Results'!$N$3,0))))</f>
        <v>0</v>
      </c>
      <c r="E382" s="426">
        <f>IF('DGNB LCA Results'!$P$4=4,VLOOKUP(CONCATENATE('DGNB LCA Results'!$M$3,"_",Q382),$A$2:$P$352,5,FALSE)*'DGNB LCA Results'!$N$3+VLOOKUP(CONCATENATE('DGNB LCA Results'!$K$3,"_",Q382),$A$2:$P$352,5,FALSE)*'DGNB LCA Results'!$L$3+VLOOKUP(CONCATENATE('DGNB LCA Results'!$I$3,"_",Q382),$A$2:$P$352,5,FALSE)*'DGNB LCA Results'!$J$3+VLOOKUP(CONCATENATE('DGNB LCA Results'!$G$3,"_",Q382),$A$2:$P$352,5,FALSE)*'DGNB LCA Results'!$H$3,IF('DGNB LCA Results'!$P$4=3,VLOOKUP(CONCATENATE('DGNB LCA Results'!$M$3,"_",Q382),$A$2:$P$352,5,FALSE)*'DGNB LCA Results'!$N$3+VLOOKUP(CONCATENATE('DGNB LCA Results'!$K$3,"_",Q382),$A$2:$P$352,5,FALSE)*'DGNB LCA Results'!$L$3+VLOOKUP(CONCATENATE('DGNB LCA Results'!$I$3,"_",Q382),$A$2:$P$352,5,FALSE)*'DGNB LCA Results'!$J$3,IF('DGNB LCA Results'!$P$4=2,VLOOKUP(CONCATENATE('DGNB LCA Results'!$M$3,"_",Q382),$A$2:$P$352,5,FALSE)*'DGNB LCA Results'!$N$3+VLOOKUP(CONCATENATE('DGNB LCA Results'!$K$3,"_",Q382),$A$2:$P$352,5,FALSE)*'DGNB LCA Results'!$L$3,IF('DGNB LCA Results'!$P$4=1,VLOOKUP(CONCATENATE('DGNB LCA Results'!$M$3,"_",Q382),$A$2:$P$352,5,FALSE)*'DGNB LCA Results'!$N$3,0))))</f>
        <v>0</v>
      </c>
      <c r="F382">
        <f>IF('DGNB LCA Results'!$P$4=4,VLOOKUP(CONCATENATE('DGNB LCA Results'!$M$3,"_",Q382),$A$2:$P$352,6,FALSE)*'DGNB LCA Results'!$N$3+VLOOKUP(CONCATENATE('DGNB LCA Results'!$K$3,"_",Q382),$A$2:$P$352,6,FALSE)*'DGNB LCA Results'!$L$3+VLOOKUP(CONCATENATE('DGNB LCA Results'!$I$3,"_",Q382),$A$2:$P$352,6,FALSE)*'DGNB LCA Results'!$J$3+VLOOKUP(CONCATENATE('DGNB LCA Results'!$G$3,"_",Q382),$A$2:$P$352,6,FALSE)*'DGNB LCA Results'!$H$3,IF('DGNB LCA Results'!$P$4=3,VLOOKUP(CONCATENATE('DGNB LCA Results'!$M$3,"_",Q382),$A$2:$P$352,6,FALSE)*'DGNB LCA Results'!$N$3+VLOOKUP(CONCATENATE('DGNB LCA Results'!$K$3,"_",Q382),$A$2:$P$352,6,FALSE)*'DGNB LCA Results'!$L$3+VLOOKUP(CONCATENATE('DGNB LCA Results'!$I$3,"_",Q382),$A$2:$P$352,6,FALSE)*'DGNB LCA Results'!$J$3,IF('DGNB LCA Results'!$P$4=2,VLOOKUP(CONCATENATE('DGNB LCA Results'!$M$3,"_",Q382),$A$2:$P$352,6,FALSE)*'DGNB LCA Results'!$N$3+VLOOKUP(CONCATENATE('DGNB LCA Results'!$K$3,"_",Q382),$A$2:$P$352,6,FALSE)*'DGNB LCA Results'!$L$3,IF('DGNB LCA Results'!$P$4=1,VLOOKUP(CONCATENATE('DGNB LCA Results'!$M$3,"_",Q382),$A$2:$P$352,6,FALSE)*'DGNB LCA Results'!$N$3,0))))</f>
        <v>0</v>
      </c>
      <c r="G382" s="427">
        <f>IF('DGNB LCA Results'!$P$4=4,VLOOKUP(CONCATENATE('DGNB LCA Results'!$M$3,"_",Q382),$A$2:$P$352,7,FALSE)*'DGNB LCA Results'!$N$3+VLOOKUP(CONCATENATE('DGNB LCA Results'!$K$3,"_",Q382),$A$2:$P$352,7,FALSE)*'DGNB LCA Results'!$L$3+VLOOKUP(CONCATENATE('DGNB LCA Results'!$I$3,"_",Q382),$A$2:$P$352,7,FALSE)*'DGNB LCA Results'!$J$3+VLOOKUP(CONCATENATE('DGNB LCA Results'!$G$3,"_",Q382),$A$2:$P$352,7,FALSE)*'DGNB LCA Results'!$H$3,IF('DGNB LCA Results'!$P$4=3,VLOOKUP(CONCATENATE('DGNB LCA Results'!$M$3,"_",Q382),$A$2:$P$352,7,FALSE)*'DGNB LCA Results'!$N$3+VLOOKUP(CONCATENATE('DGNB LCA Results'!$K$3,"_",Q382),$A$2:$P$352,7,FALSE)*'DGNB LCA Results'!$L$3+VLOOKUP(CONCATENATE('DGNB LCA Results'!$I$3,"_",Q382),$A$2:$P$352,7,FALSE)*'DGNB LCA Results'!$J$3,IF('DGNB LCA Results'!$P$4=2,VLOOKUP(CONCATENATE('DGNB LCA Results'!$M$3,"_",Q382),$A$2:$P$352,7,FALSE)*'DGNB LCA Results'!$N$3+VLOOKUP(CONCATENATE('DGNB LCA Results'!$K$3,"_",Q382),$A$2:$P$352,7,FALSE)*'DGNB LCA Results'!$L$3,IF('DGNB LCA Results'!$P$4=1,VLOOKUP(CONCATENATE('DGNB LCA Results'!$M$3,"_",Q382),$A$2:$P$352,7,FALSE)*'DGNB LCA Results'!$N$3,0))))</f>
        <v>0</v>
      </c>
      <c r="H382" s="426">
        <f>IF('DGNB LCA Results'!$P$4=4,VLOOKUP(CONCATENATE('DGNB LCA Results'!$M$3,"_",Q382),$A$2:$P$352,8,FALSE)*'DGNB LCA Results'!$N$3+VLOOKUP(CONCATENATE('DGNB LCA Results'!$K$3,"_",Q382),$A$2:$P$352,8,FALSE)*'DGNB LCA Results'!$L$3+VLOOKUP(CONCATENATE('DGNB LCA Results'!$I$3,"_",Q382),$A$2:$P$352,8,FALSE)*'DGNB LCA Results'!$J$3+VLOOKUP(CONCATENATE('DGNB LCA Results'!$G$3,"_",Q382),$A$2:$P$352,8,FALSE)*'DGNB LCA Results'!$H$3,IF('DGNB LCA Results'!$P$4=3,VLOOKUP(CONCATENATE('DGNB LCA Results'!$M$3,"_",Q382),$A$2:$P$352,8,FALSE)*'DGNB LCA Results'!$N$3+VLOOKUP(CONCATENATE('DGNB LCA Results'!$K$3,"_",Q382),$A$2:$P$352,8,FALSE)*'DGNB LCA Results'!$L$3+VLOOKUP(CONCATENATE('DGNB LCA Results'!$I$3,"_",Q382),$A$2:$P$352,8,FALSE)*'DGNB LCA Results'!$J$3,IF('DGNB LCA Results'!$P$4=2,VLOOKUP(CONCATENATE('DGNB LCA Results'!$M$3,"_",Q382),$A$2:$P$352,8,FALSE)*'DGNB LCA Results'!$N$3+VLOOKUP(CONCATENATE('DGNB LCA Results'!$K$3,"_",Q382),$A$2:$P$352,8,FALSE)*'DGNB LCA Results'!$L$3,IF('DGNB LCA Results'!$P$4=1,VLOOKUP(CONCATENATE('DGNB LCA Results'!$M$3,"_",Q382),$A$2:$P$352,8,FALSE)*'DGNB LCA Results'!$N$3,0))))</f>
        <v>0</v>
      </c>
      <c r="I382">
        <f>IF('DGNB LCA Results'!$P$4=4,VLOOKUP(CONCATENATE('DGNB LCA Results'!$M$3,"_",Q382),$A$2:$P$352,9,FALSE)*'DGNB LCA Results'!$N$3+VLOOKUP(CONCATENATE('DGNB LCA Results'!$K$3,"_",Q382),$A$2:$P$352,9,FALSE)*'DGNB LCA Results'!$L$3+VLOOKUP(CONCATENATE('DGNB LCA Results'!$I$3,"_",Q382),$A$2:$P$352,9,FALSE)*'DGNB LCA Results'!$J$3+VLOOKUP(CONCATENATE('DGNB LCA Results'!$G$3,"_",Q382),$A$2:$P$352,9,FALSE)*'DGNB LCA Results'!$H$3,IF('DGNB LCA Results'!$P$4=3,VLOOKUP(CONCATENATE('DGNB LCA Results'!$M$3,"_",Q382),$A$2:$P$352,9,FALSE)*'DGNB LCA Results'!$N$3+VLOOKUP(CONCATENATE('DGNB LCA Results'!$K$3,"_",Q382),$A$2:$P$352,9,FALSE)*'DGNB LCA Results'!$L$3+VLOOKUP(CONCATENATE('DGNB LCA Results'!$I$3,"_",Q382),$A$2:$P$352,9,FALSE)*'DGNB LCA Results'!$J$3,IF('DGNB LCA Results'!$P$4=2,VLOOKUP(CONCATENATE('DGNB LCA Results'!$M$3,"_",Q382),$A$2:$P$352,9,FALSE)*'DGNB LCA Results'!$N$3+VLOOKUP(CONCATENATE('DGNB LCA Results'!$K$3,"_",Q382),$A$2:$P$352,9,FALSE)*'DGNB LCA Results'!$L$3,IF('DGNB LCA Results'!$P$4=1,VLOOKUP(CONCATENATE('DGNB LCA Results'!$M$3,"_",Q382),$A$2:$P$352,9,FALSE)*'DGNB LCA Results'!$N$3,0))))</f>
        <v>0</v>
      </c>
      <c r="J382" s="427">
        <f>IF('DGNB LCA Results'!$P$4=4,VLOOKUP(CONCATENATE('DGNB LCA Results'!$M$3,"_",Q382),$A$2:$P$352,10,FALSE)*'DGNB LCA Results'!$N$3+VLOOKUP(CONCATENATE('DGNB LCA Results'!$K$3,"_",Q382),$A$2:$P$352,10,FALSE)*'DGNB LCA Results'!$L$3+VLOOKUP(CONCATENATE('DGNB LCA Results'!$I$3,"_",Q382),$A$2:$P$352,10,FALSE)*'DGNB LCA Results'!$J$3+VLOOKUP(CONCATENATE('DGNB LCA Results'!$G$3,"_",Q382),$A$2:$P$352,10,FALSE)*'DGNB LCA Results'!$H$3,IF('DGNB LCA Results'!$P$4=3,VLOOKUP(CONCATENATE('DGNB LCA Results'!$M$3,"_",Q382),$A$2:$P$352,10,FALSE)*'DGNB LCA Results'!$N$3+VLOOKUP(CONCATENATE('DGNB LCA Results'!$K$3,"_",Q382),$A$2:$P$352,10,FALSE)*'DGNB LCA Results'!$L$3+VLOOKUP(CONCATENATE('DGNB LCA Results'!$I$3,"_",Q382),$A$2:$P$352,10,FALSE)*'DGNB LCA Results'!$J$3,IF('DGNB LCA Results'!$P$4=2,VLOOKUP(CONCATENATE('DGNB LCA Results'!$M$3,"_",Q382),$A$2:$P$352,10,FALSE)*'DGNB LCA Results'!$N$3+VLOOKUP(CONCATENATE('DGNB LCA Results'!$K$3,"_",Q382),$A$2:$P$352,10,FALSE)*'DGNB LCA Results'!$L$3,IF('DGNB LCA Results'!$P$4=1,VLOOKUP(CONCATENATE('DGNB LCA Results'!$M$3,"_",Q382),$A$2:$P$352,10,FALSE)*'DGNB LCA Results'!$N$3,0))))</f>
        <v>0</v>
      </c>
      <c r="K382" s="426">
        <f>IF('DGNB LCA Results'!$P$4=4,VLOOKUP(CONCATENATE('DGNB LCA Results'!$M$3,"_",Q382),$A$2:$P$352,11,FALSE)*'DGNB LCA Results'!$N$3+VLOOKUP(CONCATENATE('DGNB LCA Results'!$K$3,"_",Q382),$A$2:$P$352,11,FALSE)*'DGNB LCA Results'!$L$3+VLOOKUP(CONCATENATE('DGNB LCA Results'!$I$3,"_",Q382),$A$2:$P$352,11,FALSE)*'DGNB LCA Results'!$J$3+VLOOKUP(CONCATENATE('DGNB LCA Results'!$G$3,"_",Q382),$A$2:$P$352,11,FALSE)*'DGNB LCA Results'!$H$3,IF('DGNB LCA Results'!$P$4=3,VLOOKUP(CONCATENATE('DGNB LCA Results'!$M$3,"_",Q382),$A$2:$P$352,11,FALSE)*'DGNB LCA Results'!$N$3+VLOOKUP(CONCATENATE('DGNB LCA Results'!$K$3,"_",Q382),$A$2:$P$352,11,FALSE)*'DGNB LCA Results'!$L$3+VLOOKUP(CONCATENATE('DGNB LCA Results'!$I$3,"_",Q382),$A$2:$P$352,11,FALSE)*'DGNB LCA Results'!$J$3,IF('DGNB LCA Results'!$P$4=2,VLOOKUP(CONCATENATE('DGNB LCA Results'!$M$3,"_",Q382),$A$2:$P$352,11,FALSE)*'DGNB LCA Results'!$N$3+VLOOKUP(CONCATENATE('DGNB LCA Results'!$K$3,"_",Q382),$A$2:$P$352,11,FALSE)*'DGNB LCA Results'!$L$3,IF('DGNB LCA Results'!$P$4=1,VLOOKUP(CONCATENATE('DGNB LCA Results'!$M$3,"_",Q382),$A$2:$P$352,11,FALSE)*'DGNB LCA Results'!$N$3,0))))</f>
        <v>0</v>
      </c>
      <c r="L382">
        <f>IF('DGNB LCA Results'!$P$4=4,VLOOKUP(CONCATENATE('DGNB LCA Results'!$M$3,"_",Q382),$A$2:$P$352,12,FALSE)*'DGNB LCA Results'!$N$3+VLOOKUP(CONCATENATE('DGNB LCA Results'!$K$3,"_",Q382),$A$2:$P$352,12,FALSE)*'DGNB LCA Results'!$L$3+VLOOKUP(CONCATENATE('DGNB LCA Results'!$I$3,"_",Q382),$A$2:$P$352,12,FALSE)*'DGNB LCA Results'!$J$3+VLOOKUP(CONCATENATE('DGNB LCA Results'!$G$3,"_",Q382),$A$2:$P$352,12,FALSE)*'DGNB LCA Results'!$H$3,IF('DGNB LCA Results'!$P$4=3,VLOOKUP(CONCATENATE('DGNB LCA Results'!$M$3,"_",Q382),$A$2:$P$352,12,FALSE)*'DGNB LCA Results'!$N$3+VLOOKUP(CONCATENATE('DGNB LCA Results'!$K$3,"_",Q382),$A$2:$P$352,12,FALSE)*'DGNB LCA Results'!$L$3+VLOOKUP(CONCATENATE('DGNB LCA Results'!$I$3,"_",Q382),$A$2:$P$352,12,FALSE)*'DGNB LCA Results'!$J$3,IF('DGNB LCA Results'!$P$4=2,VLOOKUP(CONCATENATE('DGNB LCA Results'!$M$3,"_",Q382),$A$2:$P$352,12,FALSE)*'DGNB LCA Results'!$N$3+VLOOKUP(CONCATENATE('DGNB LCA Results'!$K$3,"_",Q382),$A$2:$P$352,12,FALSE)*'DGNB LCA Results'!$L$3,IF('DGNB LCA Results'!$P$4=1,VLOOKUP(CONCATENATE('DGNB LCA Results'!$M$3,"_",Q382),$A$2:$P$352,12,FALSE)*'DGNB LCA Results'!$N$3,0))))</f>
        <v>0</v>
      </c>
      <c r="M382" s="427">
        <f>IF('DGNB LCA Results'!$P$4=4,VLOOKUP(CONCATENATE('DGNB LCA Results'!$M$3,"_",Q382),$A$2:$P$352,13,FALSE)*'DGNB LCA Results'!$N$3+VLOOKUP(CONCATENATE('DGNB LCA Results'!$K$3,"_",Q382),$A$2:$P$352,13,FALSE)*'DGNB LCA Results'!$L$3+VLOOKUP(CONCATENATE('DGNB LCA Results'!$I$3,"_",Q382),$A$2:$P$352,13,FALSE)*'DGNB LCA Results'!$J$3+VLOOKUP(CONCATENATE('DGNB LCA Results'!$G$3,"_",Q382),$A$2:$P$352,13,FALSE)*'DGNB LCA Results'!$H$3,IF('DGNB LCA Results'!$P$4=3,VLOOKUP(CONCATENATE('DGNB LCA Results'!$M$3,"_",Q382),$A$2:$P$352,13,FALSE)*'DGNB LCA Results'!$N$3+VLOOKUP(CONCATENATE('DGNB LCA Results'!$K$3,"_",Q382),$A$2:$P$352,13,FALSE)*'DGNB LCA Results'!$L$3+VLOOKUP(CONCATENATE('DGNB LCA Results'!$I$3,"_",Q382),$A$2:$P$352,13,FALSE)*'DGNB LCA Results'!$J$3,IF('DGNB LCA Results'!$P$4=2,VLOOKUP(CONCATENATE('DGNB LCA Results'!$M$3,"_",Q382),$A$2:$P$352,13,FALSE)*'DGNB LCA Results'!$N$3+VLOOKUP(CONCATENATE('DGNB LCA Results'!$K$3,"_",Q382),$A$2:$P$352,13,FALSE)*'DGNB LCA Results'!$L$3,IF('DGNB LCA Results'!$P$4=1,VLOOKUP(CONCATENATE('DGNB LCA Results'!$M$3,"_",Q382),$A$2:$P$352,13,FALSE)*'DGNB LCA Results'!$N$3,0))))</f>
        <v>0</v>
      </c>
      <c r="N382" s="426">
        <f>IF('DGNB LCA Results'!$P$4=4,VLOOKUP(CONCATENATE('DGNB LCA Results'!$M$3,"_",Q382),$A$2:$P$352,14,FALSE)*'DGNB LCA Results'!$N$3+VLOOKUP(CONCATENATE('DGNB LCA Results'!$K$3,"_",Q382),$A$2:$P$352,14,FALSE)*'DGNB LCA Results'!$L$3+VLOOKUP(CONCATENATE('DGNB LCA Results'!$I$3,"_",Q382),$A$2:$P$352,14,FALSE)*'DGNB LCA Results'!$J$3+VLOOKUP(CONCATENATE('DGNB LCA Results'!$G$3,"_",Q382),$A$2:$P$352,14,FALSE)*'DGNB LCA Results'!$H$3,IF('DGNB LCA Results'!$P$4=3,VLOOKUP(CONCATENATE('DGNB LCA Results'!$M$3,"_",Q382),$A$2:$P$352,14,FALSE)*'DGNB LCA Results'!$N$3+VLOOKUP(CONCATENATE('DGNB LCA Results'!$K$3,"_",Q382),$A$2:$P$352,14,FALSE)*'DGNB LCA Results'!$L$3+VLOOKUP(CONCATENATE('DGNB LCA Results'!$I$3,"_",Q382),$A$2:$P$352,14,FALSE)*'DGNB LCA Results'!$J$3,IF('DGNB LCA Results'!$P$4=2,VLOOKUP(CONCATENATE('DGNB LCA Results'!$M$3,"_",Q382),$A$2:$P$352,14,FALSE)*'DGNB LCA Results'!$N$3+VLOOKUP(CONCATENATE('DGNB LCA Results'!$K$3,"_",Q382),$A$2:$P$352,14,FALSE)*'DGNB LCA Results'!$L$3,IF('DGNB LCA Results'!$P$4=1,VLOOKUP(CONCATENATE('DGNB LCA Results'!$M$3,"_",Q382),$A$2:$P$352,14,FALSE)*'DGNB LCA Results'!$N$3,0))))</f>
        <v>0</v>
      </c>
      <c r="O382">
        <f>IF('DGNB LCA Results'!$P$4=4,VLOOKUP(CONCATENATE('DGNB LCA Results'!$M$3,"_",Q382),$A$2:$P$352,15,FALSE)*'DGNB LCA Results'!$N$3+VLOOKUP(CONCATENATE('DGNB LCA Results'!$K$3,"_",Q382),$A$2:$P$352,15,FALSE)*'DGNB LCA Results'!$L$3+VLOOKUP(CONCATENATE('DGNB LCA Results'!$I$3,"_",Q382),$A$2:$P$352,15,FALSE)*'DGNB LCA Results'!$J$3+VLOOKUP(CONCATENATE('DGNB LCA Results'!$G$3,"_",Q382),$A$2:$P$352,15,FALSE)*'DGNB LCA Results'!$H$3,IF('DGNB LCA Results'!$P$4=3,VLOOKUP(CONCATENATE('DGNB LCA Results'!$M$3,"_",Q382),$A$2:$P$352,15,FALSE)*'DGNB LCA Results'!$N$3+VLOOKUP(CONCATENATE('DGNB LCA Results'!$K$3,"_",Q382),$A$2:$P$352,15,FALSE)*'DGNB LCA Results'!$L$3+VLOOKUP(CONCATENATE('DGNB LCA Results'!$I$3,"_",Q382),$A$2:$P$352,15,FALSE)*'DGNB LCA Results'!$J$3,IF('DGNB LCA Results'!$P$4=2,VLOOKUP(CONCATENATE('DGNB LCA Results'!$M$3,"_",Q382),$A$2:$P$352,15,FALSE)*'DGNB LCA Results'!$N$3+VLOOKUP(CONCATENATE('DGNB LCA Results'!$K$3,"_",Q382),$A$2:$P$352,15,FALSE)*'DGNB LCA Results'!$L$3,IF('DGNB LCA Results'!$P$4=1,VLOOKUP(CONCATENATE('DGNB LCA Results'!$M$3,"_",Q382),$A$2:$P$352,15,FALSE)*'DGNB LCA Results'!$N$3,0))))</f>
        <v>0</v>
      </c>
      <c r="P382" s="427">
        <f>IF('DGNB LCA Results'!$P$4=4,VLOOKUP(CONCATENATE('DGNB LCA Results'!$M$3,"_",Q382),$A$2:$P$352,16,FALSE)*'DGNB LCA Results'!$N$3+VLOOKUP(CONCATENATE('DGNB LCA Results'!$K$3,"_",Q382),$A$2:$P$352,16,FALSE)*'DGNB LCA Results'!$L$3+VLOOKUP(CONCATENATE('DGNB LCA Results'!$I$3,"_",Q382),$A$2:$P$352,16,FALSE)*'DGNB LCA Results'!$J$3+VLOOKUP(CONCATENATE('DGNB LCA Results'!$G$3,"_",Q382),$A$2:$P$352,16,FALSE)*'DGNB LCA Results'!$H$3,IF('DGNB LCA Results'!$P$4=3,VLOOKUP(CONCATENATE('DGNB LCA Results'!$M$3,"_",Q382),$A$2:$P$352,16,FALSE)*'DGNB LCA Results'!$N$3+VLOOKUP(CONCATENATE('DGNB LCA Results'!$K$3,"_",Q382),$A$2:$P$352,16,FALSE)*'DGNB LCA Results'!$L$3+VLOOKUP(CONCATENATE('DGNB LCA Results'!$I$3,"_",Q382),$A$2:$P$352,16,FALSE)*'DGNB LCA Results'!$J$3,IF('DGNB LCA Results'!$P$4=2,VLOOKUP(CONCATENATE('DGNB LCA Results'!$M$3,"_",Q382),$A$2:$P$352,16,FALSE)*'DGNB LCA Results'!$N$3+VLOOKUP(CONCATENATE('DGNB LCA Results'!$K$3,"_",Q382),$A$2:$P$352,16,FALSE)*'DGNB LCA Results'!$L$3,IF('DGNB LCA Results'!$P$4=1,VLOOKUP(CONCATENATE('DGNB LCA Results'!$M$3,"_",Q382),$A$2:$P$352,16,FALSE)*'DGNB LCA Results'!$N$3,0))))</f>
        <v>0</v>
      </c>
      <c r="Q382">
        <v>60</v>
      </c>
      <c r="R382" t="s">
        <v>287</v>
      </c>
    </row>
    <row r="383">
      <c r="A383" t="str">
        <f t="shared" si="38"/>
        <v>MIX15_70</v>
      </c>
      <c r="B383" s="426">
        <f>IF('DGNB LCA Results'!$P$4=4,VLOOKUP(CONCATENATE('DGNB LCA Results'!$M$3,"_",Q383),$A$2:$P$352,2,FALSE)*'DGNB LCA Results'!$N$3+VLOOKUP(CONCATENATE('DGNB LCA Results'!$K$3,"_",Q383),$A$2:$P$352,2,FALSE)*'DGNB LCA Results'!$L$3+VLOOKUP(CONCATENATE('DGNB LCA Results'!$I$3,"_",Q383),$A$2:$P$352,2,FALSE)*'DGNB LCA Results'!$J$3+VLOOKUP(CONCATENATE('DGNB LCA Results'!$G$3,"_",Q383),$A$2:$P$352,2,FALSE)*'DGNB LCA Results'!$H$3,IF('DGNB LCA Results'!$P$4=3,VLOOKUP(CONCATENATE('DGNB LCA Results'!$M$3,"_",Q383),$A$2:$P$352,2,FALSE)*'DGNB LCA Results'!$N$3+VLOOKUP(CONCATENATE('DGNB LCA Results'!$K$3,"_",Q383),$A$2:$P$352,2,FALSE)*'DGNB LCA Results'!$L$3+VLOOKUP(CONCATENATE('DGNB LCA Results'!$I$3,"_",Q383),$A$2:$P$352,2,FALSE)*'DGNB LCA Results'!$J$3,IF('DGNB LCA Results'!$P$4=2,VLOOKUP(CONCATENATE('DGNB LCA Results'!$M$3,"_",Q383),$A$2:$P$352,2,FALSE)*'DGNB LCA Results'!$N$3+VLOOKUP(CONCATENATE('DGNB LCA Results'!$K$3,"_",Q383),$A$2:$P$352,2,FALSE)*'DGNB LCA Results'!$L$3,IF('DGNB LCA Results'!$P$4=1,VLOOKUP(CONCATENATE('DGNB LCA Results'!$M$3,"_",Q383),$A$2:$P$352,2,FALSE)*'DGNB LCA Results'!$N$3,0))))</f>
        <v>0</v>
      </c>
      <c r="C383">
        <f>IF('DGNB LCA Results'!$P$4=4,VLOOKUP(CONCATENATE('DGNB LCA Results'!$M$3,"_",Q383),$A$2:$P$352,3,FALSE)*'DGNB LCA Results'!$N$3+VLOOKUP(CONCATENATE('DGNB LCA Results'!$K$3,"_",Q383),$A$2:$P$352,3,FALSE)*'DGNB LCA Results'!$L$3+VLOOKUP(CONCATENATE('DGNB LCA Results'!$I$3,"_",Q383),$A$2:$P$352,3,FALSE)*'DGNB LCA Results'!$J$3+VLOOKUP(CONCATENATE('DGNB LCA Results'!$G$3,"_",Q383),$A$2:$P$352,3,FALSE)*'DGNB LCA Results'!$H$3,IF('DGNB LCA Results'!$P$4=3,VLOOKUP(CONCATENATE('DGNB LCA Results'!$M$3,"_",Q383),$A$2:$P$352,3,FALSE)*'DGNB LCA Results'!$N$3+VLOOKUP(CONCATENATE('DGNB LCA Results'!$K$3,"_",Q383),$A$2:$P$352,3,FALSE)*'DGNB LCA Results'!$L$3+VLOOKUP(CONCATENATE('DGNB LCA Results'!$I$3,"_",Q383),$A$2:$P$352,3,FALSE)*'DGNB LCA Results'!$J$3,IF('DGNB LCA Results'!$P$4=2,VLOOKUP(CONCATENATE('DGNB LCA Results'!$M$3,"_",Q383),$A$2:$P$352,3,FALSE)*'DGNB LCA Results'!$N$3+VLOOKUP(CONCATENATE('DGNB LCA Results'!$K$3,"_",Q383),$A$2:$P$352,3,FALSE)*'DGNB LCA Results'!$L$3,IF('DGNB LCA Results'!$P$4=1,VLOOKUP(CONCATENATE('DGNB LCA Results'!$M$3,"_",Q383),$A$2:$P$352,3,FALSE)*'DGNB LCA Results'!$N$3,0))))</f>
        <v>0</v>
      </c>
      <c r="D383">
        <f>IF('DGNB LCA Results'!$P$4=4,VLOOKUP(CONCATENATE('DGNB LCA Results'!$M$3,"_",Q383),$A$2:$P$352,4,FALSE)*'DGNB LCA Results'!$N$3+VLOOKUP(CONCATENATE('DGNB LCA Results'!$K$3,"_",Q383),$A$2:$P$352,4,FALSE)*'DGNB LCA Results'!$L$3+VLOOKUP(CONCATENATE('DGNB LCA Results'!$I$3,"_",Q383),$A$2:$P$352,4,FALSE)*'DGNB LCA Results'!$J$3+VLOOKUP(CONCATENATE('DGNB LCA Results'!$G$3,"_",Q383),$A$2:$P$352,4,FALSE)*'DGNB LCA Results'!$H$3,IF('DGNB LCA Results'!$P$4=3,VLOOKUP(CONCATENATE('DGNB LCA Results'!$M$3,"_",Q383),$A$2:$P$352,4,FALSE)*'DGNB LCA Results'!$N$3+VLOOKUP(CONCATENATE('DGNB LCA Results'!$K$3,"_",Q383),$A$2:$P$352,4,FALSE)*'DGNB LCA Results'!$L$3+VLOOKUP(CONCATENATE('DGNB LCA Results'!$I$3,"_",Q383),$A$2:$P$352,4,FALSE)*'DGNB LCA Results'!$J$3,IF('DGNB LCA Results'!$P$4=2,VLOOKUP(CONCATENATE('DGNB LCA Results'!$M$3,"_",Q383),$A$2:$P$352,4,FALSE)*'DGNB LCA Results'!$N$3+VLOOKUP(CONCATENATE('DGNB LCA Results'!$K$3,"_",Q383),$A$2:$P$352,4,FALSE)*'DGNB LCA Results'!$L$3,IF('DGNB LCA Results'!$P$4=1,VLOOKUP(CONCATENATE('DGNB LCA Results'!$M$3,"_",Q383),$A$2:$P$352,4,FALSE)*'DGNB LCA Results'!$N$3,0))))</f>
        <v>0</v>
      </c>
      <c r="E383" s="426">
        <f>IF('DGNB LCA Results'!$P$4=4,VLOOKUP(CONCATENATE('DGNB LCA Results'!$M$3,"_",Q383),$A$2:$P$352,5,FALSE)*'DGNB LCA Results'!$N$3+VLOOKUP(CONCATENATE('DGNB LCA Results'!$K$3,"_",Q383),$A$2:$P$352,5,FALSE)*'DGNB LCA Results'!$L$3+VLOOKUP(CONCATENATE('DGNB LCA Results'!$I$3,"_",Q383),$A$2:$P$352,5,FALSE)*'DGNB LCA Results'!$J$3+VLOOKUP(CONCATENATE('DGNB LCA Results'!$G$3,"_",Q383),$A$2:$P$352,5,FALSE)*'DGNB LCA Results'!$H$3,IF('DGNB LCA Results'!$P$4=3,VLOOKUP(CONCATENATE('DGNB LCA Results'!$M$3,"_",Q383),$A$2:$P$352,5,FALSE)*'DGNB LCA Results'!$N$3+VLOOKUP(CONCATENATE('DGNB LCA Results'!$K$3,"_",Q383),$A$2:$P$352,5,FALSE)*'DGNB LCA Results'!$L$3+VLOOKUP(CONCATENATE('DGNB LCA Results'!$I$3,"_",Q383),$A$2:$P$352,5,FALSE)*'DGNB LCA Results'!$J$3,IF('DGNB LCA Results'!$P$4=2,VLOOKUP(CONCATENATE('DGNB LCA Results'!$M$3,"_",Q383),$A$2:$P$352,5,FALSE)*'DGNB LCA Results'!$N$3+VLOOKUP(CONCATENATE('DGNB LCA Results'!$K$3,"_",Q383),$A$2:$P$352,5,FALSE)*'DGNB LCA Results'!$L$3,IF('DGNB LCA Results'!$P$4=1,VLOOKUP(CONCATENATE('DGNB LCA Results'!$M$3,"_",Q383),$A$2:$P$352,5,FALSE)*'DGNB LCA Results'!$N$3,0))))</f>
        <v>0</v>
      </c>
      <c r="F383">
        <f>IF('DGNB LCA Results'!$P$4=4,VLOOKUP(CONCATENATE('DGNB LCA Results'!$M$3,"_",Q383),$A$2:$P$352,6,FALSE)*'DGNB LCA Results'!$N$3+VLOOKUP(CONCATENATE('DGNB LCA Results'!$K$3,"_",Q383),$A$2:$P$352,6,FALSE)*'DGNB LCA Results'!$L$3+VLOOKUP(CONCATENATE('DGNB LCA Results'!$I$3,"_",Q383),$A$2:$P$352,6,FALSE)*'DGNB LCA Results'!$J$3+VLOOKUP(CONCATENATE('DGNB LCA Results'!$G$3,"_",Q383),$A$2:$P$352,6,FALSE)*'DGNB LCA Results'!$H$3,IF('DGNB LCA Results'!$P$4=3,VLOOKUP(CONCATENATE('DGNB LCA Results'!$M$3,"_",Q383),$A$2:$P$352,6,FALSE)*'DGNB LCA Results'!$N$3+VLOOKUP(CONCATENATE('DGNB LCA Results'!$K$3,"_",Q383),$A$2:$P$352,6,FALSE)*'DGNB LCA Results'!$L$3+VLOOKUP(CONCATENATE('DGNB LCA Results'!$I$3,"_",Q383),$A$2:$P$352,6,FALSE)*'DGNB LCA Results'!$J$3,IF('DGNB LCA Results'!$P$4=2,VLOOKUP(CONCATENATE('DGNB LCA Results'!$M$3,"_",Q383),$A$2:$P$352,6,FALSE)*'DGNB LCA Results'!$N$3+VLOOKUP(CONCATENATE('DGNB LCA Results'!$K$3,"_",Q383),$A$2:$P$352,6,FALSE)*'DGNB LCA Results'!$L$3,IF('DGNB LCA Results'!$P$4=1,VLOOKUP(CONCATENATE('DGNB LCA Results'!$M$3,"_",Q383),$A$2:$P$352,6,FALSE)*'DGNB LCA Results'!$N$3,0))))</f>
        <v>0</v>
      </c>
      <c r="G383" s="427">
        <f>IF('DGNB LCA Results'!$P$4=4,VLOOKUP(CONCATENATE('DGNB LCA Results'!$M$3,"_",Q383),$A$2:$P$352,7,FALSE)*'DGNB LCA Results'!$N$3+VLOOKUP(CONCATENATE('DGNB LCA Results'!$K$3,"_",Q383),$A$2:$P$352,7,FALSE)*'DGNB LCA Results'!$L$3+VLOOKUP(CONCATENATE('DGNB LCA Results'!$I$3,"_",Q383),$A$2:$P$352,7,FALSE)*'DGNB LCA Results'!$J$3+VLOOKUP(CONCATENATE('DGNB LCA Results'!$G$3,"_",Q383),$A$2:$P$352,7,FALSE)*'DGNB LCA Results'!$H$3,IF('DGNB LCA Results'!$P$4=3,VLOOKUP(CONCATENATE('DGNB LCA Results'!$M$3,"_",Q383),$A$2:$P$352,7,FALSE)*'DGNB LCA Results'!$N$3+VLOOKUP(CONCATENATE('DGNB LCA Results'!$K$3,"_",Q383),$A$2:$P$352,7,FALSE)*'DGNB LCA Results'!$L$3+VLOOKUP(CONCATENATE('DGNB LCA Results'!$I$3,"_",Q383),$A$2:$P$352,7,FALSE)*'DGNB LCA Results'!$J$3,IF('DGNB LCA Results'!$P$4=2,VLOOKUP(CONCATENATE('DGNB LCA Results'!$M$3,"_",Q383),$A$2:$P$352,7,FALSE)*'DGNB LCA Results'!$N$3+VLOOKUP(CONCATENATE('DGNB LCA Results'!$K$3,"_",Q383),$A$2:$P$352,7,FALSE)*'DGNB LCA Results'!$L$3,IF('DGNB LCA Results'!$P$4=1,VLOOKUP(CONCATENATE('DGNB LCA Results'!$M$3,"_",Q383),$A$2:$P$352,7,FALSE)*'DGNB LCA Results'!$N$3,0))))</f>
        <v>0</v>
      </c>
      <c r="H383" s="426">
        <f>IF('DGNB LCA Results'!$P$4=4,VLOOKUP(CONCATENATE('DGNB LCA Results'!$M$3,"_",Q383),$A$2:$P$352,8,FALSE)*'DGNB LCA Results'!$N$3+VLOOKUP(CONCATENATE('DGNB LCA Results'!$K$3,"_",Q383),$A$2:$P$352,8,FALSE)*'DGNB LCA Results'!$L$3+VLOOKUP(CONCATENATE('DGNB LCA Results'!$I$3,"_",Q383),$A$2:$P$352,8,FALSE)*'DGNB LCA Results'!$J$3+VLOOKUP(CONCATENATE('DGNB LCA Results'!$G$3,"_",Q383),$A$2:$P$352,8,FALSE)*'DGNB LCA Results'!$H$3,IF('DGNB LCA Results'!$P$4=3,VLOOKUP(CONCATENATE('DGNB LCA Results'!$M$3,"_",Q383),$A$2:$P$352,8,FALSE)*'DGNB LCA Results'!$N$3+VLOOKUP(CONCATENATE('DGNB LCA Results'!$K$3,"_",Q383),$A$2:$P$352,8,FALSE)*'DGNB LCA Results'!$L$3+VLOOKUP(CONCATENATE('DGNB LCA Results'!$I$3,"_",Q383),$A$2:$P$352,8,FALSE)*'DGNB LCA Results'!$J$3,IF('DGNB LCA Results'!$P$4=2,VLOOKUP(CONCATENATE('DGNB LCA Results'!$M$3,"_",Q383),$A$2:$P$352,8,FALSE)*'DGNB LCA Results'!$N$3+VLOOKUP(CONCATENATE('DGNB LCA Results'!$K$3,"_",Q383),$A$2:$P$352,8,FALSE)*'DGNB LCA Results'!$L$3,IF('DGNB LCA Results'!$P$4=1,VLOOKUP(CONCATENATE('DGNB LCA Results'!$M$3,"_",Q383),$A$2:$P$352,8,FALSE)*'DGNB LCA Results'!$N$3,0))))</f>
        <v>0</v>
      </c>
      <c r="I383">
        <f>IF('DGNB LCA Results'!$P$4=4,VLOOKUP(CONCATENATE('DGNB LCA Results'!$M$3,"_",Q383),$A$2:$P$352,9,FALSE)*'DGNB LCA Results'!$N$3+VLOOKUP(CONCATENATE('DGNB LCA Results'!$K$3,"_",Q383),$A$2:$P$352,9,FALSE)*'DGNB LCA Results'!$L$3+VLOOKUP(CONCATENATE('DGNB LCA Results'!$I$3,"_",Q383),$A$2:$P$352,9,FALSE)*'DGNB LCA Results'!$J$3+VLOOKUP(CONCATENATE('DGNB LCA Results'!$G$3,"_",Q383),$A$2:$P$352,9,FALSE)*'DGNB LCA Results'!$H$3,IF('DGNB LCA Results'!$P$4=3,VLOOKUP(CONCATENATE('DGNB LCA Results'!$M$3,"_",Q383),$A$2:$P$352,9,FALSE)*'DGNB LCA Results'!$N$3+VLOOKUP(CONCATENATE('DGNB LCA Results'!$K$3,"_",Q383),$A$2:$P$352,9,FALSE)*'DGNB LCA Results'!$L$3+VLOOKUP(CONCATENATE('DGNB LCA Results'!$I$3,"_",Q383),$A$2:$P$352,9,FALSE)*'DGNB LCA Results'!$J$3,IF('DGNB LCA Results'!$P$4=2,VLOOKUP(CONCATENATE('DGNB LCA Results'!$M$3,"_",Q383),$A$2:$P$352,9,FALSE)*'DGNB LCA Results'!$N$3+VLOOKUP(CONCATENATE('DGNB LCA Results'!$K$3,"_",Q383),$A$2:$P$352,9,FALSE)*'DGNB LCA Results'!$L$3,IF('DGNB LCA Results'!$P$4=1,VLOOKUP(CONCATENATE('DGNB LCA Results'!$M$3,"_",Q383),$A$2:$P$352,9,FALSE)*'DGNB LCA Results'!$N$3,0))))</f>
        <v>0</v>
      </c>
      <c r="J383" s="427">
        <f>IF('DGNB LCA Results'!$P$4=4,VLOOKUP(CONCATENATE('DGNB LCA Results'!$M$3,"_",Q383),$A$2:$P$352,10,FALSE)*'DGNB LCA Results'!$N$3+VLOOKUP(CONCATENATE('DGNB LCA Results'!$K$3,"_",Q383),$A$2:$P$352,10,FALSE)*'DGNB LCA Results'!$L$3+VLOOKUP(CONCATENATE('DGNB LCA Results'!$I$3,"_",Q383),$A$2:$P$352,10,FALSE)*'DGNB LCA Results'!$J$3+VLOOKUP(CONCATENATE('DGNB LCA Results'!$G$3,"_",Q383),$A$2:$P$352,10,FALSE)*'DGNB LCA Results'!$H$3,IF('DGNB LCA Results'!$P$4=3,VLOOKUP(CONCATENATE('DGNB LCA Results'!$M$3,"_",Q383),$A$2:$P$352,10,FALSE)*'DGNB LCA Results'!$N$3+VLOOKUP(CONCATENATE('DGNB LCA Results'!$K$3,"_",Q383),$A$2:$P$352,10,FALSE)*'DGNB LCA Results'!$L$3+VLOOKUP(CONCATENATE('DGNB LCA Results'!$I$3,"_",Q383),$A$2:$P$352,10,FALSE)*'DGNB LCA Results'!$J$3,IF('DGNB LCA Results'!$P$4=2,VLOOKUP(CONCATENATE('DGNB LCA Results'!$M$3,"_",Q383),$A$2:$P$352,10,FALSE)*'DGNB LCA Results'!$N$3+VLOOKUP(CONCATENATE('DGNB LCA Results'!$K$3,"_",Q383),$A$2:$P$352,10,FALSE)*'DGNB LCA Results'!$L$3,IF('DGNB LCA Results'!$P$4=1,VLOOKUP(CONCATENATE('DGNB LCA Results'!$M$3,"_",Q383),$A$2:$P$352,10,FALSE)*'DGNB LCA Results'!$N$3,0))))</f>
        <v>0</v>
      </c>
      <c r="K383" s="426">
        <f>IF('DGNB LCA Results'!$P$4=4,VLOOKUP(CONCATENATE('DGNB LCA Results'!$M$3,"_",Q383),$A$2:$P$352,11,FALSE)*'DGNB LCA Results'!$N$3+VLOOKUP(CONCATENATE('DGNB LCA Results'!$K$3,"_",Q383),$A$2:$P$352,11,FALSE)*'DGNB LCA Results'!$L$3+VLOOKUP(CONCATENATE('DGNB LCA Results'!$I$3,"_",Q383),$A$2:$P$352,11,FALSE)*'DGNB LCA Results'!$J$3+VLOOKUP(CONCATENATE('DGNB LCA Results'!$G$3,"_",Q383),$A$2:$P$352,11,FALSE)*'DGNB LCA Results'!$H$3,IF('DGNB LCA Results'!$P$4=3,VLOOKUP(CONCATENATE('DGNB LCA Results'!$M$3,"_",Q383),$A$2:$P$352,11,FALSE)*'DGNB LCA Results'!$N$3+VLOOKUP(CONCATENATE('DGNB LCA Results'!$K$3,"_",Q383),$A$2:$P$352,11,FALSE)*'DGNB LCA Results'!$L$3+VLOOKUP(CONCATENATE('DGNB LCA Results'!$I$3,"_",Q383),$A$2:$P$352,11,FALSE)*'DGNB LCA Results'!$J$3,IF('DGNB LCA Results'!$P$4=2,VLOOKUP(CONCATENATE('DGNB LCA Results'!$M$3,"_",Q383),$A$2:$P$352,11,FALSE)*'DGNB LCA Results'!$N$3+VLOOKUP(CONCATENATE('DGNB LCA Results'!$K$3,"_",Q383),$A$2:$P$352,11,FALSE)*'DGNB LCA Results'!$L$3,IF('DGNB LCA Results'!$P$4=1,VLOOKUP(CONCATENATE('DGNB LCA Results'!$M$3,"_",Q383),$A$2:$P$352,11,FALSE)*'DGNB LCA Results'!$N$3,0))))</f>
        <v>0</v>
      </c>
      <c r="L383">
        <f>IF('DGNB LCA Results'!$P$4=4,VLOOKUP(CONCATENATE('DGNB LCA Results'!$M$3,"_",Q383),$A$2:$P$352,12,FALSE)*'DGNB LCA Results'!$N$3+VLOOKUP(CONCATENATE('DGNB LCA Results'!$K$3,"_",Q383),$A$2:$P$352,12,FALSE)*'DGNB LCA Results'!$L$3+VLOOKUP(CONCATENATE('DGNB LCA Results'!$I$3,"_",Q383),$A$2:$P$352,12,FALSE)*'DGNB LCA Results'!$J$3+VLOOKUP(CONCATENATE('DGNB LCA Results'!$G$3,"_",Q383),$A$2:$P$352,12,FALSE)*'DGNB LCA Results'!$H$3,IF('DGNB LCA Results'!$P$4=3,VLOOKUP(CONCATENATE('DGNB LCA Results'!$M$3,"_",Q383),$A$2:$P$352,12,FALSE)*'DGNB LCA Results'!$N$3+VLOOKUP(CONCATENATE('DGNB LCA Results'!$K$3,"_",Q383),$A$2:$P$352,12,FALSE)*'DGNB LCA Results'!$L$3+VLOOKUP(CONCATENATE('DGNB LCA Results'!$I$3,"_",Q383),$A$2:$P$352,12,FALSE)*'DGNB LCA Results'!$J$3,IF('DGNB LCA Results'!$P$4=2,VLOOKUP(CONCATENATE('DGNB LCA Results'!$M$3,"_",Q383),$A$2:$P$352,12,FALSE)*'DGNB LCA Results'!$N$3+VLOOKUP(CONCATENATE('DGNB LCA Results'!$K$3,"_",Q383),$A$2:$P$352,12,FALSE)*'DGNB LCA Results'!$L$3,IF('DGNB LCA Results'!$P$4=1,VLOOKUP(CONCATENATE('DGNB LCA Results'!$M$3,"_",Q383),$A$2:$P$352,12,FALSE)*'DGNB LCA Results'!$N$3,0))))</f>
        <v>0</v>
      </c>
      <c r="M383" s="427">
        <f>IF('DGNB LCA Results'!$P$4=4,VLOOKUP(CONCATENATE('DGNB LCA Results'!$M$3,"_",Q383),$A$2:$P$352,13,FALSE)*'DGNB LCA Results'!$N$3+VLOOKUP(CONCATENATE('DGNB LCA Results'!$K$3,"_",Q383),$A$2:$P$352,13,FALSE)*'DGNB LCA Results'!$L$3+VLOOKUP(CONCATENATE('DGNB LCA Results'!$I$3,"_",Q383),$A$2:$P$352,13,FALSE)*'DGNB LCA Results'!$J$3+VLOOKUP(CONCATENATE('DGNB LCA Results'!$G$3,"_",Q383),$A$2:$P$352,13,FALSE)*'DGNB LCA Results'!$H$3,IF('DGNB LCA Results'!$P$4=3,VLOOKUP(CONCATENATE('DGNB LCA Results'!$M$3,"_",Q383),$A$2:$P$352,13,FALSE)*'DGNB LCA Results'!$N$3+VLOOKUP(CONCATENATE('DGNB LCA Results'!$K$3,"_",Q383),$A$2:$P$352,13,FALSE)*'DGNB LCA Results'!$L$3+VLOOKUP(CONCATENATE('DGNB LCA Results'!$I$3,"_",Q383),$A$2:$P$352,13,FALSE)*'DGNB LCA Results'!$J$3,IF('DGNB LCA Results'!$P$4=2,VLOOKUP(CONCATENATE('DGNB LCA Results'!$M$3,"_",Q383),$A$2:$P$352,13,FALSE)*'DGNB LCA Results'!$N$3+VLOOKUP(CONCATENATE('DGNB LCA Results'!$K$3,"_",Q383),$A$2:$P$352,13,FALSE)*'DGNB LCA Results'!$L$3,IF('DGNB LCA Results'!$P$4=1,VLOOKUP(CONCATENATE('DGNB LCA Results'!$M$3,"_",Q383),$A$2:$P$352,13,FALSE)*'DGNB LCA Results'!$N$3,0))))</f>
        <v>0</v>
      </c>
      <c r="N383" s="426">
        <f>IF('DGNB LCA Results'!$P$4=4,VLOOKUP(CONCATENATE('DGNB LCA Results'!$M$3,"_",Q383),$A$2:$P$352,14,FALSE)*'DGNB LCA Results'!$N$3+VLOOKUP(CONCATENATE('DGNB LCA Results'!$K$3,"_",Q383),$A$2:$P$352,14,FALSE)*'DGNB LCA Results'!$L$3+VLOOKUP(CONCATENATE('DGNB LCA Results'!$I$3,"_",Q383),$A$2:$P$352,14,FALSE)*'DGNB LCA Results'!$J$3+VLOOKUP(CONCATENATE('DGNB LCA Results'!$G$3,"_",Q383),$A$2:$P$352,14,FALSE)*'DGNB LCA Results'!$H$3,IF('DGNB LCA Results'!$P$4=3,VLOOKUP(CONCATENATE('DGNB LCA Results'!$M$3,"_",Q383),$A$2:$P$352,14,FALSE)*'DGNB LCA Results'!$N$3+VLOOKUP(CONCATENATE('DGNB LCA Results'!$K$3,"_",Q383),$A$2:$P$352,14,FALSE)*'DGNB LCA Results'!$L$3+VLOOKUP(CONCATENATE('DGNB LCA Results'!$I$3,"_",Q383),$A$2:$P$352,14,FALSE)*'DGNB LCA Results'!$J$3,IF('DGNB LCA Results'!$P$4=2,VLOOKUP(CONCATENATE('DGNB LCA Results'!$M$3,"_",Q383),$A$2:$P$352,14,FALSE)*'DGNB LCA Results'!$N$3+VLOOKUP(CONCATENATE('DGNB LCA Results'!$K$3,"_",Q383),$A$2:$P$352,14,FALSE)*'DGNB LCA Results'!$L$3,IF('DGNB LCA Results'!$P$4=1,VLOOKUP(CONCATENATE('DGNB LCA Results'!$M$3,"_",Q383),$A$2:$P$352,14,FALSE)*'DGNB LCA Results'!$N$3,0))))</f>
        <v>0</v>
      </c>
      <c r="O383">
        <f>IF('DGNB LCA Results'!$P$4=4,VLOOKUP(CONCATENATE('DGNB LCA Results'!$M$3,"_",Q383),$A$2:$P$352,15,FALSE)*'DGNB LCA Results'!$N$3+VLOOKUP(CONCATENATE('DGNB LCA Results'!$K$3,"_",Q383),$A$2:$P$352,15,FALSE)*'DGNB LCA Results'!$L$3+VLOOKUP(CONCATENATE('DGNB LCA Results'!$I$3,"_",Q383),$A$2:$P$352,15,FALSE)*'DGNB LCA Results'!$J$3+VLOOKUP(CONCATENATE('DGNB LCA Results'!$G$3,"_",Q383),$A$2:$P$352,15,FALSE)*'DGNB LCA Results'!$H$3,IF('DGNB LCA Results'!$P$4=3,VLOOKUP(CONCATENATE('DGNB LCA Results'!$M$3,"_",Q383),$A$2:$P$352,15,FALSE)*'DGNB LCA Results'!$N$3+VLOOKUP(CONCATENATE('DGNB LCA Results'!$K$3,"_",Q383),$A$2:$P$352,15,FALSE)*'DGNB LCA Results'!$L$3+VLOOKUP(CONCATENATE('DGNB LCA Results'!$I$3,"_",Q383),$A$2:$P$352,15,FALSE)*'DGNB LCA Results'!$J$3,IF('DGNB LCA Results'!$P$4=2,VLOOKUP(CONCATENATE('DGNB LCA Results'!$M$3,"_",Q383),$A$2:$P$352,15,FALSE)*'DGNB LCA Results'!$N$3+VLOOKUP(CONCATENATE('DGNB LCA Results'!$K$3,"_",Q383),$A$2:$P$352,15,FALSE)*'DGNB LCA Results'!$L$3,IF('DGNB LCA Results'!$P$4=1,VLOOKUP(CONCATENATE('DGNB LCA Results'!$M$3,"_",Q383),$A$2:$P$352,15,FALSE)*'DGNB LCA Results'!$N$3,0))))</f>
        <v>0</v>
      </c>
      <c r="P383" s="427">
        <f>IF('DGNB LCA Results'!$P$4=4,VLOOKUP(CONCATENATE('DGNB LCA Results'!$M$3,"_",Q383),$A$2:$P$352,16,FALSE)*'DGNB LCA Results'!$N$3+VLOOKUP(CONCATENATE('DGNB LCA Results'!$K$3,"_",Q383),$A$2:$P$352,16,FALSE)*'DGNB LCA Results'!$L$3+VLOOKUP(CONCATENATE('DGNB LCA Results'!$I$3,"_",Q383),$A$2:$P$352,16,FALSE)*'DGNB LCA Results'!$J$3+VLOOKUP(CONCATENATE('DGNB LCA Results'!$G$3,"_",Q383),$A$2:$P$352,16,FALSE)*'DGNB LCA Results'!$H$3,IF('DGNB LCA Results'!$P$4=3,VLOOKUP(CONCATENATE('DGNB LCA Results'!$M$3,"_",Q383),$A$2:$P$352,16,FALSE)*'DGNB LCA Results'!$N$3+VLOOKUP(CONCATENATE('DGNB LCA Results'!$K$3,"_",Q383),$A$2:$P$352,16,FALSE)*'DGNB LCA Results'!$L$3+VLOOKUP(CONCATENATE('DGNB LCA Results'!$I$3,"_",Q383),$A$2:$P$352,16,FALSE)*'DGNB LCA Results'!$J$3,IF('DGNB LCA Results'!$P$4=2,VLOOKUP(CONCATENATE('DGNB LCA Results'!$M$3,"_",Q383),$A$2:$P$352,16,FALSE)*'DGNB LCA Results'!$N$3+VLOOKUP(CONCATENATE('DGNB LCA Results'!$K$3,"_",Q383),$A$2:$P$352,16,FALSE)*'DGNB LCA Results'!$L$3,IF('DGNB LCA Results'!$P$4=1,VLOOKUP(CONCATENATE('DGNB LCA Results'!$M$3,"_",Q383),$A$2:$P$352,16,FALSE)*'DGNB LCA Results'!$N$3,0))))</f>
        <v>0</v>
      </c>
      <c r="Q383">
        <v>70</v>
      </c>
      <c r="R383" t="s">
        <v>287</v>
      </c>
    </row>
    <row r="384">
      <c r="A384" t="str">
        <f t="shared" si="38"/>
        <v>MIX15_75</v>
      </c>
      <c r="B384" s="426">
        <f>IF('DGNB LCA Results'!$P$4=4,VLOOKUP(CONCATENATE('DGNB LCA Results'!$M$3,"_",Q384),$A$2:$P$352,2,FALSE)*'DGNB LCA Results'!$N$3+VLOOKUP(CONCATENATE('DGNB LCA Results'!$K$3,"_",Q384),$A$2:$P$352,2,FALSE)*'DGNB LCA Results'!$L$3+VLOOKUP(CONCATENATE('DGNB LCA Results'!$I$3,"_",Q384),$A$2:$P$352,2,FALSE)*'DGNB LCA Results'!$J$3+VLOOKUP(CONCATENATE('DGNB LCA Results'!$G$3,"_",Q384),$A$2:$P$352,2,FALSE)*'DGNB LCA Results'!$H$3,IF('DGNB LCA Results'!$P$4=3,VLOOKUP(CONCATENATE('DGNB LCA Results'!$M$3,"_",Q384),$A$2:$P$352,2,FALSE)*'DGNB LCA Results'!$N$3+VLOOKUP(CONCATENATE('DGNB LCA Results'!$K$3,"_",Q384),$A$2:$P$352,2,FALSE)*'DGNB LCA Results'!$L$3+VLOOKUP(CONCATENATE('DGNB LCA Results'!$I$3,"_",Q384),$A$2:$P$352,2,FALSE)*'DGNB LCA Results'!$J$3,IF('DGNB LCA Results'!$P$4=2,VLOOKUP(CONCATENATE('DGNB LCA Results'!$M$3,"_",Q384),$A$2:$P$352,2,FALSE)*'DGNB LCA Results'!$N$3+VLOOKUP(CONCATENATE('DGNB LCA Results'!$K$3,"_",Q384),$A$2:$P$352,2,FALSE)*'DGNB LCA Results'!$L$3,IF('DGNB LCA Results'!$P$4=1,VLOOKUP(CONCATENATE('DGNB LCA Results'!$M$3,"_",Q384),$A$2:$P$352,2,FALSE)*'DGNB LCA Results'!$N$3,0))))</f>
        <v>0</v>
      </c>
      <c r="C384">
        <f>IF('DGNB LCA Results'!$P$4=4,VLOOKUP(CONCATENATE('DGNB LCA Results'!$M$3,"_",Q384),$A$2:$P$352,3,FALSE)*'DGNB LCA Results'!$N$3+VLOOKUP(CONCATENATE('DGNB LCA Results'!$K$3,"_",Q384),$A$2:$P$352,3,FALSE)*'DGNB LCA Results'!$L$3+VLOOKUP(CONCATENATE('DGNB LCA Results'!$I$3,"_",Q384),$A$2:$P$352,3,FALSE)*'DGNB LCA Results'!$J$3+VLOOKUP(CONCATENATE('DGNB LCA Results'!$G$3,"_",Q384),$A$2:$P$352,3,FALSE)*'DGNB LCA Results'!$H$3,IF('DGNB LCA Results'!$P$4=3,VLOOKUP(CONCATENATE('DGNB LCA Results'!$M$3,"_",Q384),$A$2:$P$352,3,FALSE)*'DGNB LCA Results'!$N$3+VLOOKUP(CONCATENATE('DGNB LCA Results'!$K$3,"_",Q384),$A$2:$P$352,3,FALSE)*'DGNB LCA Results'!$L$3+VLOOKUP(CONCATENATE('DGNB LCA Results'!$I$3,"_",Q384),$A$2:$P$352,3,FALSE)*'DGNB LCA Results'!$J$3,IF('DGNB LCA Results'!$P$4=2,VLOOKUP(CONCATENATE('DGNB LCA Results'!$M$3,"_",Q384),$A$2:$P$352,3,FALSE)*'DGNB LCA Results'!$N$3+VLOOKUP(CONCATENATE('DGNB LCA Results'!$K$3,"_",Q384),$A$2:$P$352,3,FALSE)*'DGNB LCA Results'!$L$3,IF('DGNB LCA Results'!$P$4=1,VLOOKUP(CONCATENATE('DGNB LCA Results'!$M$3,"_",Q384),$A$2:$P$352,3,FALSE)*'DGNB LCA Results'!$N$3,0))))</f>
        <v>0</v>
      </c>
      <c r="D384">
        <f>IF('DGNB LCA Results'!$P$4=4,VLOOKUP(CONCATENATE('DGNB LCA Results'!$M$3,"_",Q384),$A$2:$P$352,4,FALSE)*'DGNB LCA Results'!$N$3+VLOOKUP(CONCATENATE('DGNB LCA Results'!$K$3,"_",Q384),$A$2:$P$352,4,FALSE)*'DGNB LCA Results'!$L$3+VLOOKUP(CONCATENATE('DGNB LCA Results'!$I$3,"_",Q384),$A$2:$P$352,4,FALSE)*'DGNB LCA Results'!$J$3+VLOOKUP(CONCATENATE('DGNB LCA Results'!$G$3,"_",Q384),$A$2:$P$352,4,FALSE)*'DGNB LCA Results'!$H$3,IF('DGNB LCA Results'!$P$4=3,VLOOKUP(CONCATENATE('DGNB LCA Results'!$M$3,"_",Q384),$A$2:$P$352,4,FALSE)*'DGNB LCA Results'!$N$3+VLOOKUP(CONCATENATE('DGNB LCA Results'!$K$3,"_",Q384),$A$2:$P$352,4,FALSE)*'DGNB LCA Results'!$L$3+VLOOKUP(CONCATENATE('DGNB LCA Results'!$I$3,"_",Q384),$A$2:$P$352,4,FALSE)*'DGNB LCA Results'!$J$3,IF('DGNB LCA Results'!$P$4=2,VLOOKUP(CONCATENATE('DGNB LCA Results'!$M$3,"_",Q384),$A$2:$P$352,4,FALSE)*'DGNB LCA Results'!$N$3+VLOOKUP(CONCATENATE('DGNB LCA Results'!$K$3,"_",Q384),$A$2:$P$352,4,FALSE)*'DGNB LCA Results'!$L$3,IF('DGNB LCA Results'!$P$4=1,VLOOKUP(CONCATENATE('DGNB LCA Results'!$M$3,"_",Q384),$A$2:$P$352,4,FALSE)*'DGNB LCA Results'!$N$3,0))))</f>
        <v>0</v>
      </c>
      <c r="E384" s="426">
        <f>IF('DGNB LCA Results'!$P$4=4,VLOOKUP(CONCATENATE('DGNB LCA Results'!$M$3,"_",Q384),$A$2:$P$352,5,FALSE)*'DGNB LCA Results'!$N$3+VLOOKUP(CONCATENATE('DGNB LCA Results'!$K$3,"_",Q384),$A$2:$P$352,5,FALSE)*'DGNB LCA Results'!$L$3+VLOOKUP(CONCATENATE('DGNB LCA Results'!$I$3,"_",Q384),$A$2:$P$352,5,FALSE)*'DGNB LCA Results'!$J$3+VLOOKUP(CONCATENATE('DGNB LCA Results'!$G$3,"_",Q384),$A$2:$P$352,5,FALSE)*'DGNB LCA Results'!$H$3,IF('DGNB LCA Results'!$P$4=3,VLOOKUP(CONCATENATE('DGNB LCA Results'!$M$3,"_",Q384),$A$2:$P$352,5,FALSE)*'DGNB LCA Results'!$N$3+VLOOKUP(CONCATENATE('DGNB LCA Results'!$K$3,"_",Q384),$A$2:$P$352,5,FALSE)*'DGNB LCA Results'!$L$3+VLOOKUP(CONCATENATE('DGNB LCA Results'!$I$3,"_",Q384),$A$2:$P$352,5,FALSE)*'DGNB LCA Results'!$J$3,IF('DGNB LCA Results'!$P$4=2,VLOOKUP(CONCATENATE('DGNB LCA Results'!$M$3,"_",Q384),$A$2:$P$352,5,FALSE)*'DGNB LCA Results'!$N$3+VLOOKUP(CONCATENATE('DGNB LCA Results'!$K$3,"_",Q384),$A$2:$P$352,5,FALSE)*'DGNB LCA Results'!$L$3,IF('DGNB LCA Results'!$P$4=1,VLOOKUP(CONCATENATE('DGNB LCA Results'!$M$3,"_",Q384),$A$2:$P$352,5,FALSE)*'DGNB LCA Results'!$N$3,0))))</f>
        <v>0</v>
      </c>
      <c r="F384">
        <f>IF('DGNB LCA Results'!$P$4=4,VLOOKUP(CONCATENATE('DGNB LCA Results'!$M$3,"_",Q384),$A$2:$P$352,6,FALSE)*'DGNB LCA Results'!$N$3+VLOOKUP(CONCATENATE('DGNB LCA Results'!$K$3,"_",Q384),$A$2:$P$352,6,FALSE)*'DGNB LCA Results'!$L$3+VLOOKUP(CONCATENATE('DGNB LCA Results'!$I$3,"_",Q384),$A$2:$P$352,6,FALSE)*'DGNB LCA Results'!$J$3+VLOOKUP(CONCATENATE('DGNB LCA Results'!$G$3,"_",Q384),$A$2:$P$352,6,FALSE)*'DGNB LCA Results'!$H$3,IF('DGNB LCA Results'!$P$4=3,VLOOKUP(CONCATENATE('DGNB LCA Results'!$M$3,"_",Q384),$A$2:$P$352,6,FALSE)*'DGNB LCA Results'!$N$3+VLOOKUP(CONCATENATE('DGNB LCA Results'!$K$3,"_",Q384),$A$2:$P$352,6,FALSE)*'DGNB LCA Results'!$L$3+VLOOKUP(CONCATENATE('DGNB LCA Results'!$I$3,"_",Q384),$A$2:$P$352,6,FALSE)*'DGNB LCA Results'!$J$3,IF('DGNB LCA Results'!$P$4=2,VLOOKUP(CONCATENATE('DGNB LCA Results'!$M$3,"_",Q384),$A$2:$P$352,6,FALSE)*'DGNB LCA Results'!$N$3+VLOOKUP(CONCATENATE('DGNB LCA Results'!$K$3,"_",Q384),$A$2:$P$352,6,FALSE)*'DGNB LCA Results'!$L$3,IF('DGNB LCA Results'!$P$4=1,VLOOKUP(CONCATENATE('DGNB LCA Results'!$M$3,"_",Q384),$A$2:$P$352,6,FALSE)*'DGNB LCA Results'!$N$3,0))))</f>
        <v>0</v>
      </c>
      <c r="G384" s="427">
        <f>IF('DGNB LCA Results'!$P$4=4,VLOOKUP(CONCATENATE('DGNB LCA Results'!$M$3,"_",Q384),$A$2:$P$352,7,FALSE)*'DGNB LCA Results'!$N$3+VLOOKUP(CONCATENATE('DGNB LCA Results'!$K$3,"_",Q384),$A$2:$P$352,7,FALSE)*'DGNB LCA Results'!$L$3+VLOOKUP(CONCATENATE('DGNB LCA Results'!$I$3,"_",Q384),$A$2:$P$352,7,FALSE)*'DGNB LCA Results'!$J$3+VLOOKUP(CONCATENATE('DGNB LCA Results'!$G$3,"_",Q384),$A$2:$P$352,7,FALSE)*'DGNB LCA Results'!$H$3,IF('DGNB LCA Results'!$P$4=3,VLOOKUP(CONCATENATE('DGNB LCA Results'!$M$3,"_",Q384),$A$2:$P$352,7,FALSE)*'DGNB LCA Results'!$N$3+VLOOKUP(CONCATENATE('DGNB LCA Results'!$K$3,"_",Q384),$A$2:$P$352,7,FALSE)*'DGNB LCA Results'!$L$3+VLOOKUP(CONCATENATE('DGNB LCA Results'!$I$3,"_",Q384),$A$2:$P$352,7,FALSE)*'DGNB LCA Results'!$J$3,IF('DGNB LCA Results'!$P$4=2,VLOOKUP(CONCATENATE('DGNB LCA Results'!$M$3,"_",Q384),$A$2:$P$352,7,FALSE)*'DGNB LCA Results'!$N$3+VLOOKUP(CONCATENATE('DGNB LCA Results'!$K$3,"_",Q384),$A$2:$P$352,7,FALSE)*'DGNB LCA Results'!$L$3,IF('DGNB LCA Results'!$P$4=1,VLOOKUP(CONCATENATE('DGNB LCA Results'!$M$3,"_",Q384),$A$2:$P$352,7,FALSE)*'DGNB LCA Results'!$N$3,0))))</f>
        <v>0</v>
      </c>
      <c r="H384" s="426">
        <f>IF('DGNB LCA Results'!$P$4=4,VLOOKUP(CONCATENATE('DGNB LCA Results'!$M$3,"_",Q384),$A$2:$P$352,8,FALSE)*'DGNB LCA Results'!$N$3+VLOOKUP(CONCATENATE('DGNB LCA Results'!$K$3,"_",Q384),$A$2:$P$352,8,FALSE)*'DGNB LCA Results'!$L$3+VLOOKUP(CONCATENATE('DGNB LCA Results'!$I$3,"_",Q384),$A$2:$P$352,8,FALSE)*'DGNB LCA Results'!$J$3+VLOOKUP(CONCATENATE('DGNB LCA Results'!$G$3,"_",Q384),$A$2:$P$352,8,FALSE)*'DGNB LCA Results'!$H$3,IF('DGNB LCA Results'!$P$4=3,VLOOKUP(CONCATENATE('DGNB LCA Results'!$M$3,"_",Q384),$A$2:$P$352,8,FALSE)*'DGNB LCA Results'!$N$3+VLOOKUP(CONCATENATE('DGNB LCA Results'!$K$3,"_",Q384),$A$2:$P$352,8,FALSE)*'DGNB LCA Results'!$L$3+VLOOKUP(CONCATENATE('DGNB LCA Results'!$I$3,"_",Q384),$A$2:$P$352,8,FALSE)*'DGNB LCA Results'!$J$3,IF('DGNB LCA Results'!$P$4=2,VLOOKUP(CONCATENATE('DGNB LCA Results'!$M$3,"_",Q384),$A$2:$P$352,8,FALSE)*'DGNB LCA Results'!$N$3+VLOOKUP(CONCATENATE('DGNB LCA Results'!$K$3,"_",Q384),$A$2:$P$352,8,FALSE)*'DGNB LCA Results'!$L$3,IF('DGNB LCA Results'!$P$4=1,VLOOKUP(CONCATENATE('DGNB LCA Results'!$M$3,"_",Q384),$A$2:$P$352,8,FALSE)*'DGNB LCA Results'!$N$3,0))))</f>
        <v>0</v>
      </c>
      <c r="I384">
        <f>IF('DGNB LCA Results'!$P$4=4,VLOOKUP(CONCATENATE('DGNB LCA Results'!$M$3,"_",Q384),$A$2:$P$352,9,FALSE)*'DGNB LCA Results'!$N$3+VLOOKUP(CONCATENATE('DGNB LCA Results'!$K$3,"_",Q384),$A$2:$P$352,9,FALSE)*'DGNB LCA Results'!$L$3+VLOOKUP(CONCATENATE('DGNB LCA Results'!$I$3,"_",Q384),$A$2:$P$352,9,FALSE)*'DGNB LCA Results'!$J$3+VLOOKUP(CONCATENATE('DGNB LCA Results'!$G$3,"_",Q384),$A$2:$P$352,9,FALSE)*'DGNB LCA Results'!$H$3,IF('DGNB LCA Results'!$P$4=3,VLOOKUP(CONCATENATE('DGNB LCA Results'!$M$3,"_",Q384),$A$2:$P$352,9,FALSE)*'DGNB LCA Results'!$N$3+VLOOKUP(CONCATENATE('DGNB LCA Results'!$K$3,"_",Q384),$A$2:$P$352,9,FALSE)*'DGNB LCA Results'!$L$3+VLOOKUP(CONCATENATE('DGNB LCA Results'!$I$3,"_",Q384),$A$2:$P$352,9,FALSE)*'DGNB LCA Results'!$J$3,IF('DGNB LCA Results'!$P$4=2,VLOOKUP(CONCATENATE('DGNB LCA Results'!$M$3,"_",Q384),$A$2:$P$352,9,FALSE)*'DGNB LCA Results'!$N$3+VLOOKUP(CONCATENATE('DGNB LCA Results'!$K$3,"_",Q384),$A$2:$P$352,9,FALSE)*'DGNB LCA Results'!$L$3,IF('DGNB LCA Results'!$P$4=1,VLOOKUP(CONCATENATE('DGNB LCA Results'!$M$3,"_",Q384),$A$2:$P$352,9,FALSE)*'DGNB LCA Results'!$N$3,0))))</f>
        <v>0</v>
      </c>
      <c r="J384" s="427">
        <f>IF('DGNB LCA Results'!$P$4=4,VLOOKUP(CONCATENATE('DGNB LCA Results'!$M$3,"_",Q384),$A$2:$P$352,10,FALSE)*'DGNB LCA Results'!$N$3+VLOOKUP(CONCATENATE('DGNB LCA Results'!$K$3,"_",Q384),$A$2:$P$352,10,FALSE)*'DGNB LCA Results'!$L$3+VLOOKUP(CONCATENATE('DGNB LCA Results'!$I$3,"_",Q384),$A$2:$P$352,10,FALSE)*'DGNB LCA Results'!$J$3+VLOOKUP(CONCATENATE('DGNB LCA Results'!$G$3,"_",Q384),$A$2:$P$352,10,FALSE)*'DGNB LCA Results'!$H$3,IF('DGNB LCA Results'!$P$4=3,VLOOKUP(CONCATENATE('DGNB LCA Results'!$M$3,"_",Q384),$A$2:$P$352,10,FALSE)*'DGNB LCA Results'!$N$3+VLOOKUP(CONCATENATE('DGNB LCA Results'!$K$3,"_",Q384),$A$2:$P$352,10,FALSE)*'DGNB LCA Results'!$L$3+VLOOKUP(CONCATENATE('DGNB LCA Results'!$I$3,"_",Q384),$A$2:$P$352,10,FALSE)*'DGNB LCA Results'!$J$3,IF('DGNB LCA Results'!$P$4=2,VLOOKUP(CONCATENATE('DGNB LCA Results'!$M$3,"_",Q384),$A$2:$P$352,10,FALSE)*'DGNB LCA Results'!$N$3+VLOOKUP(CONCATENATE('DGNB LCA Results'!$K$3,"_",Q384),$A$2:$P$352,10,FALSE)*'DGNB LCA Results'!$L$3,IF('DGNB LCA Results'!$P$4=1,VLOOKUP(CONCATENATE('DGNB LCA Results'!$M$3,"_",Q384),$A$2:$P$352,10,FALSE)*'DGNB LCA Results'!$N$3,0))))</f>
        <v>0</v>
      </c>
      <c r="K384" s="426">
        <f>IF('DGNB LCA Results'!$P$4=4,VLOOKUP(CONCATENATE('DGNB LCA Results'!$M$3,"_",Q384),$A$2:$P$352,11,FALSE)*'DGNB LCA Results'!$N$3+VLOOKUP(CONCATENATE('DGNB LCA Results'!$K$3,"_",Q384),$A$2:$P$352,11,FALSE)*'DGNB LCA Results'!$L$3+VLOOKUP(CONCATENATE('DGNB LCA Results'!$I$3,"_",Q384),$A$2:$P$352,11,FALSE)*'DGNB LCA Results'!$J$3+VLOOKUP(CONCATENATE('DGNB LCA Results'!$G$3,"_",Q384),$A$2:$P$352,11,FALSE)*'DGNB LCA Results'!$H$3,IF('DGNB LCA Results'!$P$4=3,VLOOKUP(CONCATENATE('DGNB LCA Results'!$M$3,"_",Q384),$A$2:$P$352,11,FALSE)*'DGNB LCA Results'!$N$3+VLOOKUP(CONCATENATE('DGNB LCA Results'!$K$3,"_",Q384),$A$2:$P$352,11,FALSE)*'DGNB LCA Results'!$L$3+VLOOKUP(CONCATENATE('DGNB LCA Results'!$I$3,"_",Q384),$A$2:$P$352,11,FALSE)*'DGNB LCA Results'!$J$3,IF('DGNB LCA Results'!$P$4=2,VLOOKUP(CONCATENATE('DGNB LCA Results'!$M$3,"_",Q384),$A$2:$P$352,11,FALSE)*'DGNB LCA Results'!$N$3+VLOOKUP(CONCATENATE('DGNB LCA Results'!$K$3,"_",Q384),$A$2:$P$352,11,FALSE)*'DGNB LCA Results'!$L$3,IF('DGNB LCA Results'!$P$4=1,VLOOKUP(CONCATENATE('DGNB LCA Results'!$M$3,"_",Q384),$A$2:$P$352,11,FALSE)*'DGNB LCA Results'!$N$3,0))))</f>
        <v>0</v>
      </c>
      <c r="L384">
        <f>IF('DGNB LCA Results'!$P$4=4,VLOOKUP(CONCATENATE('DGNB LCA Results'!$M$3,"_",Q384),$A$2:$P$352,12,FALSE)*'DGNB LCA Results'!$N$3+VLOOKUP(CONCATENATE('DGNB LCA Results'!$K$3,"_",Q384),$A$2:$P$352,12,FALSE)*'DGNB LCA Results'!$L$3+VLOOKUP(CONCATENATE('DGNB LCA Results'!$I$3,"_",Q384),$A$2:$P$352,12,FALSE)*'DGNB LCA Results'!$J$3+VLOOKUP(CONCATENATE('DGNB LCA Results'!$G$3,"_",Q384),$A$2:$P$352,12,FALSE)*'DGNB LCA Results'!$H$3,IF('DGNB LCA Results'!$P$4=3,VLOOKUP(CONCATENATE('DGNB LCA Results'!$M$3,"_",Q384),$A$2:$P$352,12,FALSE)*'DGNB LCA Results'!$N$3+VLOOKUP(CONCATENATE('DGNB LCA Results'!$K$3,"_",Q384),$A$2:$P$352,12,FALSE)*'DGNB LCA Results'!$L$3+VLOOKUP(CONCATENATE('DGNB LCA Results'!$I$3,"_",Q384),$A$2:$P$352,12,FALSE)*'DGNB LCA Results'!$J$3,IF('DGNB LCA Results'!$P$4=2,VLOOKUP(CONCATENATE('DGNB LCA Results'!$M$3,"_",Q384),$A$2:$P$352,12,FALSE)*'DGNB LCA Results'!$N$3+VLOOKUP(CONCATENATE('DGNB LCA Results'!$K$3,"_",Q384),$A$2:$P$352,12,FALSE)*'DGNB LCA Results'!$L$3,IF('DGNB LCA Results'!$P$4=1,VLOOKUP(CONCATENATE('DGNB LCA Results'!$M$3,"_",Q384),$A$2:$P$352,12,FALSE)*'DGNB LCA Results'!$N$3,0))))</f>
        <v>0</v>
      </c>
      <c r="M384" s="427">
        <f>IF('DGNB LCA Results'!$P$4=4,VLOOKUP(CONCATENATE('DGNB LCA Results'!$M$3,"_",Q384),$A$2:$P$352,13,FALSE)*'DGNB LCA Results'!$N$3+VLOOKUP(CONCATENATE('DGNB LCA Results'!$K$3,"_",Q384),$A$2:$P$352,13,FALSE)*'DGNB LCA Results'!$L$3+VLOOKUP(CONCATENATE('DGNB LCA Results'!$I$3,"_",Q384),$A$2:$P$352,13,FALSE)*'DGNB LCA Results'!$J$3+VLOOKUP(CONCATENATE('DGNB LCA Results'!$G$3,"_",Q384),$A$2:$P$352,13,FALSE)*'DGNB LCA Results'!$H$3,IF('DGNB LCA Results'!$P$4=3,VLOOKUP(CONCATENATE('DGNB LCA Results'!$M$3,"_",Q384),$A$2:$P$352,13,FALSE)*'DGNB LCA Results'!$N$3+VLOOKUP(CONCATENATE('DGNB LCA Results'!$K$3,"_",Q384),$A$2:$P$352,13,FALSE)*'DGNB LCA Results'!$L$3+VLOOKUP(CONCATENATE('DGNB LCA Results'!$I$3,"_",Q384),$A$2:$P$352,13,FALSE)*'DGNB LCA Results'!$J$3,IF('DGNB LCA Results'!$P$4=2,VLOOKUP(CONCATENATE('DGNB LCA Results'!$M$3,"_",Q384),$A$2:$P$352,13,FALSE)*'DGNB LCA Results'!$N$3+VLOOKUP(CONCATENATE('DGNB LCA Results'!$K$3,"_",Q384),$A$2:$P$352,13,FALSE)*'DGNB LCA Results'!$L$3,IF('DGNB LCA Results'!$P$4=1,VLOOKUP(CONCATENATE('DGNB LCA Results'!$M$3,"_",Q384),$A$2:$P$352,13,FALSE)*'DGNB LCA Results'!$N$3,0))))</f>
        <v>0</v>
      </c>
      <c r="N384" s="426">
        <f>IF('DGNB LCA Results'!$P$4=4,VLOOKUP(CONCATENATE('DGNB LCA Results'!$M$3,"_",Q384),$A$2:$P$352,14,FALSE)*'DGNB LCA Results'!$N$3+VLOOKUP(CONCATENATE('DGNB LCA Results'!$K$3,"_",Q384),$A$2:$P$352,14,FALSE)*'DGNB LCA Results'!$L$3+VLOOKUP(CONCATENATE('DGNB LCA Results'!$I$3,"_",Q384),$A$2:$P$352,14,FALSE)*'DGNB LCA Results'!$J$3+VLOOKUP(CONCATENATE('DGNB LCA Results'!$G$3,"_",Q384),$A$2:$P$352,14,FALSE)*'DGNB LCA Results'!$H$3,IF('DGNB LCA Results'!$P$4=3,VLOOKUP(CONCATENATE('DGNB LCA Results'!$M$3,"_",Q384),$A$2:$P$352,14,FALSE)*'DGNB LCA Results'!$N$3+VLOOKUP(CONCATENATE('DGNB LCA Results'!$K$3,"_",Q384),$A$2:$P$352,14,FALSE)*'DGNB LCA Results'!$L$3+VLOOKUP(CONCATENATE('DGNB LCA Results'!$I$3,"_",Q384),$A$2:$P$352,14,FALSE)*'DGNB LCA Results'!$J$3,IF('DGNB LCA Results'!$P$4=2,VLOOKUP(CONCATENATE('DGNB LCA Results'!$M$3,"_",Q384),$A$2:$P$352,14,FALSE)*'DGNB LCA Results'!$N$3+VLOOKUP(CONCATENATE('DGNB LCA Results'!$K$3,"_",Q384),$A$2:$P$352,14,FALSE)*'DGNB LCA Results'!$L$3,IF('DGNB LCA Results'!$P$4=1,VLOOKUP(CONCATENATE('DGNB LCA Results'!$M$3,"_",Q384),$A$2:$P$352,14,FALSE)*'DGNB LCA Results'!$N$3,0))))</f>
        <v>0</v>
      </c>
      <c r="O384">
        <f>IF('DGNB LCA Results'!$P$4=4,VLOOKUP(CONCATENATE('DGNB LCA Results'!$M$3,"_",Q384),$A$2:$P$352,15,FALSE)*'DGNB LCA Results'!$N$3+VLOOKUP(CONCATENATE('DGNB LCA Results'!$K$3,"_",Q384),$A$2:$P$352,15,FALSE)*'DGNB LCA Results'!$L$3+VLOOKUP(CONCATENATE('DGNB LCA Results'!$I$3,"_",Q384),$A$2:$P$352,15,FALSE)*'DGNB LCA Results'!$J$3+VLOOKUP(CONCATENATE('DGNB LCA Results'!$G$3,"_",Q384),$A$2:$P$352,15,FALSE)*'DGNB LCA Results'!$H$3,IF('DGNB LCA Results'!$P$4=3,VLOOKUP(CONCATENATE('DGNB LCA Results'!$M$3,"_",Q384),$A$2:$P$352,15,FALSE)*'DGNB LCA Results'!$N$3+VLOOKUP(CONCATENATE('DGNB LCA Results'!$K$3,"_",Q384),$A$2:$P$352,15,FALSE)*'DGNB LCA Results'!$L$3+VLOOKUP(CONCATENATE('DGNB LCA Results'!$I$3,"_",Q384),$A$2:$P$352,15,FALSE)*'DGNB LCA Results'!$J$3,IF('DGNB LCA Results'!$P$4=2,VLOOKUP(CONCATENATE('DGNB LCA Results'!$M$3,"_",Q384),$A$2:$P$352,15,FALSE)*'DGNB LCA Results'!$N$3+VLOOKUP(CONCATENATE('DGNB LCA Results'!$K$3,"_",Q384),$A$2:$P$352,15,FALSE)*'DGNB LCA Results'!$L$3,IF('DGNB LCA Results'!$P$4=1,VLOOKUP(CONCATENATE('DGNB LCA Results'!$M$3,"_",Q384),$A$2:$P$352,15,FALSE)*'DGNB LCA Results'!$N$3,0))))</f>
        <v>0</v>
      </c>
      <c r="P384" s="427">
        <f>IF('DGNB LCA Results'!$P$4=4,VLOOKUP(CONCATENATE('DGNB LCA Results'!$M$3,"_",Q384),$A$2:$P$352,16,FALSE)*'DGNB LCA Results'!$N$3+VLOOKUP(CONCATENATE('DGNB LCA Results'!$K$3,"_",Q384),$A$2:$P$352,16,FALSE)*'DGNB LCA Results'!$L$3+VLOOKUP(CONCATENATE('DGNB LCA Results'!$I$3,"_",Q384),$A$2:$P$352,16,FALSE)*'DGNB LCA Results'!$J$3+VLOOKUP(CONCATENATE('DGNB LCA Results'!$G$3,"_",Q384),$A$2:$P$352,16,FALSE)*'DGNB LCA Results'!$H$3,IF('DGNB LCA Results'!$P$4=3,VLOOKUP(CONCATENATE('DGNB LCA Results'!$M$3,"_",Q384),$A$2:$P$352,16,FALSE)*'DGNB LCA Results'!$N$3+VLOOKUP(CONCATENATE('DGNB LCA Results'!$K$3,"_",Q384),$A$2:$P$352,16,FALSE)*'DGNB LCA Results'!$L$3+VLOOKUP(CONCATENATE('DGNB LCA Results'!$I$3,"_",Q384),$A$2:$P$352,16,FALSE)*'DGNB LCA Results'!$J$3,IF('DGNB LCA Results'!$P$4=2,VLOOKUP(CONCATENATE('DGNB LCA Results'!$M$3,"_",Q384),$A$2:$P$352,16,FALSE)*'DGNB LCA Results'!$N$3+VLOOKUP(CONCATENATE('DGNB LCA Results'!$K$3,"_",Q384),$A$2:$P$352,16,FALSE)*'DGNB LCA Results'!$L$3,IF('DGNB LCA Results'!$P$4=1,VLOOKUP(CONCATENATE('DGNB LCA Results'!$M$3,"_",Q384),$A$2:$P$352,16,FALSE)*'DGNB LCA Results'!$N$3,0))))</f>
        <v>0</v>
      </c>
      <c r="Q384">
        <v>75</v>
      </c>
      <c r="R384" t="s">
        <v>287</v>
      </c>
    </row>
    <row r="385">
      <c r="A385" t="str">
        <f t="shared" si="38"/>
        <v>MIX15_80</v>
      </c>
      <c r="B385" s="426">
        <f>IF('DGNB LCA Results'!$P$4=4,VLOOKUP(CONCATENATE('DGNB LCA Results'!$M$3,"_",Q385),$A$2:$P$352,2,FALSE)*'DGNB LCA Results'!$N$3+VLOOKUP(CONCATENATE('DGNB LCA Results'!$K$3,"_",Q385),$A$2:$P$352,2,FALSE)*'DGNB LCA Results'!$L$3+VLOOKUP(CONCATENATE('DGNB LCA Results'!$I$3,"_",Q385),$A$2:$P$352,2,FALSE)*'DGNB LCA Results'!$J$3+VLOOKUP(CONCATENATE('DGNB LCA Results'!$G$3,"_",Q385),$A$2:$P$352,2,FALSE)*'DGNB LCA Results'!$H$3,IF('DGNB LCA Results'!$P$4=3,VLOOKUP(CONCATENATE('DGNB LCA Results'!$M$3,"_",Q385),$A$2:$P$352,2,FALSE)*'DGNB LCA Results'!$N$3+VLOOKUP(CONCATENATE('DGNB LCA Results'!$K$3,"_",Q385),$A$2:$P$352,2,FALSE)*'DGNB LCA Results'!$L$3+VLOOKUP(CONCATENATE('DGNB LCA Results'!$I$3,"_",Q385),$A$2:$P$352,2,FALSE)*'DGNB LCA Results'!$J$3,IF('DGNB LCA Results'!$P$4=2,VLOOKUP(CONCATENATE('DGNB LCA Results'!$M$3,"_",Q385),$A$2:$P$352,2,FALSE)*'DGNB LCA Results'!$N$3+VLOOKUP(CONCATENATE('DGNB LCA Results'!$K$3,"_",Q385),$A$2:$P$352,2,FALSE)*'DGNB LCA Results'!$L$3,IF('DGNB LCA Results'!$P$4=1,VLOOKUP(CONCATENATE('DGNB LCA Results'!$M$3,"_",Q385),$A$2:$P$352,2,FALSE)*'DGNB LCA Results'!$N$3,0))))</f>
        <v>0</v>
      </c>
      <c r="C385">
        <f>IF('DGNB LCA Results'!$P$4=4,VLOOKUP(CONCATENATE('DGNB LCA Results'!$M$3,"_",Q385),$A$2:$P$352,3,FALSE)*'DGNB LCA Results'!$N$3+VLOOKUP(CONCATENATE('DGNB LCA Results'!$K$3,"_",Q385),$A$2:$P$352,3,FALSE)*'DGNB LCA Results'!$L$3+VLOOKUP(CONCATENATE('DGNB LCA Results'!$I$3,"_",Q385),$A$2:$P$352,3,FALSE)*'DGNB LCA Results'!$J$3+VLOOKUP(CONCATENATE('DGNB LCA Results'!$G$3,"_",Q385),$A$2:$P$352,3,FALSE)*'DGNB LCA Results'!$H$3,IF('DGNB LCA Results'!$P$4=3,VLOOKUP(CONCATENATE('DGNB LCA Results'!$M$3,"_",Q385),$A$2:$P$352,3,FALSE)*'DGNB LCA Results'!$N$3+VLOOKUP(CONCATENATE('DGNB LCA Results'!$K$3,"_",Q385),$A$2:$P$352,3,FALSE)*'DGNB LCA Results'!$L$3+VLOOKUP(CONCATENATE('DGNB LCA Results'!$I$3,"_",Q385),$A$2:$P$352,3,FALSE)*'DGNB LCA Results'!$J$3,IF('DGNB LCA Results'!$P$4=2,VLOOKUP(CONCATENATE('DGNB LCA Results'!$M$3,"_",Q385),$A$2:$P$352,3,FALSE)*'DGNB LCA Results'!$N$3+VLOOKUP(CONCATENATE('DGNB LCA Results'!$K$3,"_",Q385),$A$2:$P$352,3,FALSE)*'DGNB LCA Results'!$L$3,IF('DGNB LCA Results'!$P$4=1,VLOOKUP(CONCATENATE('DGNB LCA Results'!$M$3,"_",Q385),$A$2:$P$352,3,FALSE)*'DGNB LCA Results'!$N$3,0))))</f>
        <v>0</v>
      </c>
      <c r="D385">
        <f>IF('DGNB LCA Results'!$P$4=4,VLOOKUP(CONCATENATE('DGNB LCA Results'!$M$3,"_",Q385),$A$2:$P$352,4,FALSE)*'DGNB LCA Results'!$N$3+VLOOKUP(CONCATENATE('DGNB LCA Results'!$K$3,"_",Q385),$A$2:$P$352,4,FALSE)*'DGNB LCA Results'!$L$3+VLOOKUP(CONCATENATE('DGNB LCA Results'!$I$3,"_",Q385),$A$2:$P$352,4,FALSE)*'DGNB LCA Results'!$J$3+VLOOKUP(CONCATENATE('DGNB LCA Results'!$G$3,"_",Q385),$A$2:$P$352,4,FALSE)*'DGNB LCA Results'!$H$3,IF('DGNB LCA Results'!$P$4=3,VLOOKUP(CONCATENATE('DGNB LCA Results'!$M$3,"_",Q385),$A$2:$P$352,4,FALSE)*'DGNB LCA Results'!$N$3+VLOOKUP(CONCATENATE('DGNB LCA Results'!$K$3,"_",Q385),$A$2:$P$352,4,FALSE)*'DGNB LCA Results'!$L$3+VLOOKUP(CONCATENATE('DGNB LCA Results'!$I$3,"_",Q385),$A$2:$P$352,4,FALSE)*'DGNB LCA Results'!$J$3,IF('DGNB LCA Results'!$P$4=2,VLOOKUP(CONCATENATE('DGNB LCA Results'!$M$3,"_",Q385),$A$2:$P$352,4,FALSE)*'DGNB LCA Results'!$N$3+VLOOKUP(CONCATENATE('DGNB LCA Results'!$K$3,"_",Q385),$A$2:$P$352,4,FALSE)*'DGNB LCA Results'!$L$3,IF('DGNB LCA Results'!$P$4=1,VLOOKUP(CONCATENATE('DGNB LCA Results'!$M$3,"_",Q385),$A$2:$P$352,4,FALSE)*'DGNB LCA Results'!$N$3,0))))</f>
        <v>0</v>
      </c>
      <c r="E385" s="426">
        <f>IF('DGNB LCA Results'!$P$4=4,VLOOKUP(CONCATENATE('DGNB LCA Results'!$M$3,"_",Q385),$A$2:$P$352,5,FALSE)*'DGNB LCA Results'!$N$3+VLOOKUP(CONCATENATE('DGNB LCA Results'!$K$3,"_",Q385),$A$2:$P$352,5,FALSE)*'DGNB LCA Results'!$L$3+VLOOKUP(CONCATENATE('DGNB LCA Results'!$I$3,"_",Q385),$A$2:$P$352,5,FALSE)*'DGNB LCA Results'!$J$3+VLOOKUP(CONCATENATE('DGNB LCA Results'!$G$3,"_",Q385),$A$2:$P$352,5,FALSE)*'DGNB LCA Results'!$H$3,IF('DGNB LCA Results'!$P$4=3,VLOOKUP(CONCATENATE('DGNB LCA Results'!$M$3,"_",Q385),$A$2:$P$352,5,FALSE)*'DGNB LCA Results'!$N$3+VLOOKUP(CONCATENATE('DGNB LCA Results'!$K$3,"_",Q385),$A$2:$P$352,5,FALSE)*'DGNB LCA Results'!$L$3+VLOOKUP(CONCATENATE('DGNB LCA Results'!$I$3,"_",Q385),$A$2:$P$352,5,FALSE)*'DGNB LCA Results'!$J$3,IF('DGNB LCA Results'!$P$4=2,VLOOKUP(CONCATENATE('DGNB LCA Results'!$M$3,"_",Q385),$A$2:$P$352,5,FALSE)*'DGNB LCA Results'!$N$3+VLOOKUP(CONCATENATE('DGNB LCA Results'!$K$3,"_",Q385),$A$2:$P$352,5,FALSE)*'DGNB LCA Results'!$L$3,IF('DGNB LCA Results'!$P$4=1,VLOOKUP(CONCATENATE('DGNB LCA Results'!$M$3,"_",Q385),$A$2:$P$352,5,FALSE)*'DGNB LCA Results'!$N$3,0))))</f>
        <v>0</v>
      </c>
      <c r="F385">
        <f>IF('DGNB LCA Results'!$P$4=4,VLOOKUP(CONCATENATE('DGNB LCA Results'!$M$3,"_",Q385),$A$2:$P$352,6,FALSE)*'DGNB LCA Results'!$N$3+VLOOKUP(CONCATENATE('DGNB LCA Results'!$K$3,"_",Q385),$A$2:$P$352,6,FALSE)*'DGNB LCA Results'!$L$3+VLOOKUP(CONCATENATE('DGNB LCA Results'!$I$3,"_",Q385),$A$2:$P$352,6,FALSE)*'DGNB LCA Results'!$J$3+VLOOKUP(CONCATENATE('DGNB LCA Results'!$G$3,"_",Q385),$A$2:$P$352,6,FALSE)*'DGNB LCA Results'!$H$3,IF('DGNB LCA Results'!$P$4=3,VLOOKUP(CONCATENATE('DGNB LCA Results'!$M$3,"_",Q385),$A$2:$P$352,6,FALSE)*'DGNB LCA Results'!$N$3+VLOOKUP(CONCATENATE('DGNB LCA Results'!$K$3,"_",Q385),$A$2:$P$352,6,FALSE)*'DGNB LCA Results'!$L$3+VLOOKUP(CONCATENATE('DGNB LCA Results'!$I$3,"_",Q385),$A$2:$P$352,6,FALSE)*'DGNB LCA Results'!$J$3,IF('DGNB LCA Results'!$P$4=2,VLOOKUP(CONCATENATE('DGNB LCA Results'!$M$3,"_",Q385),$A$2:$P$352,6,FALSE)*'DGNB LCA Results'!$N$3+VLOOKUP(CONCATENATE('DGNB LCA Results'!$K$3,"_",Q385),$A$2:$P$352,6,FALSE)*'DGNB LCA Results'!$L$3,IF('DGNB LCA Results'!$P$4=1,VLOOKUP(CONCATENATE('DGNB LCA Results'!$M$3,"_",Q385),$A$2:$P$352,6,FALSE)*'DGNB LCA Results'!$N$3,0))))</f>
        <v>0</v>
      </c>
      <c r="G385" s="427">
        <f>IF('DGNB LCA Results'!$P$4=4,VLOOKUP(CONCATENATE('DGNB LCA Results'!$M$3,"_",Q385),$A$2:$P$352,7,FALSE)*'DGNB LCA Results'!$N$3+VLOOKUP(CONCATENATE('DGNB LCA Results'!$K$3,"_",Q385),$A$2:$P$352,7,FALSE)*'DGNB LCA Results'!$L$3+VLOOKUP(CONCATENATE('DGNB LCA Results'!$I$3,"_",Q385),$A$2:$P$352,7,FALSE)*'DGNB LCA Results'!$J$3+VLOOKUP(CONCATENATE('DGNB LCA Results'!$G$3,"_",Q385),$A$2:$P$352,7,FALSE)*'DGNB LCA Results'!$H$3,IF('DGNB LCA Results'!$P$4=3,VLOOKUP(CONCATENATE('DGNB LCA Results'!$M$3,"_",Q385),$A$2:$P$352,7,FALSE)*'DGNB LCA Results'!$N$3+VLOOKUP(CONCATENATE('DGNB LCA Results'!$K$3,"_",Q385),$A$2:$P$352,7,FALSE)*'DGNB LCA Results'!$L$3+VLOOKUP(CONCATENATE('DGNB LCA Results'!$I$3,"_",Q385),$A$2:$P$352,7,FALSE)*'DGNB LCA Results'!$J$3,IF('DGNB LCA Results'!$P$4=2,VLOOKUP(CONCATENATE('DGNB LCA Results'!$M$3,"_",Q385),$A$2:$P$352,7,FALSE)*'DGNB LCA Results'!$N$3+VLOOKUP(CONCATENATE('DGNB LCA Results'!$K$3,"_",Q385),$A$2:$P$352,7,FALSE)*'DGNB LCA Results'!$L$3,IF('DGNB LCA Results'!$P$4=1,VLOOKUP(CONCATENATE('DGNB LCA Results'!$M$3,"_",Q385),$A$2:$P$352,7,FALSE)*'DGNB LCA Results'!$N$3,0))))</f>
        <v>0</v>
      </c>
      <c r="H385" s="426">
        <f>IF('DGNB LCA Results'!$P$4=4,VLOOKUP(CONCATENATE('DGNB LCA Results'!$M$3,"_",Q385),$A$2:$P$352,8,FALSE)*'DGNB LCA Results'!$N$3+VLOOKUP(CONCATENATE('DGNB LCA Results'!$K$3,"_",Q385),$A$2:$P$352,8,FALSE)*'DGNB LCA Results'!$L$3+VLOOKUP(CONCATENATE('DGNB LCA Results'!$I$3,"_",Q385),$A$2:$P$352,8,FALSE)*'DGNB LCA Results'!$J$3+VLOOKUP(CONCATENATE('DGNB LCA Results'!$G$3,"_",Q385),$A$2:$P$352,8,FALSE)*'DGNB LCA Results'!$H$3,IF('DGNB LCA Results'!$P$4=3,VLOOKUP(CONCATENATE('DGNB LCA Results'!$M$3,"_",Q385),$A$2:$P$352,8,FALSE)*'DGNB LCA Results'!$N$3+VLOOKUP(CONCATENATE('DGNB LCA Results'!$K$3,"_",Q385),$A$2:$P$352,8,FALSE)*'DGNB LCA Results'!$L$3+VLOOKUP(CONCATENATE('DGNB LCA Results'!$I$3,"_",Q385),$A$2:$P$352,8,FALSE)*'DGNB LCA Results'!$J$3,IF('DGNB LCA Results'!$P$4=2,VLOOKUP(CONCATENATE('DGNB LCA Results'!$M$3,"_",Q385),$A$2:$P$352,8,FALSE)*'DGNB LCA Results'!$N$3+VLOOKUP(CONCATENATE('DGNB LCA Results'!$K$3,"_",Q385),$A$2:$P$352,8,FALSE)*'DGNB LCA Results'!$L$3,IF('DGNB LCA Results'!$P$4=1,VLOOKUP(CONCATENATE('DGNB LCA Results'!$M$3,"_",Q385),$A$2:$P$352,8,FALSE)*'DGNB LCA Results'!$N$3,0))))</f>
        <v>0</v>
      </c>
      <c r="I385">
        <f>IF('DGNB LCA Results'!$P$4=4,VLOOKUP(CONCATENATE('DGNB LCA Results'!$M$3,"_",Q385),$A$2:$P$352,9,FALSE)*'DGNB LCA Results'!$N$3+VLOOKUP(CONCATENATE('DGNB LCA Results'!$K$3,"_",Q385),$A$2:$P$352,9,FALSE)*'DGNB LCA Results'!$L$3+VLOOKUP(CONCATENATE('DGNB LCA Results'!$I$3,"_",Q385),$A$2:$P$352,9,FALSE)*'DGNB LCA Results'!$J$3+VLOOKUP(CONCATENATE('DGNB LCA Results'!$G$3,"_",Q385),$A$2:$P$352,9,FALSE)*'DGNB LCA Results'!$H$3,IF('DGNB LCA Results'!$P$4=3,VLOOKUP(CONCATENATE('DGNB LCA Results'!$M$3,"_",Q385),$A$2:$P$352,9,FALSE)*'DGNB LCA Results'!$N$3+VLOOKUP(CONCATENATE('DGNB LCA Results'!$K$3,"_",Q385),$A$2:$P$352,9,FALSE)*'DGNB LCA Results'!$L$3+VLOOKUP(CONCATENATE('DGNB LCA Results'!$I$3,"_",Q385),$A$2:$P$352,9,FALSE)*'DGNB LCA Results'!$J$3,IF('DGNB LCA Results'!$P$4=2,VLOOKUP(CONCATENATE('DGNB LCA Results'!$M$3,"_",Q385),$A$2:$P$352,9,FALSE)*'DGNB LCA Results'!$N$3+VLOOKUP(CONCATENATE('DGNB LCA Results'!$K$3,"_",Q385),$A$2:$P$352,9,FALSE)*'DGNB LCA Results'!$L$3,IF('DGNB LCA Results'!$P$4=1,VLOOKUP(CONCATENATE('DGNB LCA Results'!$M$3,"_",Q385),$A$2:$P$352,9,FALSE)*'DGNB LCA Results'!$N$3,0))))</f>
        <v>0</v>
      </c>
      <c r="J385" s="427">
        <f>IF('DGNB LCA Results'!$P$4=4,VLOOKUP(CONCATENATE('DGNB LCA Results'!$M$3,"_",Q385),$A$2:$P$352,10,FALSE)*'DGNB LCA Results'!$N$3+VLOOKUP(CONCATENATE('DGNB LCA Results'!$K$3,"_",Q385),$A$2:$P$352,10,FALSE)*'DGNB LCA Results'!$L$3+VLOOKUP(CONCATENATE('DGNB LCA Results'!$I$3,"_",Q385),$A$2:$P$352,10,FALSE)*'DGNB LCA Results'!$J$3+VLOOKUP(CONCATENATE('DGNB LCA Results'!$G$3,"_",Q385),$A$2:$P$352,10,FALSE)*'DGNB LCA Results'!$H$3,IF('DGNB LCA Results'!$P$4=3,VLOOKUP(CONCATENATE('DGNB LCA Results'!$M$3,"_",Q385),$A$2:$P$352,10,FALSE)*'DGNB LCA Results'!$N$3+VLOOKUP(CONCATENATE('DGNB LCA Results'!$K$3,"_",Q385),$A$2:$P$352,10,FALSE)*'DGNB LCA Results'!$L$3+VLOOKUP(CONCATENATE('DGNB LCA Results'!$I$3,"_",Q385),$A$2:$P$352,10,FALSE)*'DGNB LCA Results'!$J$3,IF('DGNB LCA Results'!$P$4=2,VLOOKUP(CONCATENATE('DGNB LCA Results'!$M$3,"_",Q385),$A$2:$P$352,10,FALSE)*'DGNB LCA Results'!$N$3+VLOOKUP(CONCATENATE('DGNB LCA Results'!$K$3,"_",Q385),$A$2:$P$352,10,FALSE)*'DGNB LCA Results'!$L$3,IF('DGNB LCA Results'!$P$4=1,VLOOKUP(CONCATENATE('DGNB LCA Results'!$M$3,"_",Q385),$A$2:$P$352,10,FALSE)*'DGNB LCA Results'!$N$3,0))))</f>
        <v>0</v>
      </c>
      <c r="K385" s="426">
        <f>IF('DGNB LCA Results'!$P$4=4,VLOOKUP(CONCATENATE('DGNB LCA Results'!$M$3,"_",Q385),$A$2:$P$352,11,FALSE)*'DGNB LCA Results'!$N$3+VLOOKUP(CONCATENATE('DGNB LCA Results'!$K$3,"_",Q385),$A$2:$P$352,11,FALSE)*'DGNB LCA Results'!$L$3+VLOOKUP(CONCATENATE('DGNB LCA Results'!$I$3,"_",Q385),$A$2:$P$352,11,FALSE)*'DGNB LCA Results'!$J$3+VLOOKUP(CONCATENATE('DGNB LCA Results'!$G$3,"_",Q385),$A$2:$P$352,11,FALSE)*'DGNB LCA Results'!$H$3,IF('DGNB LCA Results'!$P$4=3,VLOOKUP(CONCATENATE('DGNB LCA Results'!$M$3,"_",Q385),$A$2:$P$352,11,FALSE)*'DGNB LCA Results'!$N$3+VLOOKUP(CONCATENATE('DGNB LCA Results'!$K$3,"_",Q385),$A$2:$P$352,11,FALSE)*'DGNB LCA Results'!$L$3+VLOOKUP(CONCATENATE('DGNB LCA Results'!$I$3,"_",Q385),$A$2:$P$352,11,FALSE)*'DGNB LCA Results'!$J$3,IF('DGNB LCA Results'!$P$4=2,VLOOKUP(CONCATENATE('DGNB LCA Results'!$M$3,"_",Q385),$A$2:$P$352,11,FALSE)*'DGNB LCA Results'!$N$3+VLOOKUP(CONCATENATE('DGNB LCA Results'!$K$3,"_",Q385),$A$2:$P$352,11,FALSE)*'DGNB LCA Results'!$L$3,IF('DGNB LCA Results'!$P$4=1,VLOOKUP(CONCATENATE('DGNB LCA Results'!$M$3,"_",Q385),$A$2:$P$352,11,FALSE)*'DGNB LCA Results'!$N$3,0))))</f>
        <v>0</v>
      </c>
      <c r="L385">
        <f>IF('DGNB LCA Results'!$P$4=4,VLOOKUP(CONCATENATE('DGNB LCA Results'!$M$3,"_",Q385),$A$2:$P$352,12,FALSE)*'DGNB LCA Results'!$N$3+VLOOKUP(CONCATENATE('DGNB LCA Results'!$K$3,"_",Q385),$A$2:$P$352,12,FALSE)*'DGNB LCA Results'!$L$3+VLOOKUP(CONCATENATE('DGNB LCA Results'!$I$3,"_",Q385),$A$2:$P$352,12,FALSE)*'DGNB LCA Results'!$J$3+VLOOKUP(CONCATENATE('DGNB LCA Results'!$G$3,"_",Q385),$A$2:$P$352,12,FALSE)*'DGNB LCA Results'!$H$3,IF('DGNB LCA Results'!$P$4=3,VLOOKUP(CONCATENATE('DGNB LCA Results'!$M$3,"_",Q385),$A$2:$P$352,12,FALSE)*'DGNB LCA Results'!$N$3+VLOOKUP(CONCATENATE('DGNB LCA Results'!$K$3,"_",Q385),$A$2:$P$352,12,FALSE)*'DGNB LCA Results'!$L$3+VLOOKUP(CONCATENATE('DGNB LCA Results'!$I$3,"_",Q385),$A$2:$P$352,12,FALSE)*'DGNB LCA Results'!$J$3,IF('DGNB LCA Results'!$P$4=2,VLOOKUP(CONCATENATE('DGNB LCA Results'!$M$3,"_",Q385),$A$2:$P$352,12,FALSE)*'DGNB LCA Results'!$N$3+VLOOKUP(CONCATENATE('DGNB LCA Results'!$K$3,"_",Q385),$A$2:$P$352,12,FALSE)*'DGNB LCA Results'!$L$3,IF('DGNB LCA Results'!$P$4=1,VLOOKUP(CONCATENATE('DGNB LCA Results'!$M$3,"_",Q385),$A$2:$P$352,12,FALSE)*'DGNB LCA Results'!$N$3,0))))</f>
        <v>0</v>
      </c>
      <c r="M385" s="427">
        <f>IF('DGNB LCA Results'!$P$4=4,VLOOKUP(CONCATENATE('DGNB LCA Results'!$M$3,"_",Q385),$A$2:$P$352,13,FALSE)*'DGNB LCA Results'!$N$3+VLOOKUP(CONCATENATE('DGNB LCA Results'!$K$3,"_",Q385),$A$2:$P$352,13,FALSE)*'DGNB LCA Results'!$L$3+VLOOKUP(CONCATENATE('DGNB LCA Results'!$I$3,"_",Q385),$A$2:$P$352,13,FALSE)*'DGNB LCA Results'!$J$3+VLOOKUP(CONCATENATE('DGNB LCA Results'!$G$3,"_",Q385),$A$2:$P$352,13,FALSE)*'DGNB LCA Results'!$H$3,IF('DGNB LCA Results'!$P$4=3,VLOOKUP(CONCATENATE('DGNB LCA Results'!$M$3,"_",Q385),$A$2:$P$352,13,FALSE)*'DGNB LCA Results'!$N$3+VLOOKUP(CONCATENATE('DGNB LCA Results'!$K$3,"_",Q385),$A$2:$P$352,13,FALSE)*'DGNB LCA Results'!$L$3+VLOOKUP(CONCATENATE('DGNB LCA Results'!$I$3,"_",Q385),$A$2:$P$352,13,FALSE)*'DGNB LCA Results'!$J$3,IF('DGNB LCA Results'!$P$4=2,VLOOKUP(CONCATENATE('DGNB LCA Results'!$M$3,"_",Q385),$A$2:$P$352,13,FALSE)*'DGNB LCA Results'!$N$3+VLOOKUP(CONCATENATE('DGNB LCA Results'!$K$3,"_",Q385),$A$2:$P$352,13,FALSE)*'DGNB LCA Results'!$L$3,IF('DGNB LCA Results'!$P$4=1,VLOOKUP(CONCATENATE('DGNB LCA Results'!$M$3,"_",Q385),$A$2:$P$352,13,FALSE)*'DGNB LCA Results'!$N$3,0))))</f>
        <v>0</v>
      </c>
      <c r="N385" s="426">
        <f>IF('DGNB LCA Results'!$P$4=4,VLOOKUP(CONCATENATE('DGNB LCA Results'!$M$3,"_",Q385),$A$2:$P$352,14,FALSE)*'DGNB LCA Results'!$N$3+VLOOKUP(CONCATENATE('DGNB LCA Results'!$K$3,"_",Q385),$A$2:$P$352,14,FALSE)*'DGNB LCA Results'!$L$3+VLOOKUP(CONCATENATE('DGNB LCA Results'!$I$3,"_",Q385),$A$2:$P$352,14,FALSE)*'DGNB LCA Results'!$J$3+VLOOKUP(CONCATENATE('DGNB LCA Results'!$G$3,"_",Q385),$A$2:$P$352,14,FALSE)*'DGNB LCA Results'!$H$3,IF('DGNB LCA Results'!$P$4=3,VLOOKUP(CONCATENATE('DGNB LCA Results'!$M$3,"_",Q385),$A$2:$P$352,14,FALSE)*'DGNB LCA Results'!$N$3+VLOOKUP(CONCATENATE('DGNB LCA Results'!$K$3,"_",Q385),$A$2:$P$352,14,FALSE)*'DGNB LCA Results'!$L$3+VLOOKUP(CONCATENATE('DGNB LCA Results'!$I$3,"_",Q385),$A$2:$P$352,14,FALSE)*'DGNB LCA Results'!$J$3,IF('DGNB LCA Results'!$P$4=2,VLOOKUP(CONCATENATE('DGNB LCA Results'!$M$3,"_",Q385),$A$2:$P$352,14,FALSE)*'DGNB LCA Results'!$N$3+VLOOKUP(CONCATENATE('DGNB LCA Results'!$K$3,"_",Q385),$A$2:$P$352,14,FALSE)*'DGNB LCA Results'!$L$3,IF('DGNB LCA Results'!$P$4=1,VLOOKUP(CONCATENATE('DGNB LCA Results'!$M$3,"_",Q385),$A$2:$P$352,14,FALSE)*'DGNB LCA Results'!$N$3,0))))</f>
        <v>0</v>
      </c>
      <c r="O385">
        <f>IF('DGNB LCA Results'!$P$4=4,VLOOKUP(CONCATENATE('DGNB LCA Results'!$M$3,"_",Q385),$A$2:$P$352,15,FALSE)*'DGNB LCA Results'!$N$3+VLOOKUP(CONCATENATE('DGNB LCA Results'!$K$3,"_",Q385),$A$2:$P$352,15,FALSE)*'DGNB LCA Results'!$L$3+VLOOKUP(CONCATENATE('DGNB LCA Results'!$I$3,"_",Q385),$A$2:$P$352,15,FALSE)*'DGNB LCA Results'!$J$3+VLOOKUP(CONCATENATE('DGNB LCA Results'!$G$3,"_",Q385),$A$2:$P$352,15,FALSE)*'DGNB LCA Results'!$H$3,IF('DGNB LCA Results'!$P$4=3,VLOOKUP(CONCATENATE('DGNB LCA Results'!$M$3,"_",Q385),$A$2:$P$352,15,FALSE)*'DGNB LCA Results'!$N$3+VLOOKUP(CONCATENATE('DGNB LCA Results'!$K$3,"_",Q385),$A$2:$P$352,15,FALSE)*'DGNB LCA Results'!$L$3+VLOOKUP(CONCATENATE('DGNB LCA Results'!$I$3,"_",Q385),$A$2:$P$352,15,FALSE)*'DGNB LCA Results'!$J$3,IF('DGNB LCA Results'!$P$4=2,VLOOKUP(CONCATENATE('DGNB LCA Results'!$M$3,"_",Q385),$A$2:$P$352,15,FALSE)*'DGNB LCA Results'!$N$3+VLOOKUP(CONCATENATE('DGNB LCA Results'!$K$3,"_",Q385),$A$2:$P$352,15,FALSE)*'DGNB LCA Results'!$L$3,IF('DGNB LCA Results'!$P$4=1,VLOOKUP(CONCATENATE('DGNB LCA Results'!$M$3,"_",Q385),$A$2:$P$352,15,FALSE)*'DGNB LCA Results'!$N$3,0))))</f>
        <v>0</v>
      </c>
      <c r="P385" s="427">
        <f>IF('DGNB LCA Results'!$P$4=4,VLOOKUP(CONCATENATE('DGNB LCA Results'!$M$3,"_",Q385),$A$2:$P$352,16,FALSE)*'DGNB LCA Results'!$N$3+VLOOKUP(CONCATENATE('DGNB LCA Results'!$K$3,"_",Q385),$A$2:$P$352,16,FALSE)*'DGNB LCA Results'!$L$3+VLOOKUP(CONCATENATE('DGNB LCA Results'!$I$3,"_",Q385),$A$2:$P$352,16,FALSE)*'DGNB LCA Results'!$J$3+VLOOKUP(CONCATENATE('DGNB LCA Results'!$G$3,"_",Q385),$A$2:$P$352,16,FALSE)*'DGNB LCA Results'!$H$3,IF('DGNB LCA Results'!$P$4=3,VLOOKUP(CONCATENATE('DGNB LCA Results'!$M$3,"_",Q385),$A$2:$P$352,16,FALSE)*'DGNB LCA Results'!$N$3+VLOOKUP(CONCATENATE('DGNB LCA Results'!$K$3,"_",Q385),$A$2:$P$352,16,FALSE)*'DGNB LCA Results'!$L$3+VLOOKUP(CONCATENATE('DGNB LCA Results'!$I$3,"_",Q385),$A$2:$P$352,16,FALSE)*'DGNB LCA Results'!$J$3,IF('DGNB LCA Results'!$P$4=2,VLOOKUP(CONCATENATE('DGNB LCA Results'!$M$3,"_",Q385),$A$2:$P$352,16,FALSE)*'DGNB LCA Results'!$N$3+VLOOKUP(CONCATENATE('DGNB LCA Results'!$K$3,"_",Q385),$A$2:$P$352,16,FALSE)*'DGNB LCA Results'!$L$3,IF('DGNB LCA Results'!$P$4=1,VLOOKUP(CONCATENATE('DGNB LCA Results'!$M$3,"_",Q385),$A$2:$P$352,16,FALSE)*'DGNB LCA Results'!$N$3,0))))</f>
        <v>0</v>
      </c>
      <c r="Q385">
        <v>80</v>
      </c>
      <c r="R385" t="s">
        <v>287</v>
      </c>
    </row>
    <row r="386">
      <c r="A386" t="str">
        <f t="shared" si="38"/>
        <v>MIX15_90</v>
      </c>
      <c r="B386" s="426">
        <f>IF('DGNB LCA Results'!$P$4=4,VLOOKUP(CONCATENATE('DGNB LCA Results'!$M$3,"_",Q386),$A$2:$P$352,2,FALSE)*'DGNB LCA Results'!$N$3+VLOOKUP(CONCATENATE('DGNB LCA Results'!$K$3,"_",Q386),$A$2:$P$352,2,FALSE)*'DGNB LCA Results'!$L$3+VLOOKUP(CONCATENATE('DGNB LCA Results'!$I$3,"_",Q386),$A$2:$P$352,2,FALSE)*'DGNB LCA Results'!$J$3+VLOOKUP(CONCATENATE('DGNB LCA Results'!$G$3,"_",Q386),$A$2:$P$352,2,FALSE)*'DGNB LCA Results'!$H$3,IF('DGNB LCA Results'!$P$4=3,VLOOKUP(CONCATENATE('DGNB LCA Results'!$M$3,"_",Q386),$A$2:$P$352,2,FALSE)*'DGNB LCA Results'!$N$3+VLOOKUP(CONCATENATE('DGNB LCA Results'!$K$3,"_",Q386),$A$2:$P$352,2,FALSE)*'DGNB LCA Results'!$L$3+VLOOKUP(CONCATENATE('DGNB LCA Results'!$I$3,"_",Q386),$A$2:$P$352,2,FALSE)*'DGNB LCA Results'!$J$3,IF('DGNB LCA Results'!$P$4=2,VLOOKUP(CONCATENATE('DGNB LCA Results'!$M$3,"_",Q386),$A$2:$P$352,2,FALSE)*'DGNB LCA Results'!$N$3+VLOOKUP(CONCATENATE('DGNB LCA Results'!$K$3,"_",Q386),$A$2:$P$352,2,FALSE)*'DGNB LCA Results'!$L$3,IF('DGNB LCA Results'!$P$4=1,VLOOKUP(CONCATENATE('DGNB LCA Results'!$M$3,"_",Q386),$A$2:$P$352,2,FALSE)*'DGNB LCA Results'!$N$3,0))))</f>
        <v>0</v>
      </c>
      <c r="C386">
        <f>IF('DGNB LCA Results'!$P$4=4,VLOOKUP(CONCATENATE('DGNB LCA Results'!$M$3,"_",Q386),$A$2:$P$352,3,FALSE)*'DGNB LCA Results'!$N$3+VLOOKUP(CONCATENATE('DGNB LCA Results'!$K$3,"_",Q386),$A$2:$P$352,3,FALSE)*'DGNB LCA Results'!$L$3+VLOOKUP(CONCATENATE('DGNB LCA Results'!$I$3,"_",Q386),$A$2:$P$352,3,FALSE)*'DGNB LCA Results'!$J$3+VLOOKUP(CONCATENATE('DGNB LCA Results'!$G$3,"_",Q386),$A$2:$P$352,3,FALSE)*'DGNB LCA Results'!$H$3,IF('DGNB LCA Results'!$P$4=3,VLOOKUP(CONCATENATE('DGNB LCA Results'!$M$3,"_",Q386),$A$2:$P$352,3,FALSE)*'DGNB LCA Results'!$N$3+VLOOKUP(CONCATENATE('DGNB LCA Results'!$K$3,"_",Q386),$A$2:$P$352,3,FALSE)*'DGNB LCA Results'!$L$3+VLOOKUP(CONCATENATE('DGNB LCA Results'!$I$3,"_",Q386),$A$2:$P$352,3,FALSE)*'DGNB LCA Results'!$J$3,IF('DGNB LCA Results'!$P$4=2,VLOOKUP(CONCATENATE('DGNB LCA Results'!$M$3,"_",Q386),$A$2:$P$352,3,FALSE)*'DGNB LCA Results'!$N$3+VLOOKUP(CONCATENATE('DGNB LCA Results'!$K$3,"_",Q386),$A$2:$P$352,3,FALSE)*'DGNB LCA Results'!$L$3,IF('DGNB LCA Results'!$P$4=1,VLOOKUP(CONCATENATE('DGNB LCA Results'!$M$3,"_",Q386),$A$2:$P$352,3,FALSE)*'DGNB LCA Results'!$N$3,0))))</f>
        <v>0</v>
      </c>
      <c r="D386">
        <f>IF('DGNB LCA Results'!$P$4=4,VLOOKUP(CONCATENATE('DGNB LCA Results'!$M$3,"_",Q386),$A$2:$P$352,4,FALSE)*'DGNB LCA Results'!$N$3+VLOOKUP(CONCATENATE('DGNB LCA Results'!$K$3,"_",Q386),$A$2:$P$352,4,FALSE)*'DGNB LCA Results'!$L$3+VLOOKUP(CONCATENATE('DGNB LCA Results'!$I$3,"_",Q386),$A$2:$P$352,4,FALSE)*'DGNB LCA Results'!$J$3+VLOOKUP(CONCATENATE('DGNB LCA Results'!$G$3,"_",Q386),$A$2:$P$352,4,FALSE)*'DGNB LCA Results'!$H$3,IF('DGNB LCA Results'!$P$4=3,VLOOKUP(CONCATENATE('DGNB LCA Results'!$M$3,"_",Q386),$A$2:$P$352,4,FALSE)*'DGNB LCA Results'!$N$3+VLOOKUP(CONCATENATE('DGNB LCA Results'!$K$3,"_",Q386),$A$2:$P$352,4,FALSE)*'DGNB LCA Results'!$L$3+VLOOKUP(CONCATENATE('DGNB LCA Results'!$I$3,"_",Q386),$A$2:$P$352,4,FALSE)*'DGNB LCA Results'!$J$3,IF('DGNB LCA Results'!$P$4=2,VLOOKUP(CONCATENATE('DGNB LCA Results'!$M$3,"_",Q386),$A$2:$P$352,4,FALSE)*'DGNB LCA Results'!$N$3+VLOOKUP(CONCATENATE('DGNB LCA Results'!$K$3,"_",Q386),$A$2:$P$352,4,FALSE)*'DGNB LCA Results'!$L$3,IF('DGNB LCA Results'!$P$4=1,VLOOKUP(CONCATENATE('DGNB LCA Results'!$M$3,"_",Q386),$A$2:$P$352,4,FALSE)*'DGNB LCA Results'!$N$3,0))))</f>
        <v>0</v>
      </c>
      <c r="E386" s="426">
        <f>IF('DGNB LCA Results'!$P$4=4,VLOOKUP(CONCATENATE('DGNB LCA Results'!$M$3,"_",Q386),$A$2:$P$352,5,FALSE)*'DGNB LCA Results'!$N$3+VLOOKUP(CONCATENATE('DGNB LCA Results'!$K$3,"_",Q386),$A$2:$P$352,5,FALSE)*'DGNB LCA Results'!$L$3+VLOOKUP(CONCATENATE('DGNB LCA Results'!$I$3,"_",Q386),$A$2:$P$352,5,FALSE)*'DGNB LCA Results'!$J$3+VLOOKUP(CONCATENATE('DGNB LCA Results'!$G$3,"_",Q386),$A$2:$P$352,5,FALSE)*'DGNB LCA Results'!$H$3,IF('DGNB LCA Results'!$P$4=3,VLOOKUP(CONCATENATE('DGNB LCA Results'!$M$3,"_",Q386),$A$2:$P$352,5,FALSE)*'DGNB LCA Results'!$N$3+VLOOKUP(CONCATENATE('DGNB LCA Results'!$K$3,"_",Q386),$A$2:$P$352,5,FALSE)*'DGNB LCA Results'!$L$3+VLOOKUP(CONCATENATE('DGNB LCA Results'!$I$3,"_",Q386),$A$2:$P$352,5,FALSE)*'DGNB LCA Results'!$J$3,IF('DGNB LCA Results'!$P$4=2,VLOOKUP(CONCATENATE('DGNB LCA Results'!$M$3,"_",Q386),$A$2:$P$352,5,FALSE)*'DGNB LCA Results'!$N$3+VLOOKUP(CONCATENATE('DGNB LCA Results'!$K$3,"_",Q386),$A$2:$P$352,5,FALSE)*'DGNB LCA Results'!$L$3,IF('DGNB LCA Results'!$P$4=1,VLOOKUP(CONCATENATE('DGNB LCA Results'!$M$3,"_",Q386),$A$2:$P$352,5,FALSE)*'DGNB LCA Results'!$N$3,0))))</f>
        <v>0</v>
      </c>
      <c r="F386">
        <f>IF('DGNB LCA Results'!$P$4=4,VLOOKUP(CONCATENATE('DGNB LCA Results'!$M$3,"_",Q386),$A$2:$P$352,6,FALSE)*'DGNB LCA Results'!$N$3+VLOOKUP(CONCATENATE('DGNB LCA Results'!$K$3,"_",Q386),$A$2:$P$352,6,FALSE)*'DGNB LCA Results'!$L$3+VLOOKUP(CONCATENATE('DGNB LCA Results'!$I$3,"_",Q386),$A$2:$P$352,6,FALSE)*'DGNB LCA Results'!$J$3+VLOOKUP(CONCATENATE('DGNB LCA Results'!$G$3,"_",Q386),$A$2:$P$352,6,FALSE)*'DGNB LCA Results'!$H$3,IF('DGNB LCA Results'!$P$4=3,VLOOKUP(CONCATENATE('DGNB LCA Results'!$M$3,"_",Q386),$A$2:$P$352,6,FALSE)*'DGNB LCA Results'!$N$3+VLOOKUP(CONCATENATE('DGNB LCA Results'!$K$3,"_",Q386),$A$2:$P$352,6,FALSE)*'DGNB LCA Results'!$L$3+VLOOKUP(CONCATENATE('DGNB LCA Results'!$I$3,"_",Q386),$A$2:$P$352,6,FALSE)*'DGNB LCA Results'!$J$3,IF('DGNB LCA Results'!$P$4=2,VLOOKUP(CONCATENATE('DGNB LCA Results'!$M$3,"_",Q386),$A$2:$P$352,6,FALSE)*'DGNB LCA Results'!$N$3+VLOOKUP(CONCATENATE('DGNB LCA Results'!$K$3,"_",Q386),$A$2:$P$352,6,FALSE)*'DGNB LCA Results'!$L$3,IF('DGNB LCA Results'!$P$4=1,VLOOKUP(CONCATENATE('DGNB LCA Results'!$M$3,"_",Q386),$A$2:$P$352,6,FALSE)*'DGNB LCA Results'!$N$3,0))))</f>
        <v>0</v>
      </c>
      <c r="G386" s="427">
        <f>IF('DGNB LCA Results'!$P$4=4,VLOOKUP(CONCATENATE('DGNB LCA Results'!$M$3,"_",Q386),$A$2:$P$352,7,FALSE)*'DGNB LCA Results'!$N$3+VLOOKUP(CONCATENATE('DGNB LCA Results'!$K$3,"_",Q386),$A$2:$P$352,7,FALSE)*'DGNB LCA Results'!$L$3+VLOOKUP(CONCATENATE('DGNB LCA Results'!$I$3,"_",Q386),$A$2:$P$352,7,FALSE)*'DGNB LCA Results'!$J$3+VLOOKUP(CONCATENATE('DGNB LCA Results'!$G$3,"_",Q386),$A$2:$P$352,7,FALSE)*'DGNB LCA Results'!$H$3,IF('DGNB LCA Results'!$P$4=3,VLOOKUP(CONCATENATE('DGNB LCA Results'!$M$3,"_",Q386),$A$2:$P$352,7,FALSE)*'DGNB LCA Results'!$N$3+VLOOKUP(CONCATENATE('DGNB LCA Results'!$K$3,"_",Q386),$A$2:$P$352,7,FALSE)*'DGNB LCA Results'!$L$3+VLOOKUP(CONCATENATE('DGNB LCA Results'!$I$3,"_",Q386),$A$2:$P$352,7,FALSE)*'DGNB LCA Results'!$J$3,IF('DGNB LCA Results'!$P$4=2,VLOOKUP(CONCATENATE('DGNB LCA Results'!$M$3,"_",Q386),$A$2:$P$352,7,FALSE)*'DGNB LCA Results'!$N$3+VLOOKUP(CONCATENATE('DGNB LCA Results'!$K$3,"_",Q386),$A$2:$P$352,7,FALSE)*'DGNB LCA Results'!$L$3,IF('DGNB LCA Results'!$P$4=1,VLOOKUP(CONCATENATE('DGNB LCA Results'!$M$3,"_",Q386),$A$2:$P$352,7,FALSE)*'DGNB LCA Results'!$N$3,0))))</f>
        <v>0</v>
      </c>
      <c r="H386" s="426">
        <f>IF('DGNB LCA Results'!$P$4=4,VLOOKUP(CONCATENATE('DGNB LCA Results'!$M$3,"_",Q386),$A$2:$P$352,8,FALSE)*'DGNB LCA Results'!$N$3+VLOOKUP(CONCATENATE('DGNB LCA Results'!$K$3,"_",Q386),$A$2:$P$352,8,FALSE)*'DGNB LCA Results'!$L$3+VLOOKUP(CONCATENATE('DGNB LCA Results'!$I$3,"_",Q386),$A$2:$P$352,8,FALSE)*'DGNB LCA Results'!$J$3+VLOOKUP(CONCATENATE('DGNB LCA Results'!$G$3,"_",Q386),$A$2:$P$352,8,FALSE)*'DGNB LCA Results'!$H$3,IF('DGNB LCA Results'!$P$4=3,VLOOKUP(CONCATENATE('DGNB LCA Results'!$M$3,"_",Q386),$A$2:$P$352,8,FALSE)*'DGNB LCA Results'!$N$3+VLOOKUP(CONCATENATE('DGNB LCA Results'!$K$3,"_",Q386),$A$2:$P$352,8,FALSE)*'DGNB LCA Results'!$L$3+VLOOKUP(CONCATENATE('DGNB LCA Results'!$I$3,"_",Q386),$A$2:$P$352,8,FALSE)*'DGNB LCA Results'!$J$3,IF('DGNB LCA Results'!$P$4=2,VLOOKUP(CONCATENATE('DGNB LCA Results'!$M$3,"_",Q386),$A$2:$P$352,8,FALSE)*'DGNB LCA Results'!$N$3+VLOOKUP(CONCATENATE('DGNB LCA Results'!$K$3,"_",Q386),$A$2:$P$352,8,FALSE)*'DGNB LCA Results'!$L$3,IF('DGNB LCA Results'!$P$4=1,VLOOKUP(CONCATENATE('DGNB LCA Results'!$M$3,"_",Q386),$A$2:$P$352,8,FALSE)*'DGNB LCA Results'!$N$3,0))))</f>
        <v>0</v>
      </c>
      <c r="I386">
        <f>IF('DGNB LCA Results'!$P$4=4,VLOOKUP(CONCATENATE('DGNB LCA Results'!$M$3,"_",Q386),$A$2:$P$352,9,FALSE)*'DGNB LCA Results'!$N$3+VLOOKUP(CONCATENATE('DGNB LCA Results'!$K$3,"_",Q386),$A$2:$P$352,9,FALSE)*'DGNB LCA Results'!$L$3+VLOOKUP(CONCATENATE('DGNB LCA Results'!$I$3,"_",Q386),$A$2:$P$352,9,FALSE)*'DGNB LCA Results'!$J$3+VLOOKUP(CONCATENATE('DGNB LCA Results'!$G$3,"_",Q386),$A$2:$P$352,9,FALSE)*'DGNB LCA Results'!$H$3,IF('DGNB LCA Results'!$P$4=3,VLOOKUP(CONCATENATE('DGNB LCA Results'!$M$3,"_",Q386),$A$2:$P$352,9,FALSE)*'DGNB LCA Results'!$N$3+VLOOKUP(CONCATENATE('DGNB LCA Results'!$K$3,"_",Q386),$A$2:$P$352,9,FALSE)*'DGNB LCA Results'!$L$3+VLOOKUP(CONCATENATE('DGNB LCA Results'!$I$3,"_",Q386),$A$2:$P$352,9,FALSE)*'DGNB LCA Results'!$J$3,IF('DGNB LCA Results'!$P$4=2,VLOOKUP(CONCATENATE('DGNB LCA Results'!$M$3,"_",Q386),$A$2:$P$352,9,FALSE)*'DGNB LCA Results'!$N$3+VLOOKUP(CONCATENATE('DGNB LCA Results'!$K$3,"_",Q386),$A$2:$P$352,9,FALSE)*'DGNB LCA Results'!$L$3,IF('DGNB LCA Results'!$P$4=1,VLOOKUP(CONCATENATE('DGNB LCA Results'!$M$3,"_",Q386),$A$2:$P$352,9,FALSE)*'DGNB LCA Results'!$N$3,0))))</f>
        <v>0</v>
      </c>
      <c r="J386" s="427">
        <f>IF('DGNB LCA Results'!$P$4=4,VLOOKUP(CONCATENATE('DGNB LCA Results'!$M$3,"_",Q386),$A$2:$P$352,10,FALSE)*'DGNB LCA Results'!$N$3+VLOOKUP(CONCATENATE('DGNB LCA Results'!$K$3,"_",Q386),$A$2:$P$352,10,FALSE)*'DGNB LCA Results'!$L$3+VLOOKUP(CONCATENATE('DGNB LCA Results'!$I$3,"_",Q386),$A$2:$P$352,10,FALSE)*'DGNB LCA Results'!$J$3+VLOOKUP(CONCATENATE('DGNB LCA Results'!$G$3,"_",Q386),$A$2:$P$352,10,FALSE)*'DGNB LCA Results'!$H$3,IF('DGNB LCA Results'!$P$4=3,VLOOKUP(CONCATENATE('DGNB LCA Results'!$M$3,"_",Q386),$A$2:$P$352,10,FALSE)*'DGNB LCA Results'!$N$3+VLOOKUP(CONCATENATE('DGNB LCA Results'!$K$3,"_",Q386),$A$2:$P$352,10,FALSE)*'DGNB LCA Results'!$L$3+VLOOKUP(CONCATENATE('DGNB LCA Results'!$I$3,"_",Q386),$A$2:$P$352,10,FALSE)*'DGNB LCA Results'!$J$3,IF('DGNB LCA Results'!$P$4=2,VLOOKUP(CONCATENATE('DGNB LCA Results'!$M$3,"_",Q386),$A$2:$P$352,10,FALSE)*'DGNB LCA Results'!$N$3+VLOOKUP(CONCATENATE('DGNB LCA Results'!$K$3,"_",Q386),$A$2:$P$352,10,FALSE)*'DGNB LCA Results'!$L$3,IF('DGNB LCA Results'!$P$4=1,VLOOKUP(CONCATENATE('DGNB LCA Results'!$M$3,"_",Q386),$A$2:$P$352,10,FALSE)*'DGNB LCA Results'!$N$3,0))))</f>
        <v>0</v>
      </c>
      <c r="K386" s="426">
        <f>IF('DGNB LCA Results'!$P$4=4,VLOOKUP(CONCATENATE('DGNB LCA Results'!$M$3,"_",Q386),$A$2:$P$352,11,FALSE)*'DGNB LCA Results'!$N$3+VLOOKUP(CONCATENATE('DGNB LCA Results'!$K$3,"_",Q386),$A$2:$P$352,11,FALSE)*'DGNB LCA Results'!$L$3+VLOOKUP(CONCATENATE('DGNB LCA Results'!$I$3,"_",Q386),$A$2:$P$352,11,FALSE)*'DGNB LCA Results'!$J$3+VLOOKUP(CONCATENATE('DGNB LCA Results'!$G$3,"_",Q386),$A$2:$P$352,11,FALSE)*'DGNB LCA Results'!$H$3,IF('DGNB LCA Results'!$P$4=3,VLOOKUP(CONCATENATE('DGNB LCA Results'!$M$3,"_",Q386),$A$2:$P$352,11,FALSE)*'DGNB LCA Results'!$N$3+VLOOKUP(CONCATENATE('DGNB LCA Results'!$K$3,"_",Q386),$A$2:$P$352,11,FALSE)*'DGNB LCA Results'!$L$3+VLOOKUP(CONCATENATE('DGNB LCA Results'!$I$3,"_",Q386),$A$2:$P$352,11,FALSE)*'DGNB LCA Results'!$J$3,IF('DGNB LCA Results'!$P$4=2,VLOOKUP(CONCATENATE('DGNB LCA Results'!$M$3,"_",Q386),$A$2:$P$352,11,FALSE)*'DGNB LCA Results'!$N$3+VLOOKUP(CONCATENATE('DGNB LCA Results'!$K$3,"_",Q386),$A$2:$P$352,11,FALSE)*'DGNB LCA Results'!$L$3,IF('DGNB LCA Results'!$P$4=1,VLOOKUP(CONCATENATE('DGNB LCA Results'!$M$3,"_",Q386),$A$2:$P$352,11,FALSE)*'DGNB LCA Results'!$N$3,0))))</f>
        <v>0</v>
      </c>
      <c r="L386">
        <f>IF('DGNB LCA Results'!$P$4=4,VLOOKUP(CONCATENATE('DGNB LCA Results'!$M$3,"_",Q386),$A$2:$P$352,12,FALSE)*'DGNB LCA Results'!$N$3+VLOOKUP(CONCATENATE('DGNB LCA Results'!$K$3,"_",Q386),$A$2:$P$352,12,FALSE)*'DGNB LCA Results'!$L$3+VLOOKUP(CONCATENATE('DGNB LCA Results'!$I$3,"_",Q386),$A$2:$P$352,12,FALSE)*'DGNB LCA Results'!$J$3+VLOOKUP(CONCATENATE('DGNB LCA Results'!$G$3,"_",Q386),$A$2:$P$352,12,FALSE)*'DGNB LCA Results'!$H$3,IF('DGNB LCA Results'!$P$4=3,VLOOKUP(CONCATENATE('DGNB LCA Results'!$M$3,"_",Q386),$A$2:$P$352,12,FALSE)*'DGNB LCA Results'!$N$3+VLOOKUP(CONCATENATE('DGNB LCA Results'!$K$3,"_",Q386),$A$2:$P$352,12,FALSE)*'DGNB LCA Results'!$L$3+VLOOKUP(CONCATENATE('DGNB LCA Results'!$I$3,"_",Q386),$A$2:$P$352,12,FALSE)*'DGNB LCA Results'!$J$3,IF('DGNB LCA Results'!$P$4=2,VLOOKUP(CONCATENATE('DGNB LCA Results'!$M$3,"_",Q386),$A$2:$P$352,12,FALSE)*'DGNB LCA Results'!$N$3+VLOOKUP(CONCATENATE('DGNB LCA Results'!$K$3,"_",Q386),$A$2:$P$352,12,FALSE)*'DGNB LCA Results'!$L$3,IF('DGNB LCA Results'!$P$4=1,VLOOKUP(CONCATENATE('DGNB LCA Results'!$M$3,"_",Q386),$A$2:$P$352,12,FALSE)*'DGNB LCA Results'!$N$3,0))))</f>
        <v>0</v>
      </c>
      <c r="M386" s="427">
        <f>IF('DGNB LCA Results'!$P$4=4,VLOOKUP(CONCATENATE('DGNB LCA Results'!$M$3,"_",Q386),$A$2:$P$352,13,FALSE)*'DGNB LCA Results'!$N$3+VLOOKUP(CONCATENATE('DGNB LCA Results'!$K$3,"_",Q386),$A$2:$P$352,13,FALSE)*'DGNB LCA Results'!$L$3+VLOOKUP(CONCATENATE('DGNB LCA Results'!$I$3,"_",Q386),$A$2:$P$352,13,FALSE)*'DGNB LCA Results'!$J$3+VLOOKUP(CONCATENATE('DGNB LCA Results'!$G$3,"_",Q386),$A$2:$P$352,13,FALSE)*'DGNB LCA Results'!$H$3,IF('DGNB LCA Results'!$P$4=3,VLOOKUP(CONCATENATE('DGNB LCA Results'!$M$3,"_",Q386),$A$2:$P$352,13,FALSE)*'DGNB LCA Results'!$N$3+VLOOKUP(CONCATENATE('DGNB LCA Results'!$K$3,"_",Q386),$A$2:$P$352,13,FALSE)*'DGNB LCA Results'!$L$3+VLOOKUP(CONCATENATE('DGNB LCA Results'!$I$3,"_",Q386),$A$2:$P$352,13,FALSE)*'DGNB LCA Results'!$J$3,IF('DGNB LCA Results'!$P$4=2,VLOOKUP(CONCATENATE('DGNB LCA Results'!$M$3,"_",Q386),$A$2:$P$352,13,FALSE)*'DGNB LCA Results'!$N$3+VLOOKUP(CONCATENATE('DGNB LCA Results'!$K$3,"_",Q386),$A$2:$P$352,13,FALSE)*'DGNB LCA Results'!$L$3,IF('DGNB LCA Results'!$P$4=1,VLOOKUP(CONCATENATE('DGNB LCA Results'!$M$3,"_",Q386),$A$2:$P$352,13,FALSE)*'DGNB LCA Results'!$N$3,0))))</f>
        <v>0</v>
      </c>
      <c r="N386" s="426">
        <f>IF('DGNB LCA Results'!$P$4=4,VLOOKUP(CONCATENATE('DGNB LCA Results'!$M$3,"_",Q386),$A$2:$P$352,14,FALSE)*'DGNB LCA Results'!$N$3+VLOOKUP(CONCATENATE('DGNB LCA Results'!$K$3,"_",Q386),$A$2:$P$352,14,FALSE)*'DGNB LCA Results'!$L$3+VLOOKUP(CONCATENATE('DGNB LCA Results'!$I$3,"_",Q386),$A$2:$P$352,14,FALSE)*'DGNB LCA Results'!$J$3+VLOOKUP(CONCATENATE('DGNB LCA Results'!$G$3,"_",Q386),$A$2:$P$352,14,FALSE)*'DGNB LCA Results'!$H$3,IF('DGNB LCA Results'!$P$4=3,VLOOKUP(CONCATENATE('DGNB LCA Results'!$M$3,"_",Q386),$A$2:$P$352,14,FALSE)*'DGNB LCA Results'!$N$3+VLOOKUP(CONCATENATE('DGNB LCA Results'!$K$3,"_",Q386),$A$2:$P$352,14,FALSE)*'DGNB LCA Results'!$L$3+VLOOKUP(CONCATENATE('DGNB LCA Results'!$I$3,"_",Q386),$A$2:$P$352,14,FALSE)*'DGNB LCA Results'!$J$3,IF('DGNB LCA Results'!$P$4=2,VLOOKUP(CONCATENATE('DGNB LCA Results'!$M$3,"_",Q386),$A$2:$P$352,14,FALSE)*'DGNB LCA Results'!$N$3+VLOOKUP(CONCATENATE('DGNB LCA Results'!$K$3,"_",Q386),$A$2:$P$352,14,FALSE)*'DGNB LCA Results'!$L$3,IF('DGNB LCA Results'!$P$4=1,VLOOKUP(CONCATENATE('DGNB LCA Results'!$M$3,"_",Q386),$A$2:$P$352,14,FALSE)*'DGNB LCA Results'!$N$3,0))))</f>
        <v>0</v>
      </c>
      <c r="O386">
        <f>IF('DGNB LCA Results'!$P$4=4,VLOOKUP(CONCATENATE('DGNB LCA Results'!$M$3,"_",Q386),$A$2:$P$352,15,FALSE)*'DGNB LCA Results'!$N$3+VLOOKUP(CONCATENATE('DGNB LCA Results'!$K$3,"_",Q386),$A$2:$P$352,15,FALSE)*'DGNB LCA Results'!$L$3+VLOOKUP(CONCATENATE('DGNB LCA Results'!$I$3,"_",Q386),$A$2:$P$352,15,FALSE)*'DGNB LCA Results'!$J$3+VLOOKUP(CONCATENATE('DGNB LCA Results'!$G$3,"_",Q386),$A$2:$P$352,15,FALSE)*'DGNB LCA Results'!$H$3,IF('DGNB LCA Results'!$P$4=3,VLOOKUP(CONCATENATE('DGNB LCA Results'!$M$3,"_",Q386),$A$2:$P$352,15,FALSE)*'DGNB LCA Results'!$N$3+VLOOKUP(CONCATENATE('DGNB LCA Results'!$K$3,"_",Q386),$A$2:$P$352,15,FALSE)*'DGNB LCA Results'!$L$3+VLOOKUP(CONCATENATE('DGNB LCA Results'!$I$3,"_",Q386),$A$2:$P$352,15,FALSE)*'DGNB LCA Results'!$J$3,IF('DGNB LCA Results'!$P$4=2,VLOOKUP(CONCATENATE('DGNB LCA Results'!$M$3,"_",Q386),$A$2:$P$352,15,FALSE)*'DGNB LCA Results'!$N$3+VLOOKUP(CONCATENATE('DGNB LCA Results'!$K$3,"_",Q386),$A$2:$P$352,15,FALSE)*'DGNB LCA Results'!$L$3,IF('DGNB LCA Results'!$P$4=1,VLOOKUP(CONCATENATE('DGNB LCA Results'!$M$3,"_",Q386),$A$2:$P$352,15,FALSE)*'DGNB LCA Results'!$N$3,0))))</f>
        <v>0</v>
      </c>
      <c r="P386" s="427">
        <f>IF('DGNB LCA Results'!$P$4=4,VLOOKUP(CONCATENATE('DGNB LCA Results'!$M$3,"_",Q386),$A$2:$P$352,16,FALSE)*'DGNB LCA Results'!$N$3+VLOOKUP(CONCATENATE('DGNB LCA Results'!$K$3,"_",Q386),$A$2:$P$352,16,FALSE)*'DGNB LCA Results'!$L$3+VLOOKUP(CONCATENATE('DGNB LCA Results'!$I$3,"_",Q386),$A$2:$P$352,16,FALSE)*'DGNB LCA Results'!$J$3+VLOOKUP(CONCATENATE('DGNB LCA Results'!$G$3,"_",Q386),$A$2:$P$352,16,FALSE)*'DGNB LCA Results'!$H$3,IF('DGNB LCA Results'!$P$4=3,VLOOKUP(CONCATENATE('DGNB LCA Results'!$M$3,"_",Q386),$A$2:$P$352,16,FALSE)*'DGNB LCA Results'!$N$3+VLOOKUP(CONCATENATE('DGNB LCA Results'!$K$3,"_",Q386),$A$2:$P$352,16,FALSE)*'DGNB LCA Results'!$L$3+VLOOKUP(CONCATENATE('DGNB LCA Results'!$I$3,"_",Q386),$A$2:$P$352,16,FALSE)*'DGNB LCA Results'!$J$3,IF('DGNB LCA Results'!$P$4=2,VLOOKUP(CONCATENATE('DGNB LCA Results'!$M$3,"_",Q386),$A$2:$P$352,16,FALSE)*'DGNB LCA Results'!$N$3+VLOOKUP(CONCATENATE('DGNB LCA Results'!$K$3,"_",Q386),$A$2:$P$352,16,FALSE)*'DGNB LCA Results'!$L$3,IF('DGNB LCA Results'!$P$4=1,VLOOKUP(CONCATENATE('DGNB LCA Results'!$M$3,"_",Q386),$A$2:$P$352,16,FALSE)*'DGNB LCA Results'!$N$3,0))))</f>
        <v>0</v>
      </c>
      <c r="Q386">
        <v>90</v>
      </c>
      <c r="R386" t="s">
        <v>287</v>
      </c>
    </row>
    <row r="387">
      <c r="A387" t="str">
        <f t="shared" ref="A387:A450" si="39">IF(R387="","",CONCATENATE(R387,"_",Q387))</f>
        <v>MIX15_100</v>
      </c>
      <c r="B387" s="426">
        <f>IF('DGNB LCA Results'!$P$4=4,VLOOKUP(CONCATENATE('DGNB LCA Results'!$M$3,"_",Q387),$A$2:$P$352,2,FALSE)*'DGNB LCA Results'!$N$3+VLOOKUP(CONCATENATE('DGNB LCA Results'!$K$3,"_",Q387),$A$2:$P$352,2,FALSE)*'DGNB LCA Results'!$L$3+VLOOKUP(CONCATENATE('DGNB LCA Results'!$I$3,"_",Q387),$A$2:$P$352,2,FALSE)*'DGNB LCA Results'!$J$3+VLOOKUP(CONCATENATE('DGNB LCA Results'!$G$3,"_",Q387),$A$2:$P$352,2,FALSE)*'DGNB LCA Results'!$H$3,IF('DGNB LCA Results'!$P$4=3,VLOOKUP(CONCATENATE('DGNB LCA Results'!$M$3,"_",Q387),$A$2:$P$352,2,FALSE)*'DGNB LCA Results'!$N$3+VLOOKUP(CONCATENATE('DGNB LCA Results'!$K$3,"_",Q387),$A$2:$P$352,2,FALSE)*'DGNB LCA Results'!$L$3+VLOOKUP(CONCATENATE('DGNB LCA Results'!$I$3,"_",Q387),$A$2:$P$352,2,FALSE)*'DGNB LCA Results'!$J$3,IF('DGNB LCA Results'!$P$4=2,VLOOKUP(CONCATENATE('DGNB LCA Results'!$M$3,"_",Q387),$A$2:$P$352,2,FALSE)*'DGNB LCA Results'!$N$3+VLOOKUP(CONCATENATE('DGNB LCA Results'!$K$3,"_",Q387),$A$2:$P$352,2,FALSE)*'DGNB LCA Results'!$L$3,IF('DGNB LCA Results'!$P$4=1,VLOOKUP(CONCATENATE('DGNB LCA Results'!$M$3,"_",Q387),$A$2:$P$352,2,FALSE)*'DGNB LCA Results'!$N$3,0))))</f>
        <v>0</v>
      </c>
      <c r="C387">
        <f>IF('DGNB LCA Results'!$P$4=4,VLOOKUP(CONCATENATE('DGNB LCA Results'!$M$3,"_",Q387),$A$2:$P$352,3,FALSE)*'DGNB LCA Results'!$N$3+VLOOKUP(CONCATENATE('DGNB LCA Results'!$K$3,"_",Q387),$A$2:$P$352,3,FALSE)*'DGNB LCA Results'!$L$3+VLOOKUP(CONCATENATE('DGNB LCA Results'!$I$3,"_",Q387),$A$2:$P$352,3,FALSE)*'DGNB LCA Results'!$J$3+VLOOKUP(CONCATENATE('DGNB LCA Results'!$G$3,"_",Q387),$A$2:$P$352,3,FALSE)*'DGNB LCA Results'!$H$3,IF('DGNB LCA Results'!$P$4=3,VLOOKUP(CONCATENATE('DGNB LCA Results'!$M$3,"_",Q387),$A$2:$P$352,3,FALSE)*'DGNB LCA Results'!$N$3+VLOOKUP(CONCATENATE('DGNB LCA Results'!$K$3,"_",Q387),$A$2:$P$352,3,FALSE)*'DGNB LCA Results'!$L$3+VLOOKUP(CONCATENATE('DGNB LCA Results'!$I$3,"_",Q387),$A$2:$P$352,3,FALSE)*'DGNB LCA Results'!$J$3,IF('DGNB LCA Results'!$P$4=2,VLOOKUP(CONCATENATE('DGNB LCA Results'!$M$3,"_",Q387),$A$2:$P$352,3,FALSE)*'DGNB LCA Results'!$N$3+VLOOKUP(CONCATENATE('DGNB LCA Results'!$K$3,"_",Q387),$A$2:$P$352,3,FALSE)*'DGNB LCA Results'!$L$3,IF('DGNB LCA Results'!$P$4=1,VLOOKUP(CONCATENATE('DGNB LCA Results'!$M$3,"_",Q387),$A$2:$P$352,3,FALSE)*'DGNB LCA Results'!$N$3,0))))</f>
        <v>0</v>
      </c>
      <c r="D387">
        <f>IF('DGNB LCA Results'!$P$4=4,VLOOKUP(CONCATENATE('DGNB LCA Results'!$M$3,"_",Q387),$A$2:$P$352,4,FALSE)*'DGNB LCA Results'!$N$3+VLOOKUP(CONCATENATE('DGNB LCA Results'!$K$3,"_",Q387),$A$2:$P$352,4,FALSE)*'DGNB LCA Results'!$L$3+VLOOKUP(CONCATENATE('DGNB LCA Results'!$I$3,"_",Q387),$A$2:$P$352,4,FALSE)*'DGNB LCA Results'!$J$3+VLOOKUP(CONCATENATE('DGNB LCA Results'!$G$3,"_",Q387),$A$2:$P$352,4,FALSE)*'DGNB LCA Results'!$H$3,IF('DGNB LCA Results'!$P$4=3,VLOOKUP(CONCATENATE('DGNB LCA Results'!$M$3,"_",Q387),$A$2:$P$352,4,FALSE)*'DGNB LCA Results'!$N$3+VLOOKUP(CONCATENATE('DGNB LCA Results'!$K$3,"_",Q387),$A$2:$P$352,4,FALSE)*'DGNB LCA Results'!$L$3+VLOOKUP(CONCATENATE('DGNB LCA Results'!$I$3,"_",Q387),$A$2:$P$352,4,FALSE)*'DGNB LCA Results'!$J$3,IF('DGNB LCA Results'!$P$4=2,VLOOKUP(CONCATENATE('DGNB LCA Results'!$M$3,"_",Q387),$A$2:$P$352,4,FALSE)*'DGNB LCA Results'!$N$3+VLOOKUP(CONCATENATE('DGNB LCA Results'!$K$3,"_",Q387),$A$2:$P$352,4,FALSE)*'DGNB LCA Results'!$L$3,IF('DGNB LCA Results'!$P$4=1,VLOOKUP(CONCATENATE('DGNB LCA Results'!$M$3,"_",Q387),$A$2:$P$352,4,FALSE)*'DGNB LCA Results'!$N$3,0))))</f>
        <v>0</v>
      </c>
      <c r="E387" s="426">
        <f>IF('DGNB LCA Results'!$P$4=4,VLOOKUP(CONCATENATE('DGNB LCA Results'!$M$3,"_",Q387),$A$2:$P$352,5,FALSE)*'DGNB LCA Results'!$N$3+VLOOKUP(CONCATENATE('DGNB LCA Results'!$K$3,"_",Q387),$A$2:$P$352,5,FALSE)*'DGNB LCA Results'!$L$3+VLOOKUP(CONCATENATE('DGNB LCA Results'!$I$3,"_",Q387),$A$2:$P$352,5,FALSE)*'DGNB LCA Results'!$J$3+VLOOKUP(CONCATENATE('DGNB LCA Results'!$G$3,"_",Q387),$A$2:$P$352,5,FALSE)*'DGNB LCA Results'!$H$3,IF('DGNB LCA Results'!$P$4=3,VLOOKUP(CONCATENATE('DGNB LCA Results'!$M$3,"_",Q387),$A$2:$P$352,5,FALSE)*'DGNB LCA Results'!$N$3+VLOOKUP(CONCATENATE('DGNB LCA Results'!$K$3,"_",Q387),$A$2:$P$352,5,FALSE)*'DGNB LCA Results'!$L$3+VLOOKUP(CONCATENATE('DGNB LCA Results'!$I$3,"_",Q387),$A$2:$P$352,5,FALSE)*'DGNB LCA Results'!$J$3,IF('DGNB LCA Results'!$P$4=2,VLOOKUP(CONCATENATE('DGNB LCA Results'!$M$3,"_",Q387),$A$2:$P$352,5,FALSE)*'DGNB LCA Results'!$N$3+VLOOKUP(CONCATENATE('DGNB LCA Results'!$K$3,"_",Q387),$A$2:$P$352,5,FALSE)*'DGNB LCA Results'!$L$3,IF('DGNB LCA Results'!$P$4=1,VLOOKUP(CONCATENATE('DGNB LCA Results'!$M$3,"_",Q387),$A$2:$P$352,5,FALSE)*'DGNB LCA Results'!$N$3,0))))</f>
        <v>0</v>
      </c>
      <c r="F387">
        <f>IF('DGNB LCA Results'!$P$4=4,VLOOKUP(CONCATENATE('DGNB LCA Results'!$M$3,"_",Q387),$A$2:$P$352,6,FALSE)*'DGNB LCA Results'!$N$3+VLOOKUP(CONCATENATE('DGNB LCA Results'!$K$3,"_",Q387),$A$2:$P$352,6,FALSE)*'DGNB LCA Results'!$L$3+VLOOKUP(CONCATENATE('DGNB LCA Results'!$I$3,"_",Q387),$A$2:$P$352,6,FALSE)*'DGNB LCA Results'!$J$3+VLOOKUP(CONCATENATE('DGNB LCA Results'!$G$3,"_",Q387),$A$2:$P$352,6,FALSE)*'DGNB LCA Results'!$H$3,IF('DGNB LCA Results'!$P$4=3,VLOOKUP(CONCATENATE('DGNB LCA Results'!$M$3,"_",Q387),$A$2:$P$352,6,FALSE)*'DGNB LCA Results'!$N$3+VLOOKUP(CONCATENATE('DGNB LCA Results'!$K$3,"_",Q387),$A$2:$P$352,6,FALSE)*'DGNB LCA Results'!$L$3+VLOOKUP(CONCATENATE('DGNB LCA Results'!$I$3,"_",Q387),$A$2:$P$352,6,FALSE)*'DGNB LCA Results'!$J$3,IF('DGNB LCA Results'!$P$4=2,VLOOKUP(CONCATENATE('DGNB LCA Results'!$M$3,"_",Q387),$A$2:$P$352,6,FALSE)*'DGNB LCA Results'!$N$3+VLOOKUP(CONCATENATE('DGNB LCA Results'!$K$3,"_",Q387),$A$2:$P$352,6,FALSE)*'DGNB LCA Results'!$L$3,IF('DGNB LCA Results'!$P$4=1,VLOOKUP(CONCATENATE('DGNB LCA Results'!$M$3,"_",Q387),$A$2:$P$352,6,FALSE)*'DGNB LCA Results'!$N$3,0))))</f>
        <v>0</v>
      </c>
      <c r="G387" s="427">
        <f>IF('DGNB LCA Results'!$P$4=4,VLOOKUP(CONCATENATE('DGNB LCA Results'!$M$3,"_",Q387),$A$2:$P$352,7,FALSE)*'DGNB LCA Results'!$N$3+VLOOKUP(CONCATENATE('DGNB LCA Results'!$K$3,"_",Q387),$A$2:$P$352,7,FALSE)*'DGNB LCA Results'!$L$3+VLOOKUP(CONCATENATE('DGNB LCA Results'!$I$3,"_",Q387),$A$2:$P$352,7,FALSE)*'DGNB LCA Results'!$J$3+VLOOKUP(CONCATENATE('DGNB LCA Results'!$G$3,"_",Q387),$A$2:$P$352,7,FALSE)*'DGNB LCA Results'!$H$3,IF('DGNB LCA Results'!$P$4=3,VLOOKUP(CONCATENATE('DGNB LCA Results'!$M$3,"_",Q387),$A$2:$P$352,7,FALSE)*'DGNB LCA Results'!$N$3+VLOOKUP(CONCATENATE('DGNB LCA Results'!$K$3,"_",Q387),$A$2:$P$352,7,FALSE)*'DGNB LCA Results'!$L$3+VLOOKUP(CONCATENATE('DGNB LCA Results'!$I$3,"_",Q387),$A$2:$P$352,7,FALSE)*'DGNB LCA Results'!$J$3,IF('DGNB LCA Results'!$P$4=2,VLOOKUP(CONCATENATE('DGNB LCA Results'!$M$3,"_",Q387),$A$2:$P$352,7,FALSE)*'DGNB LCA Results'!$N$3+VLOOKUP(CONCATENATE('DGNB LCA Results'!$K$3,"_",Q387),$A$2:$P$352,7,FALSE)*'DGNB LCA Results'!$L$3,IF('DGNB LCA Results'!$P$4=1,VLOOKUP(CONCATENATE('DGNB LCA Results'!$M$3,"_",Q387),$A$2:$P$352,7,FALSE)*'DGNB LCA Results'!$N$3,0))))</f>
        <v>0</v>
      </c>
      <c r="H387" s="426">
        <f>IF('DGNB LCA Results'!$P$4=4,VLOOKUP(CONCATENATE('DGNB LCA Results'!$M$3,"_",Q387),$A$2:$P$352,8,FALSE)*'DGNB LCA Results'!$N$3+VLOOKUP(CONCATENATE('DGNB LCA Results'!$K$3,"_",Q387),$A$2:$P$352,8,FALSE)*'DGNB LCA Results'!$L$3+VLOOKUP(CONCATENATE('DGNB LCA Results'!$I$3,"_",Q387),$A$2:$P$352,8,FALSE)*'DGNB LCA Results'!$J$3+VLOOKUP(CONCATENATE('DGNB LCA Results'!$G$3,"_",Q387),$A$2:$P$352,8,FALSE)*'DGNB LCA Results'!$H$3,IF('DGNB LCA Results'!$P$4=3,VLOOKUP(CONCATENATE('DGNB LCA Results'!$M$3,"_",Q387),$A$2:$P$352,8,FALSE)*'DGNB LCA Results'!$N$3+VLOOKUP(CONCATENATE('DGNB LCA Results'!$K$3,"_",Q387),$A$2:$P$352,8,FALSE)*'DGNB LCA Results'!$L$3+VLOOKUP(CONCATENATE('DGNB LCA Results'!$I$3,"_",Q387),$A$2:$P$352,8,FALSE)*'DGNB LCA Results'!$J$3,IF('DGNB LCA Results'!$P$4=2,VLOOKUP(CONCATENATE('DGNB LCA Results'!$M$3,"_",Q387),$A$2:$P$352,8,FALSE)*'DGNB LCA Results'!$N$3+VLOOKUP(CONCATENATE('DGNB LCA Results'!$K$3,"_",Q387),$A$2:$P$352,8,FALSE)*'DGNB LCA Results'!$L$3,IF('DGNB LCA Results'!$P$4=1,VLOOKUP(CONCATENATE('DGNB LCA Results'!$M$3,"_",Q387),$A$2:$P$352,8,FALSE)*'DGNB LCA Results'!$N$3,0))))</f>
        <v>0</v>
      </c>
      <c r="I387">
        <f>IF('DGNB LCA Results'!$P$4=4,VLOOKUP(CONCATENATE('DGNB LCA Results'!$M$3,"_",Q387),$A$2:$P$352,9,FALSE)*'DGNB LCA Results'!$N$3+VLOOKUP(CONCATENATE('DGNB LCA Results'!$K$3,"_",Q387),$A$2:$P$352,9,FALSE)*'DGNB LCA Results'!$L$3+VLOOKUP(CONCATENATE('DGNB LCA Results'!$I$3,"_",Q387),$A$2:$P$352,9,FALSE)*'DGNB LCA Results'!$J$3+VLOOKUP(CONCATENATE('DGNB LCA Results'!$G$3,"_",Q387),$A$2:$P$352,9,FALSE)*'DGNB LCA Results'!$H$3,IF('DGNB LCA Results'!$P$4=3,VLOOKUP(CONCATENATE('DGNB LCA Results'!$M$3,"_",Q387),$A$2:$P$352,9,FALSE)*'DGNB LCA Results'!$N$3+VLOOKUP(CONCATENATE('DGNB LCA Results'!$K$3,"_",Q387),$A$2:$P$352,9,FALSE)*'DGNB LCA Results'!$L$3+VLOOKUP(CONCATENATE('DGNB LCA Results'!$I$3,"_",Q387),$A$2:$P$352,9,FALSE)*'DGNB LCA Results'!$J$3,IF('DGNB LCA Results'!$P$4=2,VLOOKUP(CONCATENATE('DGNB LCA Results'!$M$3,"_",Q387),$A$2:$P$352,9,FALSE)*'DGNB LCA Results'!$N$3+VLOOKUP(CONCATENATE('DGNB LCA Results'!$K$3,"_",Q387),$A$2:$P$352,9,FALSE)*'DGNB LCA Results'!$L$3,IF('DGNB LCA Results'!$P$4=1,VLOOKUP(CONCATENATE('DGNB LCA Results'!$M$3,"_",Q387),$A$2:$P$352,9,FALSE)*'DGNB LCA Results'!$N$3,0))))</f>
        <v>0</v>
      </c>
      <c r="J387" s="427">
        <f>IF('DGNB LCA Results'!$P$4=4,VLOOKUP(CONCATENATE('DGNB LCA Results'!$M$3,"_",Q387),$A$2:$P$352,10,FALSE)*'DGNB LCA Results'!$N$3+VLOOKUP(CONCATENATE('DGNB LCA Results'!$K$3,"_",Q387),$A$2:$P$352,10,FALSE)*'DGNB LCA Results'!$L$3+VLOOKUP(CONCATENATE('DGNB LCA Results'!$I$3,"_",Q387),$A$2:$P$352,10,FALSE)*'DGNB LCA Results'!$J$3+VLOOKUP(CONCATENATE('DGNB LCA Results'!$G$3,"_",Q387),$A$2:$P$352,10,FALSE)*'DGNB LCA Results'!$H$3,IF('DGNB LCA Results'!$P$4=3,VLOOKUP(CONCATENATE('DGNB LCA Results'!$M$3,"_",Q387),$A$2:$P$352,10,FALSE)*'DGNB LCA Results'!$N$3+VLOOKUP(CONCATENATE('DGNB LCA Results'!$K$3,"_",Q387),$A$2:$P$352,10,FALSE)*'DGNB LCA Results'!$L$3+VLOOKUP(CONCATENATE('DGNB LCA Results'!$I$3,"_",Q387),$A$2:$P$352,10,FALSE)*'DGNB LCA Results'!$J$3,IF('DGNB LCA Results'!$P$4=2,VLOOKUP(CONCATENATE('DGNB LCA Results'!$M$3,"_",Q387),$A$2:$P$352,10,FALSE)*'DGNB LCA Results'!$N$3+VLOOKUP(CONCATENATE('DGNB LCA Results'!$K$3,"_",Q387),$A$2:$P$352,10,FALSE)*'DGNB LCA Results'!$L$3,IF('DGNB LCA Results'!$P$4=1,VLOOKUP(CONCATENATE('DGNB LCA Results'!$M$3,"_",Q387),$A$2:$P$352,10,FALSE)*'DGNB LCA Results'!$N$3,0))))</f>
        <v>0</v>
      </c>
      <c r="K387" s="426">
        <f>IF('DGNB LCA Results'!$P$4=4,VLOOKUP(CONCATENATE('DGNB LCA Results'!$M$3,"_",Q387),$A$2:$P$352,11,FALSE)*'DGNB LCA Results'!$N$3+VLOOKUP(CONCATENATE('DGNB LCA Results'!$K$3,"_",Q387),$A$2:$P$352,11,FALSE)*'DGNB LCA Results'!$L$3+VLOOKUP(CONCATENATE('DGNB LCA Results'!$I$3,"_",Q387),$A$2:$P$352,11,FALSE)*'DGNB LCA Results'!$J$3+VLOOKUP(CONCATENATE('DGNB LCA Results'!$G$3,"_",Q387),$A$2:$P$352,11,FALSE)*'DGNB LCA Results'!$H$3,IF('DGNB LCA Results'!$P$4=3,VLOOKUP(CONCATENATE('DGNB LCA Results'!$M$3,"_",Q387),$A$2:$P$352,11,FALSE)*'DGNB LCA Results'!$N$3+VLOOKUP(CONCATENATE('DGNB LCA Results'!$K$3,"_",Q387),$A$2:$P$352,11,FALSE)*'DGNB LCA Results'!$L$3+VLOOKUP(CONCATENATE('DGNB LCA Results'!$I$3,"_",Q387),$A$2:$P$352,11,FALSE)*'DGNB LCA Results'!$J$3,IF('DGNB LCA Results'!$P$4=2,VLOOKUP(CONCATENATE('DGNB LCA Results'!$M$3,"_",Q387),$A$2:$P$352,11,FALSE)*'DGNB LCA Results'!$N$3+VLOOKUP(CONCATENATE('DGNB LCA Results'!$K$3,"_",Q387),$A$2:$P$352,11,FALSE)*'DGNB LCA Results'!$L$3,IF('DGNB LCA Results'!$P$4=1,VLOOKUP(CONCATENATE('DGNB LCA Results'!$M$3,"_",Q387),$A$2:$P$352,11,FALSE)*'DGNB LCA Results'!$N$3,0))))</f>
        <v>0</v>
      </c>
      <c r="L387">
        <f>IF('DGNB LCA Results'!$P$4=4,VLOOKUP(CONCATENATE('DGNB LCA Results'!$M$3,"_",Q387),$A$2:$P$352,12,FALSE)*'DGNB LCA Results'!$N$3+VLOOKUP(CONCATENATE('DGNB LCA Results'!$K$3,"_",Q387),$A$2:$P$352,12,FALSE)*'DGNB LCA Results'!$L$3+VLOOKUP(CONCATENATE('DGNB LCA Results'!$I$3,"_",Q387),$A$2:$P$352,12,FALSE)*'DGNB LCA Results'!$J$3+VLOOKUP(CONCATENATE('DGNB LCA Results'!$G$3,"_",Q387),$A$2:$P$352,12,FALSE)*'DGNB LCA Results'!$H$3,IF('DGNB LCA Results'!$P$4=3,VLOOKUP(CONCATENATE('DGNB LCA Results'!$M$3,"_",Q387),$A$2:$P$352,12,FALSE)*'DGNB LCA Results'!$N$3+VLOOKUP(CONCATENATE('DGNB LCA Results'!$K$3,"_",Q387),$A$2:$P$352,12,FALSE)*'DGNB LCA Results'!$L$3+VLOOKUP(CONCATENATE('DGNB LCA Results'!$I$3,"_",Q387),$A$2:$P$352,12,FALSE)*'DGNB LCA Results'!$J$3,IF('DGNB LCA Results'!$P$4=2,VLOOKUP(CONCATENATE('DGNB LCA Results'!$M$3,"_",Q387),$A$2:$P$352,12,FALSE)*'DGNB LCA Results'!$N$3+VLOOKUP(CONCATENATE('DGNB LCA Results'!$K$3,"_",Q387),$A$2:$P$352,12,FALSE)*'DGNB LCA Results'!$L$3,IF('DGNB LCA Results'!$P$4=1,VLOOKUP(CONCATENATE('DGNB LCA Results'!$M$3,"_",Q387),$A$2:$P$352,12,FALSE)*'DGNB LCA Results'!$N$3,0))))</f>
        <v>0</v>
      </c>
      <c r="M387" s="427">
        <f>IF('DGNB LCA Results'!$P$4=4,VLOOKUP(CONCATENATE('DGNB LCA Results'!$M$3,"_",Q387),$A$2:$P$352,13,FALSE)*'DGNB LCA Results'!$N$3+VLOOKUP(CONCATENATE('DGNB LCA Results'!$K$3,"_",Q387),$A$2:$P$352,13,FALSE)*'DGNB LCA Results'!$L$3+VLOOKUP(CONCATENATE('DGNB LCA Results'!$I$3,"_",Q387),$A$2:$P$352,13,FALSE)*'DGNB LCA Results'!$J$3+VLOOKUP(CONCATENATE('DGNB LCA Results'!$G$3,"_",Q387),$A$2:$P$352,13,FALSE)*'DGNB LCA Results'!$H$3,IF('DGNB LCA Results'!$P$4=3,VLOOKUP(CONCATENATE('DGNB LCA Results'!$M$3,"_",Q387),$A$2:$P$352,13,FALSE)*'DGNB LCA Results'!$N$3+VLOOKUP(CONCATENATE('DGNB LCA Results'!$K$3,"_",Q387),$A$2:$P$352,13,FALSE)*'DGNB LCA Results'!$L$3+VLOOKUP(CONCATENATE('DGNB LCA Results'!$I$3,"_",Q387),$A$2:$P$352,13,FALSE)*'DGNB LCA Results'!$J$3,IF('DGNB LCA Results'!$P$4=2,VLOOKUP(CONCATENATE('DGNB LCA Results'!$M$3,"_",Q387),$A$2:$P$352,13,FALSE)*'DGNB LCA Results'!$N$3+VLOOKUP(CONCATENATE('DGNB LCA Results'!$K$3,"_",Q387),$A$2:$P$352,13,FALSE)*'DGNB LCA Results'!$L$3,IF('DGNB LCA Results'!$P$4=1,VLOOKUP(CONCATENATE('DGNB LCA Results'!$M$3,"_",Q387),$A$2:$P$352,13,FALSE)*'DGNB LCA Results'!$N$3,0))))</f>
        <v>0</v>
      </c>
      <c r="N387" s="426">
        <f>IF('DGNB LCA Results'!$P$4=4,VLOOKUP(CONCATENATE('DGNB LCA Results'!$M$3,"_",Q387),$A$2:$P$352,14,FALSE)*'DGNB LCA Results'!$N$3+VLOOKUP(CONCATENATE('DGNB LCA Results'!$K$3,"_",Q387),$A$2:$P$352,14,FALSE)*'DGNB LCA Results'!$L$3+VLOOKUP(CONCATENATE('DGNB LCA Results'!$I$3,"_",Q387),$A$2:$P$352,14,FALSE)*'DGNB LCA Results'!$J$3+VLOOKUP(CONCATENATE('DGNB LCA Results'!$G$3,"_",Q387),$A$2:$P$352,14,FALSE)*'DGNB LCA Results'!$H$3,IF('DGNB LCA Results'!$P$4=3,VLOOKUP(CONCATENATE('DGNB LCA Results'!$M$3,"_",Q387),$A$2:$P$352,14,FALSE)*'DGNB LCA Results'!$N$3+VLOOKUP(CONCATENATE('DGNB LCA Results'!$K$3,"_",Q387),$A$2:$P$352,14,FALSE)*'DGNB LCA Results'!$L$3+VLOOKUP(CONCATENATE('DGNB LCA Results'!$I$3,"_",Q387),$A$2:$P$352,14,FALSE)*'DGNB LCA Results'!$J$3,IF('DGNB LCA Results'!$P$4=2,VLOOKUP(CONCATENATE('DGNB LCA Results'!$M$3,"_",Q387),$A$2:$P$352,14,FALSE)*'DGNB LCA Results'!$N$3+VLOOKUP(CONCATENATE('DGNB LCA Results'!$K$3,"_",Q387),$A$2:$P$352,14,FALSE)*'DGNB LCA Results'!$L$3,IF('DGNB LCA Results'!$P$4=1,VLOOKUP(CONCATENATE('DGNB LCA Results'!$M$3,"_",Q387),$A$2:$P$352,14,FALSE)*'DGNB LCA Results'!$N$3,0))))</f>
        <v>0</v>
      </c>
      <c r="O387">
        <f>IF('DGNB LCA Results'!$P$4=4,VLOOKUP(CONCATENATE('DGNB LCA Results'!$M$3,"_",Q387),$A$2:$P$352,15,FALSE)*'DGNB LCA Results'!$N$3+VLOOKUP(CONCATENATE('DGNB LCA Results'!$K$3,"_",Q387),$A$2:$P$352,15,FALSE)*'DGNB LCA Results'!$L$3+VLOOKUP(CONCATENATE('DGNB LCA Results'!$I$3,"_",Q387),$A$2:$P$352,15,FALSE)*'DGNB LCA Results'!$J$3+VLOOKUP(CONCATENATE('DGNB LCA Results'!$G$3,"_",Q387),$A$2:$P$352,15,FALSE)*'DGNB LCA Results'!$H$3,IF('DGNB LCA Results'!$P$4=3,VLOOKUP(CONCATENATE('DGNB LCA Results'!$M$3,"_",Q387),$A$2:$P$352,15,FALSE)*'DGNB LCA Results'!$N$3+VLOOKUP(CONCATENATE('DGNB LCA Results'!$K$3,"_",Q387),$A$2:$P$352,15,FALSE)*'DGNB LCA Results'!$L$3+VLOOKUP(CONCATENATE('DGNB LCA Results'!$I$3,"_",Q387),$A$2:$P$352,15,FALSE)*'DGNB LCA Results'!$J$3,IF('DGNB LCA Results'!$P$4=2,VLOOKUP(CONCATENATE('DGNB LCA Results'!$M$3,"_",Q387),$A$2:$P$352,15,FALSE)*'DGNB LCA Results'!$N$3+VLOOKUP(CONCATENATE('DGNB LCA Results'!$K$3,"_",Q387),$A$2:$P$352,15,FALSE)*'DGNB LCA Results'!$L$3,IF('DGNB LCA Results'!$P$4=1,VLOOKUP(CONCATENATE('DGNB LCA Results'!$M$3,"_",Q387),$A$2:$P$352,15,FALSE)*'DGNB LCA Results'!$N$3,0))))</f>
        <v>0</v>
      </c>
      <c r="P387" s="427">
        <f>IF('DGNB LCA Results'!$P$4=4,VLOOKUP(CONCATENATE('DGNB LCA Results'!$M$3,"_",Q387),$A$2:$P$352,16,FALSE)*'DGNB LCA Results'!$N$3+VLOOKUP(CONCATENATE('DGNB LCA Results'!$K$3,"_",Q387),$A$2:$P$352,16,FALSE)*'DGNB LCA Results'!$L$3+VLOOKUP(CONCATENATE('DGNB LCA Results'!$I$3,"_",Q387),$A$2:$P$352,16,FALSE)*'DGNB LCA Results'!$J$3+VLOOKUP(CONCATENATE('DGNB LCA Results'!$G$3,"_",Q387),$A$2:$P$352,16,FALSE)*'DGNB LCA Results'!$H$3,IF('DGNB LCA Results'!$P$4=3,VLOOKUP(CONCATENATE('DGNB LCA Results'!$M$3,"_",Q387),$A$2:$P$352,16,FALSE)*'DGNB LCA Results'!$N$3+VLOOKUP(CONCATENATE('DGNB LCA Results'!$K$3,"_",Q387),$A$2:$P$352,16,FALSE)*'DGNB LCA Results'!$L$3+VLOOKUP(CONCATENATE('DGNB LCA Results'!$I$3,"_",Q387),$A$2:$P$352,16,FALSE)*'DGNB LCA Results'!$J$3,IF('DGNB LCA Results'!$P$4=2,VLOOKUP(CONCATENATE('DGNB LCA Results'!$M$3,"_",Q387),$A$2:$P$352,16,FALSE)*'DGNB LCA Results'!$N$3+VLOOKUP(CONCATENATE('DGNB LCA Results'!$K$3,"_",Q387),$A$2:$P$352,16,FALSE)*'DGNB LCA Results'!$L$3,IF('DGNB LCA Results'!$P$4=1,VLOOKUP(CONCATENATE('DGNB LCA Results'!$M$3,"_",Q387),$A$2:$P$352,16,FALSE)*'DGNB LCA Results'!$N$3,0))))</f>
        <v>0</v>
      </c>
      <c r="Q387">
        <v>100</v>
      </c>
      <c r="R387" t="s">
        <v>287</v>
      </c>
    </row>
    <row r="388">
      <c r="A388" t="str">
        <f t="shared" si="39"/>
        <v>MIX15_110</v>
      </c>
      <c r="B388" s="426">
        <f>IF('DGNB LCA Results'!$P$4=4,VLOOKUP(CONCATENATE('DGNB LCA Results'!$M$3,"_",Q388),$A$2:$P$352,2,FALSE)*'DGNB LCA Results'!$N$3+VLOOKUP(CONCATENATE('DGNB LCA Results'!$K$3,"_",Q388),$A$2:$P$352,2,FALSE)*'DGNB LCA Results'!$L$3+VLOOKUP(CONCATENATE('DGNB LCA Results'!$I$3,"_",Q388),$A$2:$P$352,2,FALSE)*'DGNB LCA Results'!$J$3+VLOOKUP(CONCATENATE('DGNB LCA Results'!$G$3,"_",Q388),$A$2:$P$352,2,FALSE)*'DGNB LCA Results'!$H$3,IF('DGNB LCA Results'!$P$4=3,VLOOKUP(CONCATENATE('DGNB LCA Results'!$M$3,"_",Q388),$A$2:$P$352,2,FALSE)*'DGNB LCA Results'!$N$3+VLOOKUP(CONCATENATE('DGNB LCA Results'!$K$3,"_",Q388),$A$2:$P$352,2,FALSE)*'DGNB LCA Results'!$L$3+VLOOKUP(CONCATENATE('DGNB LCA Results'!$I$3,"_",Q388),$A$2:$P$352,2,FALSE)*'DGNB LCA Results'!$J$3,IF('DGNB LCA Results'!$P$4=2,VLOOKUP(CONCATENATE('DGNB LCA Results'!$M$3,"_",Q388),$A$2:$P$352,2,FALSE)*'DGNB LCA Results'!$N$3+VLOOKUP(CONCATENATE('DGNB LCA Results'!$K$3,"_",Q388),$A$2:$P$352,2,FALSE)*'DGNB LCA Results'!$L$3,IF('DGNB LCA Results'!$P$4=1,VLOOKUP(CONCATENATE('DGNB LCA Results'!$M$3,"_",Q388),$A$2:$P$352,2,FALSE)*'DGNB LCA Results'!$N$3,0))))</f>
        <v>0</v>
      </c>
      <c r="C388">
        <f>IF('DGNB LCA Results'!$P$4=4,VLOOKUP(CONCATENATE('DGNB LCA Results'!$M$3,"_",Q388),$A$2:$P$352,3,FALSE)*'DGNB LCA Results'!$N$3+VLOOKUP(CONCATENATE('DGNB LCA Results'!$K$3,"_",Q388),$A$2:$P$352,3,FALSE)*'DGNB LCA Results'!$L$3+VLOOKUP(CONCATENATE('DGNB LCA Results'!$I$3,"_",Q388),$A$2:$P$352,3,FALSE)*'DGNB LCA Results'!$J$3+VLOOKUP(CONCATENATE('DGNB LCA Results'!$G$3,"_",Q388),$A$2:$P$352,3,FALSE)*'DGNB LCA Results'!$H$3,IF('DGNB LCA Results'!$P$4=3,VLOOKUP(CONCATENATE('DGNB LCA Results'!$M$3,"_",Q388),$A$2:$P$352,3,FALSE)*'DGNB LCA Results'!$N$3+VLOOKUP(CONCATENATE('DGNB LCA Results'!$K$3,"_",Q388),$A$2:$P$352,3,FALSE)*'DGNB LCA Results'!$L$3+VLOOKUP(CONCATENATE('DGNB LCA Results'!$I$3,"_",Q388),$A$2:$P$352,3,FALSE)*'DGNB LCA Results'!$J$3,IF('DGNB LCA Results'!$P$4=2,VLOOKUP(CONCATENATE('DGNB LCA Results'!$M$3,"_",Q388),$A$2:$P$352,3,FALSE)*'DGNB LCA Results'!$N$3+VLOOKUP(CONCATENATE('DGNB LCA Results'!$K$3,"_",Q388),$A$2:$P$352,3,FALSE)*'DGNB LCA Results'!$L$3,IF('DGNB LCA Results'!$P$4=1,VLOOKUP(CONCATENATE('DGNB LCA Results'!$M$3,"_",Q388),$A$2:$P$352,3,FALSE)*'DGNB LCA Results'!$N$3,0))))</f>
        <v>0</v>
      </c>
      <c r="D388">
        <f>IF('DGNB LCA Results'!$P$4=4,VLOOKUP(CONCATENATE('DGNB LCA Results'!$M$3,"_",Q388),$A$2:$P$352,4,FALSE)*'DGNB LCA Results'!$N$3+VLOOKUP(CONCATENATE('DGNB LCA Results'!$K$3,"_",Q388),$A$2:$P$352,4,FALSE)*'DGNB LCA Results'!$L$3+VLOOKUP(CONCATENATE('DGNB LCA Results'!$I$3,"_",Q388),$A$2:$P$352,4,FALSE)*'DGNB LCA Results'!$J$3+VLOOKUP(CONCATENATE('DGNB LCA Results'!$G$3,"_",Q388),$A$2:$P$352,4,FALSE)*'DGNB LCA Results'!$H$3,IF('DGNB LCA Results'!$P$4=3,VLOOKUP(CONCATENATE('DGNB LCA Results'!$M$3,"_",Q388),$A$2:$P$352,4,FALSE)*'DGNB LCA Results'!$N$3+VLOOKUP(CONCATENATE('DGNB LCA Results'!$K$3,"_",Q388),$A$2:$P$352,4,FALSE)*'DGNB LCA Results'!$L$3+VLOOKUP(CONCATENATE('DGNB LCA Results'!$I$3,"_",Q388),$A$2:$P$352,4,FALSE)*'DGNB LCA Results'!$J$3,IF('DGNB LCA Results'!$P$4=2,VLOOKUP(CONCATENATE('DGNB LCA Results'!$M$3,"_",Q388),$A$2:$P$352,4,FALSE)*'DGNB LCA Results'!$N$3+VLOOKUP(CONCATENATE('DGNB LCA Results'!$K$3,"_",Q388),$A$2:$P$352,4,FALSE)*'DGNB LCA Results'!$L$3,IF('DGNB LCA Results'!$P$4=1,VLOOKUP(CONCATENATE('DGNB LCA Results'!$M$3,"_",Q388),$A$2:$P$352,4,FALSE)*'DGNB LCA Results'!$N$3,0))))</f>
        <v>0</v>
      </c>
      <c r="E388" s="426">
        <f>IF('DGNB LCA Results'!$P$4=4,VLOOKUP(CONCATENATE('DGNB LCA Results'!$M$3,"_",Q388),$A$2:$P$352,5,FALSE)*'DGNB LCA Results'!$N$3+VLOOKUP(CONCATENATE('DGNB LCA Results'!$K$3,"_",Q388),$A$2:$P$352,5,FALSE)*'DGNB LCA Results'!$L$3+VLOOKUP(CONCATENATE('DGNB LCA Results'!$I$3,"_",Q388),$A$2:$P$352,5,FALSE)*'DGNB LCA Results'!$J$3+VLOOKUP(CONCATENATE('DGNB LCA Results'!$G$3,"_",Q388),$A$2:$P$352,5,FALSE)*'DGNB LCA Results'!$H$3,IF('DGNB LCA Results'!$P$4=3,VLOOKUP(CONCATENATE('DGNB LCA Results'!$M$3,"_",Q388),$A$2:$P$352,5,FALSE)*'DGNB LCA Results'!$N$3+VLOOKUP(CONCATENATE('DGNB LCA Results'!$K$3,"_",Q388),$A$2:$P$352,5,FALSE)*'DGNB LCA Results'!$L$3+VLOOKUP(CONCATENATE('DGNB LCA Results'!$I$3,"_",Q388),$A$2:$P$352,5,FALSE)*'DGNB LCA Results'!$J$3,IF('DGNB LCA Results'!$P$4=2,VLOOKUP(CONCATENATE('DGNB LCA Results'!$M$3,"_",Q388),$A$2:$P$352,5,FALSE)*'DGNB LCA Results'!$N$3+VLOOKUP(CONCATENATE('DGNB LCA Results'!$K$3,"_",Q388),$A$2:$P$352,5,FALSE)*'DGNB LCA Results'!$L$3,IF('DGNB LCA Results'!$P$4=1,VLOOKUP(CONCATENATE('DGNB LCA Results'!$M$3,"_",Q388),$A$2:$P$352,5,FALSE)*'DGNB LCA Results'!$N$3,0))))</f>
        <v>0</v>
      </c>
      <c r="F388">
        <f>IF('DGNB LCA Results'!$P$4=4,VLOOKUP(CONCATENATE('DGNB LCA Results'!$M$3,"_",Q388),$A$2:$P$352,6,FALSE)*'DGNB LCA Results'!$N$3+VLOOKUP(CONCATENATE('DGNB LCA Results'!$K$3,"_",Q388),$A$2:$P$352,6,FALSE)*'DGNB LCA Results'!$L$3+VLOOKUP(CONCATENATE('DGNB LCA Results'!$I$3,"_",Q388),$A$2:$P$352,6,FALSE)*'DGNB LCA Results'!$J$3+VLOOKUP(CONCATENATE('DGNB LCA Results'!$G$3,"_",Q388),$A$2:$P$352,6,FALSE)*'DGNB LCA Results'!$H$3,IF('DGNB LCA Results'!$P$4=3,VLOOKUP(CONCATENATE('DGNB LCA Results'!$M$3,"_",Q388),$A$2:$P$352,6,FALSE)*'DGNB LCA Results'!$N$3+VLOOKUP(CONCATENATE('DGNB LCA Results'!$K$3,"_",Q388),$A$2:$P$352,6,FALSE)*'DGNB LCA Results'!$L$3+VLOOKUP(CONCATENATE('DGNB LCA Results'!$I$3,"_",Q388),$A$2:$P$352,6,FALSE)*'DGNB LCA Results'!$J$3,IF('DGNB LCA Results'!$P$4=2,VLOOKUP(CONCATENATE('DGNB LCA Results'!$M$3,"_",Q388),$A$2:$P$352,6,FALSE)*'DGNB LCA Results'!$N$3+VLOOKUP(CONCATENATE('DGNB LCA Results'!$K$3,"_",Q388),$A$2:$P$352,6,FALSE)*'DGNB LCA Results'!$L$3,IF('DGNB LCA Results'!$P$4=1,VLOOKUP(CONCATENATE('DGNB LCA Results'!$M$3,"_",Q388),$A$2:$P$352,6,FALSE)*'DGNB LCA Results'!$N$3,0))))</f>
        <v>0</v>
      </c>
      <c r="G388" s="427">
        <f>IF('DGNB LCA Results'!$P$4=4,VLOOKUP(CONCATENATE('DGNB LCA Results'!$M$3,"_",Q388),$A$2:$P$352,7,FALSE)*'DGNB LCA Results'!$N$3+VLOOKUP(CONCATENATE('DGNB LCA Results'!$K$3,"_",Q388),$A$2:$P$352,7,FALSE)*'DGNB LCA Results'!$L$3+VLOOKUP(CONCATENATE('DGNB LCA Results'!$I$3,"_",Q388),$A$2:$P$352,7,FALSE)*'DGNB LCA Results'!$J$3+VLOOKUP(CONCATENATE('DGNB LCA Results'!$G$3,"_",Q388),$A$2:$P$352,7,FALSE)*'DGNB LCA Results'!$H$3,IF('DGNB LCA Results'!$P$4=3,VLOOKUP(CONCATENATE('DGNB LCA Results'!$M$3,"_",Q388),$A$2:$P$352,7,FALSE)*'DGNB LCA Results'!$N$3+VLOOKUP(CONCATENATE('DGNB LCA Results'!$K$3,"_",Q388),$A$2:$P$352,7,FALSE)*'DGNB LCA Results'!$L$3+VLOOKUP(CONCATENATE('DGNB LCA Results'!$I$3,"_",Q388),$A$2:$P$352,7,FALSE)*'DGNB LCA Results'!$J$3,IF('DGNB LCA Results'!$P$4=2,VLOOKUP(CONCATENATE('DGNB LCA Results'!$M$3,"_",Q388),$A$2:$P$352,7,FALSE)*'DGNB LCA Results'!$N$3+VLOOKUP(CONCATENATE('DGNB LCA Results'!$K$3,"_",Q388),$A$2:$P$352,7,FALSE)*'DGNB LCA Results'!$L$3,IF('DGNB LCA Results'!$P$4=1,VLOOKUP(CONCATENATE('DGNB LCA Results'!$M$3,"_",Q388),$A$2:$P$352,7,FALSE)*'DGNB LCA Results'!$N$3,0))))</f>
        <v>0</v>
      </c>
      <c r="H388" s="426">
        <f>IF('DGNB LCA Results'!$P$4=4,VLOOKUP(CONCATENATE('DGNB LCA Results'!$M$3,"_",Q388),$A$2:$P$352,8,FALSE)*'DGNB LCA Results'!$N$3+VLOOKUP(CONCATENATE('DGNB LCA Results'!$K$3,"_",Q388),$A$2:$P$352,8,FALSE)*'DGNB LCA Results'!$L$3+VLOOKUP(CONCATENATE('DGNB LCA Results'!$I$3,"_",Q388),$A$2:$P$352,8,FALSE)*'DGNB LCA Results'!$J$3+VLOOKUP(CONCATENATE('DGNB LCA Results'!$G$3,"_",Q388),$A$2:$P$352,8,FALSE)*'DGNB LCA Results'!$H$3,IF('DGNB LCA Results'!$P$4=3,VLOOKUP(CONCATENATE('DGNB LCA Results'!$M$3,"_",Q388),$A$2:$P$352,8,FALSE)*'DGNB LCA Results'!$N$3+VLOOKUP(CONCATENATE('DGNB LCA Results'!$K$3,"_",Q388),$A$2:$P$352,8,FALSE)*'DGNB LCA Results'!$L$3+VLOOKUP(CONCATENATE('DGNB LCA Results'!$I$3,"_",Q388),$A$2:$P$352,8,FALSE)*'DGNB LCA Results'!$J$3,IF('DGNB LCA Results'!$P$4=2,VLOOKUP(CONCATENATE('DGNB LCA Results'!$M$3,"_",Q388),$A$2:$P$352,8,FALSE)*'DGNB LCA Results'!$N$3+VLOOKUP(CONCATENATE('DGNB LCA Results'!$K$3,"_",Q388),$A$2:$P$352,8,FALSE)*'DGNB LCA Results'!$L$3,IF('DGNB LCA Results'!$P$4=1,VLOOKUP(CONCATENATE('DGNB LCA Results'!$M$3,"_",Q388),$A$2:$P$352,8,FALSE)*'DGNB LCA Results'!$N$3,0))))</f>
        <v>0</v>
      </c>
      <c r="I388">
        <f>IF('DGNB LCA Results'!$P$4=4,VLOOKUP(CONCATENATE('DGNB LCA Results'!$M$3,"_",Q388),$A$2:$P$352,9,FALSE)*'DGNB LCA Results'!$N$3+VLOOKUP(CONCATENATE('DGNB LCA Results'!$K$3,"_",Q388),$A$2:$P$352,9,FALSE)*'DGNB LCA Results'!$L$3+VLOOKUP(CONCATENATE('DGNB LCA Results'!$I$3,"_",Q388),$A$2:$P$352,9,FALSE)*'DGNB LCA Results'!$J$3+VLOOKUP(CONCATENATE('DGNB LCA Results'!$G$3,"_",Q388),$A$2:$P$352,9,FALSE)*'DGNB LCA Results'!$H$3,IF('DGNB LCA Results'!$P$4=3,VLOOKUP(CONCATENATE('DGNB LCA Results'!$M$3,"_",Q388),$A$2:$P$352,9,FALSE)*'DGNB LCA Results'!$N$3+VLOOKUP(CONCATENATE('DGNB LCA Results'!$K$3,"_",Q388),$A$2:$P$352,9,FALSE)*'DGNB LCA Results'!$L$3+VLOOKUP(CONCATENATE('DGNB LCA Results'!$I$3,"_",Q388),$A$2:$P$352,9,FALSE)*'DGNB LCA Results'!$J$3,IF('DGNB LCA Results'!$P$4=2,VLOOKUP(CONCATENATE('DGNB LCA Results'!$M$3,"_",Q388),$A$2:$P$352,9,FALSE)*'DGNB LCA Results'!$N$3+VLOOKUP(CONCATENATE('DGNB LCA Results'!$K$3,"_",Q388),$A$2:$P$352,9,FALSE)*'DGNB LCA Results'!$L$3,IF('DGNB LCA Results'!$P$4=1,VLOOKUP(CONCATENATE('DGNB LCA Results'!$M$3,"_",Q388),$A$2:$P$352,9,FALSE)*'DGNB LCA Results'!$N$3,0))))</f>
        <v>0</v>
      </c>
      <c r="J388" s="427">
        <f>IF('DGNB LCA Results'!$P$4=4,VLOOKUP(CONCATENATE('DGNB LCA Results'!$M$3,"_",Q388),$A$2:$P$352,10,FALSE)*'DGNB LCA Results'!$N$3+VLOOKUP(CONCATENATE('DGNB LCA Results'!$K$3,"_",Q388),$A$2:$P$352,10,FALSE)*'DGNB LCA Results'!$L$3+VLOOKUP(CONCATENATE('DGNB LCA Results'!$I$3,"_",Q388),$A$2:$P$352,10,FALSE)*'DGNB LCA Results'!$J$3+VLOOKUP(CONCATENATE('DGNB LCA Results'!$G$3,"_",Q388),$A$2:$P$352,10,FALSE)*'DGNB LCA Results'!$H$3,IF('DGNB LCA Results'!$P$4=3,VLOOKUP(CONCATENATE('DGNB LCA Results'!$M$3,"_",Q388),$A$2:$P$352,10,FALSE)*'DGNB LCA Results'!$N$3+VLOOKUP(CONCATENATE('DGNB LCA Results'!$K$3,"_",Q388),$A$2:$P$352,10,FALSE)*'DGNB LCA Results'!$L$3+VLOOKUP(CONCATENATE('DGNB LCA Results'!$I$3,"_",Q388),$A$2:$P$352,10,FALSE)*'DGNB LCA Results'!$J$3,IF('DGNB LCA Results'!$P$4=2,VLOOKUP(CONCATENATE('DGNB LCA Results'!$M$3,"_",Q388),$A$2:$P$352,10,FALSE)*'DGNB LCA Results'!$N$3+VLOOKUP(CONCATENATE('DGNB LCA Results'!$K$3,"_",Q388),$A$2:$P$352,10,FALSE)*'DGNB LCA Results'!$L$3,IF('DGNB LCA Results'!$P$4=1,VLOOKUP(CONCATENATE('DGNB LCA Results'!$M$3,"_",Q388),$A$2:$P$352,10,FALSE)*'DGNB LCA Results'!$N$3,0))))</f>
        <v>0</v>
      </c>
      <c r="K388" s="426">
        <f>IF('DGNB LCA Results'!$P$4=4,VLOOKUP(CONCATENATE('DGNB LCA Results'!$M$3,"_",Q388),$A$2:$P$352,11,FALSE)*'DGNB LCA Results'!$N$3+VLOOKUP(CONCATENATE('DGNB LCA Results'!$K$3,"_",Q388),$A$2:$P$352,11,FALSE)*'DGNB LCA Results'!$L$3+VLOOKUP(CONCATENATE('DGNB LCA Results'!$I$3,"_",Q388),$A$2:$P$352,11,FALSE)*'DGNB LCA Results'!$J$3+VLOOKUP(CONCATENATE('DGNB LCA Results'!$G$3,"_",Q388),$A$2:$P$352,11,FALSE)*'DGNB LCA Results'!$H$3,IF('DGNB LCA Results'!$P$4=3,VLOOKUP(CONCATENATE('DGNB LCA Results'!$M$3,"_",Q388),$A$2:$P$352,11,FALSE)*'DGNB LCA Results'!$N$3+VLOOKUP(CONCATENATE('DGNB LCA Results'!$K$3,"_",Q388),$A$2:$P$352,11,FALSE)*'DGNB LCA Results'!$L$3+VLOOKUP(CONCATENATE('DGNB LCA Results'!$I$3,"_",Q388),$A$2:$P$352,11,FALSE)*'DGNB LCA Results'!$J$3,IF('DGNB LCA Results'!$P$4=2,VLOOKUP(CONCATENATE('DGNB LCA Results'!$M$3,"_",Q388),$A$2:$P$352,11,FALSE)*'DGNB LCA Results'!$N$3+VLOOKUP(CONCATENATE('DGNB LCA Results'!$K$3,"_",Q388),$A$2:$P$352,11,FALSE)*'DGNB LCA Results'!$L$3,IF('DGNB LCA Results'!$P$4=1,VLOOKUP(CONCATENATE('DGNB LCA Results'!$M$3,"_",Q388),$A$2:$P$352,11,FALSE)*'DGNB LCA Results'!$N$3,0))))</f>
        <v>0</v>
      </c>
      <c r="L388">
        <f>IF('DGNB LCA Results'!$P$4=4,VLOOKUP(CONCATENATE('DGNB LCA Results'!$M$3,"_",Q388),$A$2:$P$352,12,FALSE)*'DGNB LCA Results'!$N$3+VLOOKUP(CONCATENATE('DGNB LCA Results'!$K$3,"_",Q388),$A$2:$P$352,12,FALSE)*'DGNB LCA Results'!$L$3+VLOOKUP(CONCATENATE('DGNB LCA Results'!$I$3,"_",Q388),$A$2:$P$352,12,FALSE)*'DGNB LCA Results'!$J$3+VLOOKUP(CONCATENATE('DGNB LCA Results'!$G$3,"_",Q388),$A$2:$P$352,12,FALSE)*'DGNB LCA Results'!$H$3,IF('DGNB LCA Results'!$P$4=3,VLOOKUP(CONCATENATE('DGNB LCA Results'!$M$3,"_",Q388),$A$2:$P$352,12,FALSE)*'DGNB LCA Results'!$N$3+VLOOKUP(CONCATENATE('DGNB LCA Results'!$K$3,"_",Q388),$A$2:$P$352,12,FALSE)*'DGNB LCA Results'!$L$3+VLOOKUP(CONCATENATE('DGNB LCA Results'!$I$3,"_",Q388),$A$2:$P$352,12,FALSE)*'DGNB LCA Results'!$J$3,IF('DGNB LCA Results'!$P$4=2,VLOOKUP(CONCATENATE('DGNB LCA Results'!$M$3,"_",Q388),$A$2:$P$352,12,FALSE)*'DGNB LCA Results'!$N$3+VLOOKUP(CONCATENATE('DGNB LCA Results'!$K$3,"_",Q388),$A$2:$P$352,12,FALSE)*'DGNB LCA Results'!$L$3,IF('DGNB LCA Results'!$P$4=1,VLOOKUP(CONCATENATE('DGNB LCA Results'!$M$3,"_",Q388),$A$2:$P$352,12,FALSE)*'DGNB LCA Results'!$N$3,0))))</f>
        <v>0</v>
      </c>
      <c r="M388" s="427">
        <f>IF('DGNB LCA Results'!$P$4=4,VLOOKUP(CONCATENATE('DGNB LCA Results'!$M$3,"_",Q388),$A$2:$P$352,13,FALSE)*'DGNB LCA Results'!$N$3+VLOOKUP(CONCATENATE('DGNB LCA Results'!$K$3,"_",Q388),$A$2:$P$352,13,FALSE)*'DGNB LCA Results'!$L$3+VLOOKUP(CONCATENATE('DGNB LCA Results'!$I$3,"_",Q388),$A$2:$P$352,13,FALSE)*'DGNB LCA Results'!$J$3+VLOOKUP(CONCATENATE('DGNB LCA Results'!$G$3,"_",Q388),$A$2:$P$352,13,FALSE)*'DGNB LCA Results'!$H$3,IF('DGNB LCA Results'!$P$4=3,VLOOKUP(CONCATENATE('DGNB LCA Results'!$M$3,"_",Q388),$A$2:$P$352,13,FALSE)*'DGNB LCA Results'!$N$3+VLOOKUP(CONCATENATE('DGNB LCA Results'!$K$3,"_",Q388),$A$2:$P$352,13,FALSE)*'DGNB LCA Results'!$L$3+VLOOKUP(CONCATENATE('DGNB LCA Results'!$I$3,"_",Q388),$A$2:$P$352,13,FALSE)*'DGNB LCA Results'!$J$3,IF('DGNB LCA Results'!$P$4=2,VLOOKUP(CONCATENATE('DGNB LCA Results'!$M$3,"_",Q388),$A$2:$P$352,13,FALSE)*'DGNB LCA Results'!$N$3+VLOOKUP(CONCATENATE('DGNB LCA Results'!$K$3,"_",Q388),$A$2:$P$352,13,FALSE)*'DGNB LCA Results'!$L$3,IF('DGNB LCA Results'!$P$4=1,VLOOKUP(CONCATENATE('DGNB LCA Results'!$M$3,"_",Q388),$A$2:$P$352,13,FALSE)*'DGNB LCA Results'!$N$3,0))))</f>
        <v>0</v>
      </c>
      <c r="N388" s="426">
        <f>IF('DGNB LCA Results'!$P$4=4,VLOOKUP(CONCATENATE('DGNB LCA Results'!$M$3,"_",Q388),$A$2:$P$352,14,FALSE)*'DGNB LCA Results'!$N$3+VLOOKUP(CONCATENATE('DGNB LCA Results'!$K$3,"_",Q388),$A$2:$P$352,14,FALSE)*'DGNB LCA Results'!$L$3+VLOOKUP(CONCATENATE('DGNB LCA Results'!$I$3,"_",Q388),$A$2:$P$352,14,FALSE)*'DGNB LCA Results'!$J$3+VLOOKUP(CONCATENATE('DGNB LCA Results'!$G$3,"_",Q388),$A$2:$P$352,14,FALSE)*'DGNB LCA Results'!$H$3,IF('DGNB LCA Results'!$P$4=3,VLOOKUP(CONCATENATE('DGNB LCA Results'!$M$3,"_",Q388),$A$2:$P$352,14,FALSE)*'DGNB LCA Results'!$N$3+VLOOKUP(CONCATENATE('DGNB LCA Results'!$K$3,"_",Q388),$A$2:$P$352,14,FALSE)*'DGNB LCA Results'!$L$3+VLOOKUP(CONCATENATE('DGNB LCA Results'!$I$3,"_",Q388),$A$2:$P$352,14,FALSE)*'DGNB LCA Results'!$J$3,IF('DGNB LCA Results'!$P$4=2,VLOOKUP(CONCATENATE('DGNB LCA Results'!$M$3,"_",Q388),$A$2:$P$352,14,FALSE)*'DGNB LCA Results'!$N$3+VLOOKUP(CONCATENATE('DGNB LCA Results'!$K$3,"_",Q388),$A$2:$P$352,14,FALSE)*'DGNB LCA Results'!$L$3,IF('DGNB LCA Results'!$P$4=1,VLOOKUP(CONCATENATE('DGNB LCA Results'!$M$3,"_",Q388),$A$2:$P$352,14,FALSE)*'DGNB LCA Results'!$N$3,0))))</f>
        <v>0</v>
      </c>
      <c r="O388">
        <f>IF('DGNB LCA Results'!$P$4=4,VLOOKUP(CONCATENATE('DGNB LCA Results'!$M$3,"_",Q388),$A$2:$P$352,15,FALSE)*'DGNB LCA Results'!$N$3+VLOOKUP(CONCATENATE('DGNB LCA Results'!$K$3,"_",Q388),$A$2:$P$352,15,FALSE)*'DGNB LCA Results'!$L$3+VLOOKUP(CONCATENATE('DGNB LCA Results'!$I$3,"_",Q388),$A$2:$P$352,15,FALSE)*'DGNB LCA Results'!$J$3+VLOOKUP(CONCATENATE('DGNB LCA Results'!$G$3,"_",Q388),$A$2:$P$352,15,FALSE)*'DGNB LCA Results'!$H$3,IF('DGNB LCA Results'!$P$4=3,VLOOKUP(CONCATENATE('DGNB LCA Results'!$M$3,"_",Q388),$A$2:$P$352,15,FALSE)*'DGNB LCA Results'!$N$3+VLOOKUP(CONCATENATE('DGNB LCA Results'!$K$3,"_",Q388),$A$2:$P$352,15,FALSE)*'DGNB LCA Results'!$L$3+VLOOKUP(CONCATENATE('DGNB LCA Results'!$I$3,"_",Q388),$A$2:$P$352,15,FALSE)*'DGNB LCA Results'!$J$3,IF('DGNB LCA Results'!$P$4=2,VLOOKUP(CONCATENATE('DGNB LCA Results'!$M$3,"_",Q388),$A$2:$P$352,15,FALSE)*'DGNB LCA Results'!$N$3+VLOOKUP(CONCATENATE('DGNB LCA Results'!$K$3,"_",Q388),$A$2:$P$352,15,FALSE)*'DGNB LCA Results'!$L$3,IF('DGNB LCA Results'!$P$4=1,VLOOKUP(CONCATENATE('DGNB LCA Results'!$M$3,"_",Q388),$A$2:$P$352,15,FALSE)*'DGNB LCA Results'!$N$3,0))))</f>
        <v>0</v>
      </c>
      <c r="P388" s="427">
        <f>IF('DGNB LCA Results'!$P$4=4,VLOOKUP(CONCATENATE('DGNB LCA Results'!$M$3,"_",Q388),$A$2:$P$352,16,FALSE)*'DGNB LCA Results'!$N$3+VLOOKUP(CONCATENATE('DGNB LCA Results'!$K$3,"_",Q388),$A$2:$P$352,16,FALSE)*'DGNB LCA Results'!$L$3+VLOOKUP(CONCATENATE('DGNB LCA Results'!$I$3,"_",Q388),$A$2:$P$352,16,FALSE)*'DGNB LCA Results'!$J$3+VLOOKUP(CONCATENATE('DGNB LCA Results'!$G$3,"_",Q388),$A$2:$P$352,16,FALSE)*'DGNB LCA Results'!$H$3,IF('DGNB LCA Results'!$P$4=3,VLOOKUP(CONCATENATE('DGNB LCA Results'!$M$3,"_",Q388),$A$2:$P$352,16,FALSE)*'DGNB LCA Results'!$N$3+VLOOKUP(CONCATENATE('DGNB LCA Results'!$K$3,"_",Q388),$A$2:$P$352,16,FALSE)*'DGNB LCA Results'!$L$3+VLOOKUP(CONCATENATE('DGNB LCA Results'!$I$3,"_",Q388),$A$2:$P$352,16,FALSE)*'DGNB LCA Results'!$J$3,IF('DGNB LCA Results'!$P$4=2,VLOOKUP(CONCATENATE('DGNB LCA Results'!$M$3,"_",Q388),$A$2:$P$352,16,FALSE)*'DGNB LCA Results'!$N$3+VLOOKUP(CONCATENATE('DGNB LCA Results'!$K$3,"_",Q388),$A$2:$P$352,16,FALSE)*'DGNB LCA Results'!$L$3,IF('DGNB LCA Results'!$P$4=1,VLOOKUP(CONCATENATE('DGNB LCA Results'!$M$3,"_",Q388),$A$2:$P$352,16,FALSE)*'DGNB LCA Results'!$N$3,0))))</f>
        <v>0</v>
      </c>
      <c r="Q388">
        <v>110</v>
      </c>
      <c r="R388" t="s">
        <v>287</v>
      </c>
    </row>
    <row r="389">
      <c r="A389" t="str">
        <f t="shared" si="39"/>
        <v>MIX15_120</v>
      </c>
      <c r="B389" s="426">
        <f>IF('DGNB LCA Results'!$P$4=4,VLOOKUP(CONCATENATE('DGNB LCA Results'!$M$3,"_",Q389),$A$2:$P$352,2,FALSE)*'DGNB LCA Results'!$N$3+VLOOKUP(CONCATENATE('DGNB LCA Results'!$K$3,"_",Q389),$A$2:$P$352,2,FALSE)*'DGNB LCA Results'!$L$3+VLOOKUP(CONCATENATE('DGNB LCA Results'!$I$3,"_",Q389),$A$2:$P$352,2,FALSE)*'DGNB LCA Results'!$J$3+VLOOKUP(CONCATENATE('DGNB LCA Results'!$G$3,"_",Q389),$A$2:$P$352,2,FALSE)*'DGNB LCA Results'!$H$3,IF('DGNB LCA Results'!$P$4=3,VLOOKUP(CONCATENATE('DGNB LCA Results'!$M$3,"_",Q389),$A$2:$P$352,2,FALSE)*'DGNB LCA Results'!$N$3+VLOOKUP(CONCATENATE('DGNB LCA Results'!$K$3,"_",Q389),$A$2:$P$352,2,FALSE)*'DGNB LCA Results'!$L$3+VLOOKUP(CONCATENATE('DGNB LCA Results'!$I$3,"_",Q389),$A$2:$P$352,2,FALSE)*'DGNB LCA Results'!$J$3,IF('DGNB LCA Results'!$P$4=2,VLOOKUP(CONCATENATE('DGNB LCA Results'!$M$3,"_",Q389),$A$2:$P$352,2,FALSE)*'DGNB LCA Results'!$N$3+VLOOKUP(CONCATENATE('DGNB LCA Results'!$K$3,"_",Q389),$A$2:$P$352,2,FALSE)*'DGNB LCA Results'!$L$3,IF('DGNB LCA Results'!$P$4=1,VLOOKUP(CONCATENATE('DGNB LCA Results'!$M$3,"_",Q389),$A$2:$P$352,2,FALSE)*'DGNB LCA Results'!$N$3,0))))</f>
        <v>0</v>
      </c>
      <c r="C389">
        <f>IF('DGNB LCA Results'!$P$4=4,VLOOKUP(CONCATENATE('DGNB LCA Results'!$M$3,"_",Q389),$A$2:$P$352,3,FALSE)*'DGNB LCA Results'!$N$3+VLOOKUP(CONCATENATE('DGNB LCA Results'!$K$3,"_",Q389),$A$2:$P$352,3,FALSE)*'DGNB LCA Results'!$L$3+VLOOKUP(CONCATENATE('DGNB LCA Results'!$I$3,"_",Q389),$A$2:$P$352,3,FALSE)*'DGNB LCA Results'!$J$3+VLOOKUP(CONCATENATE('DGNB LCA Results'!$G$3,"_",Q389),$A$2:$P$352,3,FALSE)*'DGNB LCA Results'!$H$3,IF('DGNB LCA Results'!$P$4=3,VLOOKUP(CONCATENATE('DGNB LCA Results'!$M$3,"_",Q389),$A$2:$P$352,3,FALSE)*'DGNB LCA Results'!$N$3+VLOOKUP(CONCATENATE('DGNB LCA Results'!$K$3,"_",Q389),$A$2:$P$352,3,FALSE)*'DGNB LCA Results'!$L$3+VLOOKUP(CONCATENATE('DGNB LCA Results'!$I$3,"_",Q389),$A$2:$P$352,3,FALSE)*'DGNB LCA Results'!$J$3,IF('DGNB LCA Results'!$P$4=2,VLOOKUP(CONCATENATE('DGNB LCA Results'!$M$3,"_",Q389),$A$2:$P$352,3,FALSE)*'DGNB LCA Results'!$N$3+VLOOKUP(CONCATENATE('DGNB LCA Results'!$K$3,"_",Q389),$A$2:$P$352,3,FALSE)*'DGNB LCA Results'!$L$3,IF('DGNB LCA Results'!$P$4=1,VLOOKUP(CONCATENATE('DGNB LCA Results'!$M$3,"_",Q389),$A$2:$P$352,3,FALSE)*'DGNB LCA Results'!$N$3,0))))</f>
        <v>0</v>
      </c>
      <c r="D389">
        <f>IF('DGNB LCA Results'!$P$4=4,VLOOKUP(CONCATENATE('DGNB LCA Results'!$M$3,"_",Q389),$A$2:$P$352,4,FALSE)*'DGNB LCA Results'!$N$3+VLOOKUP(CONCATENATE('DGNB LCA Results'!$K$3,"_",Q389),$A$2:$P$352,4,FALSE)*'DGNB LCA Results'!$L$3+VLOOKUP(CONCATENATE('DGNB LCA Results'!$I$3,"_",Q389),$A$2:$P$352,4,FALSE)*'DGNB LCA Results'!$J$3+VLOOKUP(CONCATENATE('DGNB LCA Results'!$G$3,"_",Q389),$A$2:$P$352,4,FALSE)*'DGNB LCA Results'!$H$3,IF('DGNB LCA Results'!$P$4=3,VLOOKUP(CONCATENATE('DGNB LCA Results'!$M$3,"_",Q389),$A$2:$P$352,4,FALSE)*'DGNB LCA Results'!$N$3+VLOOKUP(CONCATENATE('DGNB LCA Results'!$K$3,"_",Q389),$A$2:$P$352,4,FALSE)*'DGNB LCA Results'!$L$3+VLOOKUP(CONCATENATE('DGNB LCA Results'!$I$3,"_",Q389),$A$2:$P$352,4,FALSE)*'DGNB LCA Results'!$J$3,IF('DGNB LCA Results'!$P$4=2,VLOOKUP(CONCATENATE('DGNB LCA Results'!$M$3,"_",Q389),$A$2:$P$352,4,FALSE)*'DGNB LCA Results'!$N$3+VLOOKUP(CONCATENATE('DGNB LCA Results'!$K$3,"_",Q389),$A$2:$P$352,4,FALSE)*'DGNB LCA Results'!$L$3,IF('DGNB LCA Results'!$P$4=1,VLOOKUP(CONCATENATE('DGNB LCA Results'!$M$3,"_",Q389),$A$2:$P$352,4,FALSE)*'DGNB LCA Results'!$N$3,0))))</f>
        <v>0</v>
      </c>
      <c r="E389" s="426">
        <f>IF('DGNB LCA Results'!$P$4=4,VLOOKUP(CONCATENATE('DGNB LCA Results'!$M$3,"_",Q389),$A$2:$P$352,5,FALSE)*'DGNB LCA Results'!$N$3+VLOOKUP(CONCATENATE('DGNB LCA Results'!$K$3,"_",Q389),$A$2:$P$352,5,FALSE)*'DGNB LCA Results'!$L$3+VLOOKUP(CONCATENATE('DGNB LCA Results'!$I$3,"_",Q389),$A$2:$P$352,5,FALSE)*'DGNB LCA Results'!$J$3+VLOOKUP(CONCATENATE('DGNB LCA Results'!$G$3,"_",Q389),$A$2:$P$352,5,FALSE)*'DGNB LCA Results'!$H$3,IF('DGNB LCA Results'!$P$4=3,VLOOKUP(CONCATENATE('DGNB LCA Results'!$M$3,"_",Q389),$A$2:$P$352,5,FALSE)*'DGNB LCA Results'!$N$3+VLOOKUP(CONCATENATE('DGNB LCA Results'!$K$3,"_",Q389),$A$2:$P$352,5,FALSE)*'DGNB LCA Results'!$L$3+VLOOKUP(CONCATENATE('DGNB LCA Results'!$I$3,"_",Q389),$A$2:$P$352,5,FALSE)*'DGNB LCA Results'!$J$3,IF('DGNB LCA Results'!$P$4=2,VLOOKUP(CONCATENATE('DGNB LCA Results'!$M$3,"_",Q389),$A$2:$P$352,5,FALSE)*'DGNB LCA Results'!$N$3+VLOOKUP(CONCATENATE('DGNB LCA Results'!$K$3,"_",Q389),$A$2:$P$352,5,FALSE)*'DGNB LCA Results'!$L$3,IF('DGNB LCA Results'!$P$4=1,VLOOKUP(CONCATENATE('DGNB LCA Results'!$M$3,"_",Q389),$A$2:$P$352,5,FALSE)*'DGNB LCA Results'!$N$3,0))))</f>
        <v>0</v>
      </c>
      <c r="F389">
        <f>IF('DGNB LCA Results'!$P$4=4,VLOOKUP(CONCATENATE('DGNB LCA Results'!$M$3,"_",Q389),$A$2:$P$352,6,FALSE)*'DGNB LCA Results'!$N$3+VLOOKUP(CONCATENATE('DGNB LCA Results'!$K$3,"_",Q389),$A$2:$P$352,6,FALSE)*'DGNB LCA Results'!$L$3+VLOOKUP(CONCATENATE('DGNB LCA Results'!$I$3,"_",Q389),$A$2:$P$352,6,FALSE)*'DGNB LCA Results'!$J$3+VLOOKUP(CONCATENATE('DGNB LCA Results'!$G$3,"_",Q389),$A$2:$P$352,6,FALSE)*'DGNB LCA Results'!$H$3,IF('DGNB LCA Results'!$P$4=3,VLOOKUP(CONCATENATE('DGNB LCA Results'!$M$3,"_",Q389),$A$2:$P$352,6,FALSE)*'DGNB LCA Results'!$N$3+VLOOKUP(CONCATENATE('DGNB LCA Results'!$K$3,"_",Q389),$A$2:$P$352,6,FALSE)*'DGNB LCA Results'!$L$3+VLOOKUP(CONCATENATE('DGNB LCA Results'!$I$3,"_",Q389),$A$2:$P$352,6,FALSE)*'DGNB LCA Results'!$J$3,IF('DGNB LCA Results'!$P$4=2,VLOOKUP(CONCATENATE('DGNB LCA Results'!$M$3,"_",Q389),$A$2:$P$352,6,FALSE)*'DGNB LCA Results'!$N$3+VLOOKUP(CONCATENATE('DGNB LCA Results'!$K$3,"_",Q389),$A$2:$P$352,6,FALSE)*'DGNB LCA Results'!$L$3,IF('DGNB LCA Results'!$P$4=1,VLOOKUP(CONCATENATE('DGNB LCA Results'!$M$3,"_",Q389),$A$2:$P$352,6,FALSE)*'DGNB LCA Results'!$N$3,0))))</f>
        <v>0</v>
      </c>
      <c r="G389" s="427">
        <f>IF('DGNB LCA Results'!$P$4=4,VLOOKUP(CONCATENATE('DGNB LCA Results'!$M$3,"_",Q389),$A$2:$P$352,7,FALSE)*'DGNB LCA Results'!$N$3+VLOOKUP(CONCATENATE('DGNB LCA Results'!$K$3,"_",Q389),$A$2:$P$352,7,FALSE)*'DGNB LCA Results'!$L$3+VLOOKUP(CONCATENATE('DGNB LCA Results'!$I$3,"_",Q389),$A$2:$P$352,7,FALSE)*'DGNB LCA Results'!$J$3+VLOOKUP(CONCATENATE('DGNB LCA Results'!$G$3,"_",Q389),$A$2:$P$352,7,FALSE)*'DGNB LCA Results'!$H$3,IF('DGNB LCA Results'!$P$4=3,VLOOKUP(CONCATENATE('DGNB LCA Results'!$M$3,"_",Q389),$A$2:$P$352,7,FALSE)*'DGNB LCA Results'!$N$3+VLOOKUP(CONCATENATE('DGNB LCA Results'!$K$3,"_",Q389),$A$2:$P$352,7,FALSE)*'DGNB LCA Results'!$L$3+VLOOKUP(CONCATENATE('DGNB LCA Results'!$I$3,"_",Q389),$A$2:$P$352,7,FALSE)*'DGNB LCA Results'!$J$3,IF('DGNB LCA Results'!$P$4=2,VLOOKUP(CONCATENATE('DGNB LCA Results'!$M$3,"_",Q389),$A$2:$P$352,7,FALSE)*'DGNB LCA Results'!$N$3+VLOOKUP(CONCATENATE('DGNB LCA Results'!$K$3,"_",Q389),$A$2:$P$352,7,FALSE)*'DGNB LCA Results'!$L$3,IF('DGNB LCA Results'!$P$4=1,VLOOKUP(CONCATENATE('DGNB LCA Results'!$M$3,"_",Q389),$A$2:$P$352,7,FALSE)*'DGNB LCA Results'!$N$3,0))))</f>
        <v>0</v>
      </c>
      <c r="H389" s="426">
        <f>IF('DGNB LCA Results'!$P$4=4,VLOOKUP(CONCATENATE('DGNB LCA Results'!$M$3,"_",Q389),$A$2:$P$352,8,FALSE)*'DGNB LCA Results'!$N$3+VLOOKUP(CONCATENATE('DGNB LCA Results'!$K$3,"_",Q389),$A$2:$P$352,8,FALSE)*'DGNB LCA Results'!$L$3+VLOOKUP(CONCATENATE('DGNB LCA Results'!$I$3,"_",Q389),$A$2:$P$352,8,FALSE)*'DGNB LCA Results'!$J$3+VLOOKUP(CONCATENATE('DGNB LCA Results'!$G$3,"_",Q389),$A$2:$P$352,8,FALSE)*'DGNB LCA Results'!$H$3,IF('DGNB LCA Results'!$P$4=3,VLOOKUP(CONCATENATE('DGNB LCA Results'!$M$3,"_",Q389),$A$2:$P$352,8,FALSE)*'DGNB LCA Results'!$N$3+VLOOKUP(CONCATENATE('DGNB LCA Results'!$K$3,"_",Q389),$A$2:$P$352,8,FALSE)*'DGNB LCA Results'!$L$3+VLOOKUP(CONCATENATE('DGNB LCA Results'!$I$3,"_",Q389),$A$2:$P$352,8,FALSE)*'DGNB LCA Results'!$J$3,IF('DGNB LCA Results'!$P$4=2,VLOOKUP(CONCATENATE('DGNB LCA Results'!$M$3,"_",Q389),$A$2:$P$352,8,FALSE)*'DGNB LCA Results'!$N$3+VLOOKUP(CONCATENATE('DGNB LCA Results'!$K$3,"_",Q389),$A$2:$P$352,8,FALSE)*'DGNB LCA Results'!$L$3,IF('DGNB LCA Results'!$P$4=1,VLOOKUP(CONCATENATE('DGNB LCA Results'!$M$3,"_",Q389),$A$2:$P$352,8,FALSE)*'DGNB LCA Results'!$N$3,0))))</f>
        <v>0</v>
      </c>
      <c r="I389">
        <f>IF('DGNB LCA Results'!$P$4=4,VLOOKUP(CONCATENATE('DGNB LCA Results'!$M$3,"_",Q389),$A$2:$P$352,9,FALSE)*'DGNB LCA Results'!$N$3+VLOOKUP(CONCATENATE('DGNB LCA Results'!$K$3,"_",Q389),$A$2:$P$352,9,FALSE)*'DGNB LCA Results'!$L$3+VLOOKUP(CONCATENATE('DGNB LCA Results'!$I$3,"_",Q389),$A$2:$P$352,9,FALSE)*'DGNB LCA Results'!$J$3+VLOOKUP(CONCATENATE('DGNB LCA Results'!$G$3,"_",Q389),$A$2:$P$352,9,FALSE)*'DGNB LCA Results'!$H$3,IF('DGNB LCA Results'!$P$4=3,VLOOKUP(CONCATENATE('DGNB LCA Results'!$M$3,"_",Q389),$A$2:$P$352,9,FALSE)*'DGNB LCA Results'!$N$3+VLOOKUP(CONCATENATE('DGNB LCA Results'!$K$3,"_",Q389),$A$2:$P$352,9,FALSE)*'DGNB LCA Results'!$L$3+VLOOKUP(CONCATENATE('DGNB LCA Results'!$I$3,"_",Q389),$A$2:$P$352,9,FALSE)*'DGNB LCA Results'!$J$3,IF('DGNB LCA Results'!$P$4=2,VLOOKUP(CONCATENATE('DGNB LCA Results'!$M$3,"_",Q389),$A$2:$P$352,9,FALSE)*'DGNB LCA Results'!$N$3+VLOOKUP(CONCATENATE('DGNB LCA Results'!$K$3,"_",Q389),$A$2:$P$352,9,FALSE)*'DGNB LCA Results'!$L$3,IF('DGNB LCA Results'!$P$4=1,VLOOKUP(CONCATENATE('DGNB LCA Results'!$M$3,"_",Q389),$A$2:$P$352,9,FALSE)*'DGNB LCA Results'!$N$3,0))))</f>
        <v>0</v>
      </c>
      <c r="J389" s="427">
        <f>IF('DGNB LCA Results'!$P$4=4,VLOOKUP(CONCATENATE('DGNB LCA Results'!$M$3,"_",Q389),$A$2:$P$352,10,FALSE)*'DGNB LCA Results'!$N$3+VLOOKUP(CONCATENATE('DGNB LCA Results'!$K$3,"_",Q389),$A$2:$P$352,10,FALSE)*'DGNB LCA Results'!$L$3+VLOOKUP(CONCATENATE('DGNB LCA Results'!$I$3,"_",Q389),$A$2:$P$352,10,FALSE)*'DGNB LCA Results'!$J$3+VLOOKUP(CONCATENATE('DGNB LCA Results'!$G$3,"_",Q389),$A$2:$P$352,10,FALSE)*'DGNB LCA Results'!$H$3,IF('DGNB LCA Results'!$P$4=3,VLOOKUP(CONCATENATE('DGNB LCA Results'!$M$3,"_",Q389),$A$2:$P$352,10,FALSE)*'DGNB LCA Results'!$N$3+VLOOKUP(CONCATENATE('DGNB LCA Results'!$K$3,"_",Q389),$A$2:$P$352,10,FALSE)*'DGNB LCA Results'!$L$3+VLOOKUP(CONCATENATE('DGNB LCA Results'!$I$3,"_",Q389),$A$2:$P$352,10,FALSE)*'DGNB LCA Results'!$J$3,IF('DGNB LCA Results'!$P$4=2,VLOOKUP(CONCATENATE('DGNB LCA Results'!$M$3,"_",Q389),$A$2:$P$352,10,FALSE)*'DGNB LCA Results'!$N$3+VLOOKUP(CONCATENATE('DGNB LCA Results'!$K$3,"_",Q389),$A$2:$P$352,10,FALSE)*'DGNB LCA Results'!$L$3,IF('DGNB LCA Results'!$P$4=1,VLOOKUP(CONCATENATE('DGNB LCA Results'!$M$3,"_",Q389),$A$2:$P$352,10,FALSE)*'DGNB LCA Results'!$N$3,0))))</f>
        <v>0</v>
      </c>
      <c r="K389" s="426">
        <f>IF('DGNB LCA Results'!$P$4=4,VLOOKUP(CONCATENATE('DGNB LCA Results'!$M$3,"_",Q389),$A$2:$P$352,11,FALSE)*'DGNB LCA Results'!$N$3+VLOOKUP(CONCATENATE('DGNB LCA Results'!$K$3,"_",Q389),$A$2:$P$352,11,FALSE)*'DGNB LCA Results'!$L$3+VLOOKUP(CONCATENATE('DGNB LCA Results'!$I$3,"_",Q389),$A$2:$P$352,11,FALSE)*'DGNB LCA Results'!$J$3+VLOOKUP(CONCATENATE('DGNB LCA Results'!$G$3,"_",Q389),$A$2:$P$352,11,FALSE)*'DGNB LCA Results'!$H$3,IF('DGNB LCA Results'!$P$4=3,VLOOKUP(CONCATENATE('DGNB LCA Results'!$M$3,"_",Q389),$A$2:$P$352,11,FALSE)*'DGNB LCA Results'!$N$3+VLOOKUP(CONCATENATE('DGNB LCA Results'!$K$3,"_",Q389),$A$2:$P$352,11,FALSE)*'DGNB LCA Results'!$L$3+VLOOKUP(CONCATENATE('DGNB LCA Results'!$I$3,"_",Q389),$A$2:$P$352,11,FALSE)*'DGNB LCA Results'!$J$3,IF('DGNB LCA Results'!$P$4=2,VLOOKUP(CONCATENATE('DGNB LCA Results'!$M$3,"_",Q389),$A$2:$P$352,11,FALSE)*'DGNB LCA Results'!$N$3+VLOOKUP(CONCATENATE('DGNB LCA Results'!$K$3,"_",Q389),$A$2:$P$352,11,FALSE)*'DGNB LCA Results'!$L$3,IF('DGNB LCA Results'!$P$4=1,VLOOKUP(CONCATENATE('DGNB LCA Results'!$M$3,"_",Q389),$A$2:$P$352,11,FALSE)*'DGNB LCA Results'!$N$3,0))))</f>
        <v>0</v>
      </c>
      <c r="L389">
        <f>IF('DGNB LCA Results'!$P$4=4,VLOOKUP(CONCATENATE('DGNB LCA Results'!$M$3,"_",Q389),$A$2:$P$352,12,FALSE)*'DGNB LCA Results'!$N$3+VLOOKUP(CONCATENATE('DGNB LCA Results'!$K$3,"_",Q389),$A$2:$P$352,12,FALSE)*'DGNB LCA Results'!$L$3+VLOOKUP(CONCATENATE('DGNB LCA Results'!$I$3,"_",Q389),$A$2:$P$352,12,FALSE)*'DGNB LCA Results'!$J$3+VLOOKUP(CONCATENATE('DGNB LCA Results'!$G$3,"_",Q389),$A$2:$P$352,12,FALSE)*'DGNB LCA Results'!$H$3,IF('DGNB LCA Results'!$P$4=3,VLOOKUP(CONCATENATE('DGNB LCA Results'!$M$3,"_",Q389),$A$2:$P$352,12,FALSE)*'DGNB LCA Results'!$N$3+VLOOKUP(CONCATENATE('DGNB LCA Results'!$K$3,"_",Q389),$A$2:$P$352,12,FALSE)*'DGNB LCA Results'!$L$3+VLOOKUP(CONCATENATE('DGNB LCA Results'!$I$3,"_",Q389),$A$2:$P$352,12,FALSE)*'DGNB LCA Results'!$J$3,IF('DGNB LCA Results'!$P$4=2,VLOOKUP(CONCATENATE('DGNB LCA Results'!$M$3,"_",Q389),$A$2:$P$352,12,FALSE)*'DGNB LCA Results'!$N$3+VLOOKUP(CONCATENATE('DGNB LCA Results'!$K$3,"_",Q389),$A$2:$P$352,12,FALSE)*'DGNB LCA Results'!$L$3,IF('DGNB LCA Results'!$P$4=1,VLOOKUP(CONCATENATE('DGNB LCA Results'!$M$3,"_",Q389),$A$2:$P$352,12,FALSE)*'DGNB LCA Results'!$N$3,0))))</f>
        <v>0</v>
      </c>
      <c r="M389" s="427">
        <f>IF('DGNB LCA Results'!$P$4=4,VLOOKUP(CONCATENATE('DGNB LCA Results'!$M$3,"_",Q389),$A$2:$P$352,13,FALSE)*'DGNB LCA Results'!$N$3+VLOOKUP(CONCATENATE('DGNB LCA Results'!$K$3,"_",Q389),$A$2:$P$352,13,FALSE)*'DGNB LCA Results'!$L$3+VLOOKUP(CONCATENATE('DGNB LCA Results'!$I$3,"_",Q389),$A$2:$P$352,13,FALSE)*'DGNB LCA Results'!$J$3+VLOOKUP(CONCATENATE('DGNB LCA Results'!$G$3,"_",Q389),$A$2:$P$352,13,FALSE)*'DGNB LCA Results'!$H$3,IF('DGNB LCA Results'!$P$4=3,VLOOKUP(CONCATENATE('DGNB LCA Results'!$M$3,"_",Q389),$A$2:$P$352,13,FALSE)*'DGNB LCA Results'!$N$3+VLOOKUP(CONCATENATE('DGNB LCA Results'!$K$3,"_",Q389),$A$2:$P$352,13,FALSE)*'DGNB LCA Results'!$L$3+VLOOKUP(CONCATENATE('DGNB LCA Results'!$I$3,"_",Q389),$A$2:$P$352,13,FALSE)*'DGNB LCA Results'!$J$3,IF('DGNB LCA Results'!$P$4=2,VLOOKUP(CONCATENATE('DGNB LCA Results'!$M$3,"_",Q389),$A$2:$P$352,13,FALSE)*'DGNB LCA Results'!$N$3+VLOOKUP(CONCATENATE('DGNB LCA Results'!$K$3,"_",Q389),$A$2:$P$352,13,FALSE)*'DGNB LCA Results'!$L$3,IF('DGNB LCA Results'!$P$4=1,VLOOKUP(CONCATENATE('DGNB LCA Results'!$M$3,"_",Q389),$A$2:$P$352,13,FALSE)*'DGNB LCA Results'!$N$3,0))))</f>
        <v>0</v>
      </c>
      <c r="N389" s="426">
        <f>IF('DGNB LCA Results'!$P$4=4,VLOOKUP(CONCATENATE('DGNB LCA Results'!$M$3,"_",Q389),$A$2:$P$352,14,FALSE)*'DGNB LCA Results'!$N$3+VLOOKUP(CONCATENATE('DGNB LCA Results'!$K$3,"_",Q389),$A$2:$P$352,14,FALSE)*'DGNB LCA Results'!$L$3+VLOOKUP(CONCATENATE('DGNB LCA Results'!$I$3,"_",Q389),$A$2:$P$352,14,FALSE)*'DGNB LCA Results'!$J$3+VLOOKUP(CONCATENATE('DGNB LCA Results'!$G$3,"_",Q389),$A$2:$P$352,14,FALSE)*'DGNB LCA Results'!$H$3,IF('DGNB LCA Results'!$P$4=3,VLOOKUP(CONCATENATE('DGNB LCA Results'!$M$3,"_",Q389),$A$2:$P$352,14,FALSE)*'DGNB LCA Results'!$N$3+VLOOKUP(CONCATENATE('DGNB LCA Results'!$K$3,"_",Q389),$A$2:$P$352,14,FALSE)*'DGNB LCA Results'!$L$3+VLOOKUP(CONCATENATE('DGNB LCA Results'!$I$3,"_",Q389),$A$2:$P$352,14,FALSE)*'DGNB LCA Results'!$J$3,IF('DGNB LCA Results'!$P$4=2,VLOOKUP(CONCATENATE('DGNB LCA Results'!$M$3,"_",Q389),$A$2:$P$352,14,FALSE)*'DGNB LCA Results'!$N$3+VLOOKUP(CONCATENATE('DGNB LCA Results'!$K$3,"_",Q389),$A$2:$P$352,14,FALSE)*'DGNB LCA Results'!$L$3,IF('DGNB LCA Results'!$P$4=1,VLOOKUP(CONCATENATE('DGNB LCA Results'!$M$3,"_",Q389),$A$2:$P$352,14,FALSE)*'DGNB LCA Results'!$N$3,0))))</f>
        <v>0</v>
      </c>
      <c r="O389">
        <f>IF('DGNB LCA Results'!$P$4=4,VLOOKUP(CONCATENATE('DGNB LCA Results'!$M$3,"_",Q389),$A$2:$P$352,15,FALSE)*'DGNB LCA Results'!$N$3+VLOOKUP(CONCATENATE('DGNB LCA Results'!$K$3,"_",Q389),$A$2:$P$352,15,FALSE)*'DGNB LCA Results'!$L$3+VLOOKUP(CONCATENATE('DGNB LCA Results'!$I$3,"_",Q389),$A$2:$P$352,15,FALSE)*'DGNB LCA Results'!$J$3+VLOOKUP(CONCATENATE('DGNB LCA Results'!$G$3,"_",Q389),$A$2:$P$352,15,FALSE)*'DGNB LCA Results'!$H$3,IF('DGNB LCA Results'!$P$4=3,VLOOKUP(CONCATENATE('DGNB LCA Results'!$M$3,"_",Q389),$A$2:$P$352,15,FALSE)*'DGNB LCA Results'!$N$3+VLOOKUP(CONCATENATE('DGNB LCA Results'!$K$3,"_",Q389),$A$2:$P$352,15,FALSE)*'DGNB LCA Results'!$L$3+VLOOKUP(CONCATENATE('DGNB LCA Results'!$I$3,"_",Q389),$A$2:$P$352,15,FALSE)*'DGNB LCA Results'!$J$3,IF('DGNB LCA Results'!$P$4=2,VLOOKUP(CONCATENATE('DGNB LCA Results'!$M$3,"_",Q389),$A$2:$P$352,15,FALSE)*'DGNB LCA Results'!$N$3+VLOOKUP(CONCATENATE('DGNB LCA Results'!$K$3,"_",Q389),$A$2:$P$352,15,FALSE)*'DGNB LCA Results'!$L$3,IF('DGNB LCA Results'!$P$4=1,VLOOKUP(CONCATENATE('DGNB LCA Results'!$M$3,"_",Q389),$A$2:$P$352,15,FALSE)*'DGNB LCA Results'!$N$3,0))))</f>
        <v>0</v>
      </c>
      <c r="P389" s="427">
        <f>IF('DGNB LCA Results'!$P$4=4,VLOOKUP(CONCATENATE('DGNB LCA Results'!$M$3,"_",Q389),$A$2:$P$352,16,FALSE)*'DGNB LCA Results'!$N$3+VLOOKUP(CONCATENATE('DGNB LCA Results'!$K$3,"_",Q389),$A$2:$P$352,16,FALSE)*'DGNB LCA Results'!$L$3+VLOOKUP(CONCATENATE('DGNB LCA Results'!$I$3,"_",Q389),$A$2:$P$352,16,FALSE)*'DGNB LCA Results'!$J$3+VLOOKUP(CONCATENATE('DGNB LCA Results'!$G$3,"_",Q389),$A$2:$P$352,16,FALSE)*'DGNB LCA Results'!$H$3,IF('DGNB LCA Results'!$P$4=3,VLOOKUP(CONCATENATE('DGNB LCA Results'!$M$3,"_",Q389),$A$2:$P$352,16,FALSE)*'DGNB LCA Results'!$N$3+VLOOKUP(CONCATENATE('DGNB LCA Results'!$K$3,"_",Q389),$A$2:$P$352,16,FALSE)*'DGNB LCA Results'!$L$3+VLOOKUP(CONCATENATE('DGNB LCA Results'!$I$3,"_",Q389),$A$2:$P$352,16,FALSE)*'DGNB LCA Results'!$J$3,IF('DGNB LCA Results'!$P$4=2,VLOOKUP(CONCATENATE('DGNB LCA Results'!$M$3,"_",Q389),$A$2:$P$352,16,FALSE)*'DGNB LCA Results'!$N$3+VLOOKUP(CONCATENATE('DGNB LCA Results'!$K$3,"_",Q389),$A$2:$P$352,16,FALSE)*'DGNB LCA Results'!$L$3,IF('DGNB LCA Results'!$P$4=1,VLOOKUP(CONCATENATE('DGNB LCA Results'!$M$3,"_",Q389),$A$2:$P$352,16,FALSE)*'DGNB LCA Results'!$N$3,0))))</f>
        <v>0</v>
      </c>
      <c r="Q389">
        <v>120</v>
      </c>
      <c r="R389" t="s">
        <v>287</v>
      </c>
    </row>
    <row r="390">
      <c r="A390" t="str">
        <f t="shared" si="39"/>
        <v/>
      </c>
    </row>
    <row r="391">
      <c r="A391" t="str">
        <f t="shared" si="39"/>
        <v>MIX18_0</v>
      </c>
      <c r="B391" s="426">
        <f>IF('DGNB LCA Results'!$P$4=4,VLOOKUP(CONCATENATE('DGNB LCA Results'!$M$3,"_",Q391),$A$2:$P$352,2,FALSE)*'DGNB LCA Results'!$N$3+VLOOKUP(CONCATENATE('DGNB LCA Results'!$K$3,"_",Q391),$A$2:$P$352,2,FALSE)*'DGNB LCA Results'!$L$3+VLOOKUP(CONCATENATE('DGNB LCA Results'!$I$3,"_",Q391),$A$2:$P$352,2,FALSE)*'DGNB LCA Results'!$J$3+VLOOKUP(CONCATENATE('DGNB LCA Results'!$G$3,"_",Q391),$A$2:$P$352,2,FALSE)*'DGNB LCA Results'!$H$3,IF('DGNB LCA Results'!$P$4=3,VLOOKUP(CONCATENATE('DGNB LCA Results'!$M$3,"_",Q391),$A$2:$P$352,2,FALSE)*'DGNB LCA Results'!$N$3+VLOOKUP(CONCATENATE('DGNB LCA Results'!$K$3,"_",Q391),$A$2:$P$352,2,FALSE)*'DGNB LCA Results'!$L$3+VLOOKUP(CONCATENATE('DGNB LCA Results'!$I$3,"_",Q391),$A$2:$P$352,2,FALSE)*'DGNB LCA Results'!$J$3,IF('DGNB LCA Results'!$P$4=2,VLOOKUP(CONCATENATE('DGNB LCA Results'!$M$3,"_",Q391),$A$2:$P$352,2,FALSE)*'DGNB LCA Results'!$N$3+VLOOKUP(CONCATENATE('DGNB LCA Results'!$K$3,"_",Q391),$A$2:$P$352,2,FALSE)*'DGNB LCA Results'!$L$3,IF('DGNB LCA Results'!$P$4=1,VLOOKUP(CONCATENATE('DGNB LCA Results'!$M$3,"_",Q391),$A$2:$P$352,2,FALSE)*'DGNB LCA Results'!$N$3,0))))</f>
        <v>0</v>
      </c>
      <c r="C391">
        <f>IF('DGNB LCA Results'!$P$4=4,VLOOKUP(CONCATENATE('DGNB LCA Results'!$M$3,"_",Q391),$A$2:$P$352,3,FALSE)*'DGNB LCA Results'!$N$3+VLOOKUP(CONCATENATE('DGNB LCA Results'!$K$3,"_",Q391),$A$2:$P$352,3,FALSE)*'DGNB LCA Results'!$L$3+VLOOKUP(CONCATENATE('DGNB LCA Results'!$I$3,"_",Q391),$A$2:$P$352,3,FALSE)*'DGNB LCA Results'!$J$3+VLOOKUP(CONCATENATE('DGNB LCA Results'!$G$3,"_",Q391),$A$2:$P$352,3,FALSE)*'DGNB LCA Results'!$H$3,IF('DGNB LCA Results'!$P$4=3,VLOOKUP(CONCATENATE('DGNB LCA Results'!$M$3,"_",Q391),$A$2:$P$352,3,FALSE)*'DGNB LCA Results'!$N$3+VLOOKUP(CONCATENATE('DGNB LCA Results'!$K$3,"_",Q391),$A$2:$P$352,3,FALSE)*'DGNB LCA Results'!$L$3+VLOOKUP(CONCATENATE('DGNB LCA Results'!$I$3,"_",Q391),$A$2:$P$352,3,FALSE)*'DGNB LCA Results'!$J$3,IF('DGNB LCA Results'!$P$4=2,VLOOKUP(CONCATENATE('DGNB LCA Results'!$M$3,"_",Q391),$A$2:$P$352,3,FALSE)*'DGNB LCA Results'!$N$3+VLOOKUP(CONCATENATE('DGNB LCA Results'!$K$3,"_",Q391),$A$2:$P$352,3,FALSE)*'DGNB LCA Results'!$L$3,IF('DGNB LCA Results'!$P$4=1,VLOOKUP(CONCATENATE('DGNB LCA Results'!$M$3,"_",Q391),$A$2:$P$352,3,FALSE)*'DGNB LCA Results'!$N$3,0))))</f>
        <v>0</v>
      </c>
      <c r="D391">
        <f>IF('DGNB LCA Results'!$P$4=4,VLOOKUP(CONCATENATE('DGNB LCA Results'!$M$3,"_",Q391),$A$2:$P$352,4,FALSE)*'DGNB LCA Results'!$N$3+VLOOKUP(CONCATENATE('DGNB LCA Results'!$K$3,"_",Q391),$A$2:$P$352,4,FALSE)*'DGNB LCA Results'!$L$3+VLOOKUP(CONCATENATE('DGNB LCA Results'!$I$3,"_",Q391),$A$2:$P$352,4,FALSE)*'DGNB LCA Results'!$J$3+VLOOKUP(CONCATENATE('DGNB LCA Results'!$G$3,"_",Q391),$A$2:$P$352,4,FALSE)*'DGNB LCA Results'!$H$3,IF('DGNB LCA Results'!$P$4=3,VLOOKUP(CONCATENATE('DGNB LCA Results'!$M$3,"_",Q391),$A$2:$P$352,4,FALSE)*'DGNB LCA Results'!$N$3+VLOOKUP(CONCATENATE('DGNB LCA Results'!$K$3,"_",Q391),$A$2:$P$352,4,FALSE)*'DGNB LCA Results'!$L$3+VLOOKUP(CONCATENATE('DGNB LCA Results'!$I$3,"_",Q391),$A$2:$P$352,4,FALSE)*'DGNB LCA Results'!$J$3,IF('DGNB LCA Results'!$P$4=2,VLOOKUP(CONCATENATE('DGNB LCA Results'!$M$3,"_",Q391),$A$2:$P$352,4,FALSE)*'DGNB LCA Results'!$N$3+VLOOKUP(CONCATENATE('DGNB LCA Results'!$K$3,"_",Q391),$A$2:$P$352,4,FALSE)*'DGNB LCA Results'!$L$3,IF('DGNB LCA Results'!$P$4=1,VLOOKUP(CONCATENATE('DGNB LCA Results'!$M$3,"_",Q391),$A$2:$P$352,4,FALSE)*'DGNB LCA Results'!$N$3,0))))</f>
        <v>0</v>
      </c>
      <c r="E391" s="426">
        <f>IF('DGNB LCA Results'!$P$4=4,VLOOKUP(CONCATENATE('DGNB LCA Results'!$M$3,"_",Q391),$A$2:$P$352,5,FALSE)*'DGNB LCA Results'!$N$3+VLOOKUP(CONCATENATE('DGNB LCA Results'!$K$3,"_",Q391),$A$2:$P$352,5,FALSE)*'DGNB LCA Results'!$L$3+VLOOKUP(CONCATENATE('DGNB LCA Results'!$I$3,"_",Q391),$A$2:$P$352,5,FALSE)*'DGNB LCA Results'!$J$3+VLOOKUP(CONCATENATE('DGNB LCA Results'!$G$3,"_",Q391),$A$2:$P$352,5,FALSE)*'DGNB LCA Results'!$H$3,IF('DGNB LCA Results'!$P$4=3,VLOOKUP(CONCATENATE('DGNB LCA Results'!$M$3,"_",Q391),$A$2:$P$352,5,FALSE)*'DGNB LCA Results'!$N$3+VLOOKUP(CONCATENATE('DGNB LCA Results'!$K$3,"_",Q391),$A$2:$P$352,5,FALSE)*'DGNB LCA Results'!$L$3+VLOOKUP(CONCATENATE('DGNB LCA Results'!$I$3,"_",Q391),$A$2:$P$352,5,FALSE)*'DGNB LCA Results'!$J$3,IF('DGNB LCA Results'!$P$4=2,VLOOKUP(CONCATENATE('DGNB LCA Results'!$M$3,"_",Q391),$A$2:$P$352,5,FALSE)*'DGNB LCA Results'!$N$3+VLOOKUP(CONCATENATE('DGNB LCA Results'!$K$3,"_",Q391),$A$2:$P$352,5,FALSE)*'DGNB LCA Results'!$L$3,IF('DGNB LCA Results'!$P$4=1,VLOOKUP(CONCATENATE('DGNB LCA Results'!$M$3,"_",Q391),$A$2:$P$352,5,FALSE)*'DGNB LCA Results'!$N$3,0))))</f>
        <v>0</v>
      </c>
      <c r="F391">
        <f>IF('DGNB LCA Results'!$P$4=4,VLOOKUP(CONCATENATE('DGNB LCA Results'!$M$3,"_",Q391),$A$2:$P$352,6,FALSE)*'DGNB LCA Results'!$N$3+VLOOKUP(CONCATENATE('DGNB LCA Results'!$K$3,"_",Q391),$A$2:$P$352,6,FALSE)*'DGNB LCA Results'!$L$3+VLOOKUP(CONCATENATE('DGNB LCA Results'!$I$3,"_",Q391),$A$2:$P$352,6,FALSE)*'DGNB LCA Results'!$J$3+VLOOKUP(CONCATENATE('DGNB LCA Results'!$G$3,"_",Q391),$A$2:$P$352,6,FALSE)*'DGNB LCA Results'!$H$3,IF('DGNB LCA Results'!$P$4=3,VLOOKUP(CONCATENATE('DGNB LCA Results'!$M$3,"_",Q391),$A$2:$P$352,6,FALSE)*'DGNB LCA Results'!$N$3+VLOOKUP(CONCATENATE('DGNB LCA Results'!$K$3,"_",Q391),$A$2:$P$352,6,FALSE)*'DGNB LCA Results'!$L$3+VLOOKUP(CONCATENATE('DGNB LCA Results'!$I$3,"_",Q391),$A$2:$P$352,6,FALSE)*'DGNB LCA Results'!$J$3,IF('DGNB LCA Results'!$P$4=2,VLOOKUP(CONCATENATE('DGNB LCA Results'!$M$3,"_",Q391),$A$2:$P$352,6,FALSE)*'DGNB LCA Results'!$N$3+VLOOKUP(CONCATENATE('DGNB LCA Results'!$K$3,"_",Q391),$A$2:$P$352,6,FALSE)*'DGNB LCA Results'!$L$3,IF('DGNB LCA Results'!$P$4=1,VLOOKUP(CONCATENATE('DGNB LCA Results'!$M$3,"_",Q391),$A$2:$P$352,6,FALSE)*'DGNB LCA Results'!$N$3,0))))</f>
        <v>0</v>
      </c>
      <c r="G391" s="427">
        <f>IF('DGNB LCA Results'!$P$4=4,VLOOKUP(CONCATENATE('DGNB LCA Results'!$M$3,"_",Q391),$A$2:$P$352,7,FALSE)*'DGNB LCA Results'!$N$3+VLOOKUP(CONCATENATE('DGNB LCA Results'!$K$3,"_",Q391),$A$2:$P$352,7,FALSE)*'DGNB LCA Results'!$L$3+VLOOKUP(CONCATENATE('DGNB LCA Results'!$I$3,"_",Q391),$A$2:$P$352,7,FALSE)*'DGNB LCA Results'!$J$3+VLOOKUP(CONCATENATE('DGNB LCA Results'!$G$3,"_",Q391),$A$2:$P$352,7,FALSE)*'DGNB LCA Results'!$H$3,IF('DGNB LCA Results'!$P$4=3,VLOOKUP(CONCATENATE('DGNB LCA Results'!$M$3,"_",Q391),$A$2:$P$352,7,FALSE)*'DGNB LCA Results'!$N$3+VLOOKUP(CONCATENATE('DGNB LCA Results'!$K$3,"_",Q391),$A$2:$P$352,7,FALSE)*'DGNB LCA Results'!$L$3+VLOOKUP(CONCATENATE('DGNB LCA Results'!$I$3,"_",Q391),$A$2:$P$352,7,FALSE)*'DGNB LCA Results'!$J$3,IF('DGNB LCA Results'!$P$4=2,VLOOKUP(CONCATENATE('DGNB LCA Results'!$M$3,"_",Q391),$A$2:$P$352,7,FALSE)*'DGNB LCA Results'!$N$3+VLOOKUP(CONCATENATE('DGNB LCA Results'!$K$3,"_",Q391),$A$2:$P$352,7,FALSE)*'DGNB LCA Results'!$L$3,IF('DGNB LCA Results'!$P$4=1,VLOOKUP(CONCATENATE('DGNB LCA Results'!$M$3,"_",Q391),$A$2:$P$352,7,FALSE)*'DGNB LCA Results'!$N$3,0))))</f>
        <v>0</v>
      </c>
      <c r="H391" s="426">
        <f>IF('DGNB LCA Results'!$P$4=4,VLOOKUP(CONCATENATE('DGNB LCA Results'!$M$3,"_",Q391),$A$2:$P$352,8,FALSE)*'DGNB LCA Results'!$N$3+VLOOKUP(CONCATENATE('DGNB LCA Results'!$K$3,"_",Q391),$A$2:$P$352,8,FALSE)*'DGNB LCA Results'!$L$3+VLOOKUP(CONCATENATE('DGNB LCA Results'!$I$3,"_",Q391),$A$2:$P$352,8,FALSE)*'DGNB LCA Results'!$J$3+VLOOKUP(CONCATENATE('DGNB LCA Results'!$G$3,"_",Q391),$A$2:$P$352,8,FALSE)*'DGNB LCA Results'!$H$3,IF('DGNB LCA Results'!$P$4=3,VLOOKUP(CONCATENATE('DGNB LCA Results'!$M$3,"_",Q391),$A$2:$P$352,8,FALSE)*'DGNB LCA Results'!$N$3+VLOOKUP(CONCATENATE('DGNB LCA Results'!$K$3,"_",Q391),$A$2:$P$352,8,FALSE)*'DGNB LCA Results'!$L$3+VLOOKUP(CONCATENATE('DGNB LCA Results'!$I$3,"_",Q391),$A$2:$P$352,8,FALSE)*'DGNB LCA Results'!$J$3,IF('DGNB LCA Results'!$P$4=2,VLOOKUP(CONCATENATE('DGNB LCA Results'!$M$3,"_",Q391),$A$2:$P$352,8,FALSE)*'DGNB LCA Results'!$N$3+VLOOKUP(CONCATENATE('DGNB LCA Results'!$K$3,"_",Q391),$A$2:$P$352,8,FALSE)*'DGNB LCA Results'!$L$3,IF('DGNB LCA Results'!$P$4=1,VLOOKUP(CONCATENATE('DGNB LCA Results'!$M$3,"_",Q391),$A$2:$P$352,8,FALSE)*'DGNB LCA Results'!$N$3,0))))</f>
        <v>0</v>
      </c>
      <c r="I391">
        <f>IF('DGNB LCA Results'!$P$4=4,VLOOKUP(CONCATENATE('DGNB LCA Results'!$M$3,"_",Q391),$A$2:$P$352,9,FALSE)*'DGNB LCA Results'!$N$3+VLOOKUP(CONCATENATE('DGNB LCA Results'!$K$3,"_",Q391),$A$2:$P$352,9,FALSE)*'DGNB LCA Results'!$L$3+VLOOKUP(CONCATENATE('DGNB LCA Results'!$I$3,"_",Q391),$A$2:$P$352,9,FALSE)*'DGNB LCA Results'!$J$3+VLOOKUP(CONCATENATE('DGNB LCA Results'!$G$3,"_",Q391),$A$2:$P$352,9,FALSE)*'DGNB LCA Results'!$H$3,IF('DGNB LCA Results'!$P$4=3,VLOOKUP(CONCATENATE('DGNB LCA Results'!$M$3,"_",Q391),$A$2:$P$352,9,FALSE)*'DGNB LCA Results'!$N$3+VLOOKUP(CONCATENATE('DGNB LCA Results'!$K$3,"_",Q391),$A$2:$P$352,9,FALSE)*'DGNB LCA Results'!$L$3+VLOOKUP(CONCATENATE('DGNB LCA Results'!$I$3,"_",Q391),$A$2:$P$352,9,FALSE)*'DGNB LCA Results'!$J$3,IF('DGNB LCA Results'!$P$4=2,VLOOKUP(CONCATENATE('DGNB LCA Results'!$M$3,"_",Q391),$A$2:$P$352,9,FALSE)*'DGNB LCA Results'!$N$3+VLOOKUP(CONCATENATE('DGNB LCA Results'!$K$3,"_",Q391),$A$2:$P$352,9,FALSE)*'DGNB LCA Results'!$L$3,IF('DGNB LCA Results'!$P$4=1,VLOOKUP(CONCATENATE('DGNB LCA Results'!$M$3,"_",Q391),$A$2:$P$352,9,FALSE)*'DGNB LCA Results'!$N$3,0))))</f>
        <v>0</v>
      </c>
      <c r="J391" s="427">
        <f>IF('DGNB LCA Results'!$P$4=4,VLOOKUP(CONCATENATE('DGNB LCA Results'!$M$3,"_",Q391),$A$2:$P$352,10,FALSE)*'DGNB LCA Results'!$N$3+VLOOKUP(CONCATENATE('DGNB LCA Results'!$K$3,"_",Q391),$A$2:$P$352,10,FALSE)*'DGNB LCA Results'!$L$3+VLOOKUP(CONCATENATE('DGNB LCA Results'!$I$3,"_",Q391),$A$2:$P$352,10,FALSE)*'DGNB LCA Results'!$J$3+VLOOKUP(CONCATENATE('DGNB LCA Results'!$G$3,"_",Q391),$A$2:$P$352,10,FALSE)*'DGNB LCA Results'!$H$3,IF('DGNB LCA Results'!$P$4=3,VLOOKUP(CONCATENATE('DGNB LCA Results'!$M$3,"_",Q391),$A$2:$P$352,10,FALSE)*'DGNB LCA Results'!$N$3+VLOOKUP(CONCATENATE('DGNB LCA Results'!$K$3,"_",Q391),$A$2:$P$352,10,FALSE)*'DGNB LCA Results'!$L$3+VLOOKUP(CONCATENATE('DGNB LCA Results'!$I$3,"_",Q391),$A$2:$P$352,10,FALSE)*'DGNB LCA Results'!$J$3,IF('DGNB LCA Results'!$P$4=2,VLOOKUP(CONCATENATE('DGNB LCA Results'!$M$3,"_",Q391),$A$2:$P$352,10,FALSE)*'DGNB LCA Results'!$N$3+VLOOKUP(CONCATENATE('DGNB LCA Results'!$K$3,"_",Q391),$A$2:$P$352,10,FALSE)*'DGNB LCA Results'!$L$3,IF('DGNB LCA Results'!$P$4=1,VLOOKUP(CONCATENATE('DGNB LCA Results'!$M$3,"_",Q391),$A$2:$P$352,10,FALSE)*'DGNB LCA Results'!$N$3,0))))</f>
        <v>0</v>
      </c>
      <c r="K391" s="426">
        <f>IF('DGNB LCA Results'!$P$4=4,VLOOKUP(CONCATENATE('DGNB LCA Results'!$M$3,"_",Q391),$A$2:$P$352,11,FALSE)*'DGNB LCA Results'!$N$3+VLOOKUP(CONCATENATE('DGNB LCA Results'!$K$3,"_",Q391),$A$2:$P$352,11,FALSE)*'DGNB LCA Results'!$L$3+VLOOKUP(CONCATENATE('DGNB LCA Results'!$I$3,"_",Q391),$A$2:$P$352,11,FALSE)*'DGNB LCA Results'!$J$3+VLOOKUP(CONCATENATE('DGNB LCA Results'!$G$3,"_",Q391),$A$2:$P$352,11,FALSE)*'DGNB LCA Results'!$H$3,IF('DGNB LCA Results'!$P$4=3,VLOOKUP(CONCATENATE('DGNB LCA Results'!$M$3,"_",Q391),$A$2:$P$352,11,FALSE)*'DGNB LCA Results'!$N$3+VLOOKUP(CONCATENATE('DGNB LCA Results'!$K$3,"_",Q391),$A$2:$P$352,11,FALSE)*'DGNB LCA Results'!$L$3+VLOOKUP(CONCATENATE('DGNB LCA Results'!$I$3,"_",Q391),$A$2:$P$352,11,FALSE)*'DGNB LCA Results'!$J$3,IF('DGNB LCA Results'!$P$4=2,VLOOKUP(CONCATENATE('DGNB LCA Results'!$M$3,"_",Q391),$A$2:$P$352,11,FALSE)*'DGNB LCA Results'!$N$3+VLOOKUP(CONCATENATE('DGNB LCA Results'!$K$3,"_",Q391),$A$2:$P$352,11,FALSE)*'DGNB LCA Results'!$L$3,IF('DGNB LCA Results'!$P$4=1,VLOOKUP(CONCATENATE('DGNB LCA Results'!$M$3,"_",Q391),$A$2:$P$352,11,FALSE)*'DGNB LCA Results'!$N$3,0))))</f>
        <v>0</v>
      </c>
      <c r="L391">
        <f>IF('DGNB LCA Results'!$P$4=4,VLOOKUP(CONCATENATE('DGNB LCA Results'!$M$3,"_",Q391),$A$2:$P$352,12,FALSE)*'DGNB LCA Results'!$N$3+VLOOKUP(CONCATENATE('DGNB LCA Results'!$K$3,"_",Q391),$A$2:$P$352,12,FALSE)*'DGNB LCA Results'!$L$3+VLOOKUP(CONCATENATE('DGNB LCA Results'!$I$3,"_",Q391),$A$2:$P$352,12,FALSE)*'DGNB LCA Results'!$J$3+VLOOKUP(CONCATENATE('DGNB LCA Results'!$G$3,"_",Q391),$A$2:$P$352,12,FALSE)*'DGNB LCA Results'!$H$3,IF('DGNB LCA Results'!$P$4=3,VLOOKUP(CONCATENATE('DGNB LCA Results'!$M$3,"_",Q391),$A$2:$P$352,12,FALSE)*'DGNB LCA Results'!$N$3+VLOOKUP(CONCATENATE('DGNB LCA Results'!$K$3,"_",Q391),$A$2:$P$352,12,FALSE)*'DGNB LCA Results'!$L$3+VLOOKUP(CONCATENATE('DGNB LCA Results'!$I$3,"_",Q391),$A$2:$P$352,12,FALSE)*'DGNB LCA Results'!$J$3,IF('DGNB LCA Results'!$P$4=2,VLOOKUP(CONCATENATE('DGNB LCA Results'!$M$3,"_",Q391),$A$2:$P$352,12,FALSE)*'DGNB LCA Results'!$N$3+VLOOKUP(CONCATENATE('DGNB LCA Results'!$K$3,"_",Q391),$A$2:$P$352,12,FALSE)*'DGNB LCA Results'!$L$3,IF('DGNB LCA Results'!$P$4=1,VLOOKUP(CONCATENATE('DGNB LCA Results'!$M$3,"_",Q391),$A$2:$P$352,12,FALSE)*'DGNB LCA Results'!$N$3,0))))</f>
        <v>0</v>
      </c>
      <c r="M391" s="427">
        <f>IF('DGNB LCA Results'!$P$4=4,VLOOKUP(CONCATENATE('DGNB LCA Results'!$M$3,"_",Q391),$A$2:$P$352,13,FALSE)*'DGNB LCA Results'!$N$3+VLOOKUP(CONCATENATE('DGNB LCA Results'!$K$3,"_",Q391),$A$2:$P$352,13,FALSE)*'DGNB LCA Results'!$L$3+VLOOKUP(CONCATENATE('DGNB LCA Results'!$I$3,"_",Q391),$A$2:$P$352,13,FALSE)*'DGNB LCA Results'!$J$3+VLOOKUP(CONCATENATE('DGNB LCA Results'!$G$3,"_",Q391),$A$2:$P$352,13,FALSE)*'DGNB LCA Results'!$H$3,IF('DGNB LCA Results'!$P$4=3,VLOOKUP(CONCATENATE('DGNB LCA Results'!$M$3,"_",Q391),$A$2:$P$352,13,FALSE)*'DGNB LCA Results'!$N$3+VLOOKUP(CONCATENATE('DGNB LCA Results'!$K$3,"_",Q391),$A$2:$P$352,13,FALSE)*'DGNB LCA Results'!$L$3+VLOOKUP(CONCATENATE('DGNB LCA Results'!$I$3,"_",Q391),$A$2:$P$352,13,FALSE)*'DGNB LCA Results'!$J$3,IF('DGNB LCA Results'!$P$4=2,VLOOKUP(CONCATENATE('DGNB LCA Results'!$M$3,"_",Q391),$A$2:$P$352,13,FALSE)*'DGNB LCA Results'!$N$3+VLOOKUP(CONCATENATE('DGNB LCA Results'!$K$3,"_",Q391),$A$2:$P$352,13,FALSE)*'DGNB LCA Results'!$L$3,IF('DGNB LCA Results'!$P$4=1,VLOOKUP(CONCATENATE('DGNB LCA Results'!$M$3,"_",Q391),$A$2:$P$352,13,FALSE)*'DGNB LCA Results'!$N$3,0))))</f>
        <v>0</v>
      </c>
      <c r="N391" s="426">
        <f>IF('DGNB LCA Results'!$P$4=4,VLOOKUP(CONCATENATE('DGNB LCA Results'!$M$3,"_",Q391),$A$2:$P$352,14,FALSE)*'DGNB LCA Results'!$N$3+VLOOKUP(CONCATENATE('DGNB LCA Results'!$K$3,"_",Q391),$A$2:$P$352,14,FALSE)*'DGNB LCA Results'!$L$3+VLOOKUP(CONCATENATE('DGNB LCA Results'!$I$3,"_",Q391),$A$2:$P$352,14,FALSE)*'DGNB LCA Results'!$J$3+VLOOKUP(CONCATENATE('DGNB LCA Results'!$G$3,"_",Q391),$A$2:$P$352,14,FALSE)*'DGNB LCA Results'!$H$3,IF('DGNB LCA Results'!$P$4=3,VLOOKUP(CONCATENATE('DGNB LCA Results'!$M$3,"_",Q391),$A$2:$P$352,14,FALSE)*'DGNB LCA Results'!$N$3+VLOOKUP(CONCATENATE('DGNB LCA Results'!$K$3,"_",Q391),$A$2:$P$352,14,FALSE)*'DGNB LCA Results'!$L$3+VLOOKUP(CONCATENATE('DGNB LCA Results'!$I$3,"_",Q391),$A$2:$P$352,14,FALSE)*'DGNB LCA Results'!$J$3,IF('DGNB LCA Results'!$P$4=2,VLOOKUP(CONCATENATE('DGNB LCA Results'!$M$3,"_",Q391),$A$2:$P$352,14,FALSE)*'DGNB LCA Results'!$N$3+VLOOKUP(CONCATENATE('DGNB LCA Results'!$K$3,"_",Q391),$A$2:$P$352,14,FALSE)*'DGNB LCA Results'!$L$3,IF('DGNB LCA Results'!$P$4=1,VLOOKUP(CONCATENATE('DGNB LCA Results'!$M$3,"_",Q391),$A$2:$P$352,14,FALSE)*'DGNB LCA Results'!$N$3,0))))</f>
        <v>0</v>
      </c>
      <c r="O391">
        <f>IF('DGNB LCA Results'!$P$4=4,VLOOKUP(CONCATENATE('DGNB LCA Results'!$M$3,"_",Q391),$A$2:$P$352,15,FALSE)*'DGNB LCA Results'!$N$3+VLOOKUP(CONCATENATE('DGNB LCA Results'!$K$3,"_",Q391),$A$2:$P$352,15,FALSE)*'DGNB LCA Results'!$L$3+VLOOKUP(CONCATENATE('DGNB LCA Results'!$I$3,"_",Q391),$A$2:$P$352,15,FALSE)*'DGNB LCA Results'!$J$3+VLOOKUP(CONCATENATE('DGNB LCA Results'!$G$3,"_",Q391),$A$2:$P$352,15,FALSE)*'DGNB LCA Results'!$H$3,IF('DGNB LCA Results'!$P$4=3,VLOOKUP(CONCATENATE('DGNB LCA Results'!$M$3,"_",Q391),$A$2:$P$352,15,FALSE)*'DGNB LCA Results'!$N$3+VLOOKUP(CONCATENATE('DGNB LCA Results'!$K$3,"_",Q391),$A$2:$P$352,15,FALSE)*'DGNB LCA Results'!$L$3+VLOOKUP(CONCATENATE('DGNB LCA Results'!$I$3,"_",Q391),$A$2:$P$352,15,FALSE)*'DGNB LCA Results'!$J$3,IF('DGNB LCA Results'!$P$4=2,VLOOKUP(CONCATENATE('DGNB LCA Results'!$M$3,"_",Q391),$A$2:$P$352,15,FALSE)*'DGNB LCA Results'!$N$3+VLOOKUP(CONCATENATE('DGNB LCA Results'!$K$3,"_",Q391),$A$2:$P$352,15,FALSE)*'DGNB LCA Results'!$L$3,IF('DGNB LCA Results'!$P$4=1,VLOOKUP(CONCATENATE('DGNB LCA Results'!$M$3,"_",Q391),$A$2:$P$352,15,FALSE)*'DGNB LCA Results'!$N$3,0))))</f>
        <v>0</v>
      </c>
      <c r="P391" s="427">
        <f>IF('DGNB LCA Results'!$P$4=4,VLOOKUP(CONCATENATE('DGNB LCA Results'!$M$3,"_",Q391),$A$2:$P$352,16,FALSE)*'DGNB LCA Results'!$N$3+VLOOKUP(CONCATENATE('DGNB LCA Results'!$K$3,"_",Q391),$A$2:$P$352,16,FALSE)*'DGNB LCA Results'!$L$3+VLOOKUP(CONCATENATE('DGNB LCA Results'!$I$3,"_",Q391),$A$2:$P$352,16,FALSE)*'DGNB LCA Results'!$J$3+VLOOKUP(CONCATENATE('DGNB LCA Results'!$G$3,"_",Q391),$A$2:$P$352,16,FALSE)*'DGNB LCA Results'!$H$3,IF('DGNB LCA Results'!$P$4=3,VLOOKUP(CONCATENATE('DGNB LCA Results'!$M$3,"_",Q391),$A$2:$P$352,16,FALSE)*'DGNB LCA Results'!$N$3+VLOOKUP(CONCATENATE('DGNB LCA Results'!$K$3,"_",Q391),$A$2:$P$352,16,FALSE)*'DGNB LCA Results'!$L$3+VLOOKUP(CONCATENATE('DGNB LCA Results'!$I$3,"_",Q391),$A$2:$P$352,16,FALSE)*'DGNB LCA Results'!$J$3,IF('DGNB LCA Results'!$P$4=2,VLOOKUP(CONCATENATE('DGNB LCA Results'!$M$3,"_",Q391),$A$2:$P$352,16,FALSE)*'DGNB LCA Results'!$N$3+VLOOKUP(CONCATENATE('DGNB LCA Results'!$K$3,"_",Q391),$A$2:$P$352,16,FALSE)*'DGNB LCA Results'!$L$3,IF('DGNB LCA Results'!$P$4=1,VLOOKUP(CONCATENATE('DGNB LCA Results'!$M$3,"_",Q391),$A$2:$P$352,16,FALSE)*'DGNB LCA Results'!$N$3,0))))</f>
        <v>0</v>
      </c>
      <c r="Q391">
        <v>0</v>
      </c>
      <c r="R391" t="s">
        <v>290</v>
      </c>
    </row>
    <row r="392">
      <c r="A392" t="str">
        <f t="shared" si="39"/>
        <v>MIX18_40</v>
      </c>
      <c r="B392" s="426">
        <f>IF('DGNB LCA Results'!$P$4=4,VLOOKUP(CONCATENATE('DGNB LCA Results'!$M$3,"_",Q392),$A$2:$P$352,2,FALSE)*'DGNB LCA Results'!$N$3+VLOOKUP(CONCATENATE('DGNB LCA Results'!$K$3,"_",Q392),$A$2:$P$352,2,FALSE)*'DGNB LCA Results'!$L$3+VLOOKUP(CONCATENATE('DGNB LCA Results'!$I$3,"_",Q392),$A$2:$P$352,2,FALSE)*'DGNB LCA Results'!$J$3+VLOOKUP(CONCATENATE('DGNB LCA Results'!$G$3,"_",Q392),$A$2:$P$352,2,FALSE)*'DGNB LCA Results'!$H$3,IF('DGNB LCA Results'!$P$4=3,VLOOKUP(CONCATENATE('DGNB LCA Results'!$M$3,"_",Q392),$A$2:$P$352,2,FALSE)*'DGNB LCA Results'!$N$3+VLOOKUP(CONCATENATE('DGNB LCA Results'!$K$3,"_",Q392),$A$2:$P$352,2,FALSE)*'DGNB LCA Results'!$L$3+VLOOKUP(CONCATENATE('DGNB LCA Results'!$I$3,"_",Q392),$A$2:$P$352,2,FALSE)*'DGNB LCA Results'!$J$3,IF('DGNB LCA Results'!$P$4=2,VLOOKUP(CONCATENATE('DGNB LCA Results'!$M$3,"_",Q392),$A$2:$P$352,2,FALSE)*'DGNB LCA Results'!$N$3+VLOOKUP(CONCATENATE('DGNB LCA Results'!$K$3,"_",Q392),$A$2:$P$352,2,FALSE)*'DGNB LCA Results'!$L$3,IF('DGNB LCA Results'!$P$4=1,VLOOKUP(CONCATENATE('DGNB LCA Results'!$M$3,"_",Q392),$A$2:$P$352,2,FALSE)*'DGNB LCA Results'!$N$3,0))))</f>
        <v>0</v>
      </c>
      <c r="C392">
        <f>IF('DGNB LCA Results'!$P$4=4,VLOOKUP(CONCATENATE('DGNB LCA Results'!$M$3,"_",Q392),$A$2:$P$352,3,FALSE)*'DGNB LCA Results'!$N$3+VLOOKUP(CONCATENATE('DGNB LCA Results'!$K$3,"_",Q392),$A$2:$P$352,3,FALSE)*'DGNB LCA Results'!$L$3+VLOOKUP(CONCATENATE('DGNB LCA Results'!$I$3,"_",Q392),$A$2:$P$352,3,FALSE)*'DGNB LCA Results'!$J$3+VLOOKUP(CONCATENATE('DGNB LCA Results'!$G$3,"_",Q392),$A$2:$P$352,3,FALSE)*'DGNB LCA Results'!$H$3,IF('DGNB LCA Results'!$P$4=3,VLOOKUP(CONCATENATE('DGNB LCA Results'!$M$3,"_",Q392),$A$2:$P$352,3,FALSE)*'DGNB LCA Results'!$N$3+VLOOKUP(CONCATENATE('DGNB LCA Results'!$K$3,"_",Q392),$A$2:$P$352,3,FALSE)*'DGNB LCA Results'!$L$3+VLOOKUP(CONCATENATE('DGNB LCA Results'!$I$3,"_",Q392),$A$2:$P$352,3,FALSE)*'DGNB LCA Results'!$J$3,IF('DGNB LCA Results'!$P$4=2,VLOOKUP(CONCATENATE('DGNB LCA Results'!$M$3,"_",Q392),$A$2:$P$352,3,FALSE)*'DGNB LCA Results'!$N$3+VLOOKUP(CONCATENATE('DGNB LCA Results'!$K$3,"_",Q392),$A$2:$P$352,3,FALSE)*'DGNB LCA Results'!$L$3,IF('DGNB LCA Results'!$P$4=1,VLOOKUP(CONCATENATE('DGNB LCA Results'!$M$3,"_",Q392),$A$2:$P$352,3,FALSE)*'DGNB LCA Results'!$N$3,0))))</f>
        <v>0</v>
      </c>
      <c r="D392">
        <f>IF('DGNB LCA Results'!$P$4=4,VLOOKUP(CONCATENATE('DGNB LCA Results'!$M$3,"_",Q392),$A$2:$P$352,4,FALSE)*'DGNB LCA Results'!$N$3+VLOOKUP(CONCATENATE('DGNB LCA Results'!$K$3,"_",Q392),$A$2:$P$352,4,FALSE)*'DGNB LCA Results'!$L$3+VLOOKUP(CONCATENATE('DGNB LCA Results'!$I$3,"_",Q392),$A$2:$P$352,4,FALSE)*'DGNB LCA Results'!$J$3+VLOOKUP(CONCATENATE('DGNB LCA Results'!$G$3,"_",Q392),$A$2:$P$352,4,FALSE)*'DGNB LCA Results'!$H$3,IF('DGNB LCA Results'!$P$4=3,VLOOKUP(CONCATENATE('DGNB LCA Results'!$M$3,"_",Q392),$A$2:$P$352,4,FALSE)*'DGNB LCA Results'!$N$3+VLOOKUP(CONCATENATE('DGNB LCA Results'!$K$3,"_",Q392),$A$2:$P$352,4,FALSE)*'DGNB LCA Results'!$L$3+VLOOKUP(CONCATENATE('DGNB LCA Results'!$I$3,"_",Q392),$A$2:$P$352,4,FALSE)*'DGNB LCA Results'!$J$3,IF('DGNB LCA Results'!$P$4=2,VLOOKUP(CONCATENATE('DGNB LCA Results'!$M$3,"_",Q392),$A$2:$P$352,4,FALSE)*'DGNB LCA Results'!$N$3+VLOOKUP(CONCATENATE('DGNB LCA Results'!$K$3,"_",Q392),$A$2:$P$352,4,FALSE)*'DGNB LCA Results'!$L$3,IF('DGNB LCA Results'!$P$4=1,VLOOKUP(CONCATENATE('DGNB LCA Results'!$M$3,"_",Q392),$A$2:$P$352,4,FALSE)*'DGNB LCA Results'!$N$3,0))))</f>
        <v>0</v>
      </c>
      <c r="E392" s="426">
        <f>IF('DGNB LCA Results'!$P$4=4,VLOOKUP(CONCATENATE('DGNB LCA Results'!$M$3,"_",Q392),$A$2:$P$352,5,FALSE)*'DGNB LCA Results'!$N$3+VLOOKUP(CONCATENATE('DGNB LCA Results'!$K$3,"_",Q392),$A$2:$P$352,5,FALSE)*'DGNB LCA Results'!$L$3+VLOOKUP(CONCATENATE('DGNB LCA Results'!$I$3,"_",Q392),$A$2:$P$352,5,FALSE)*'DGNB LCA Results'!$J$3+VLOOKUP(CONCATENATE('DGNB LCA Results'!$G$3,"_",Q392),$A$2:$P$352,5,FALSE)*'DGNB LCA Results'!$H$3,IF('DGNB LCA Results'!$P$4=3,VLOOKUP(CONCATENATE('DGNB LCA Results'!$M$3,"_",Q392),$A$2:$P$352,5,FALSE)*'DGNB LCA Results'!$N$3+VLOOKUP(CONCATENATE('DGNB LCA Results'!$K$3,"_",Q392),$A$2:$P$352,5,FALSE)*'DGNB LCA Results'!$L$3+VLOOKUP(CONCATENATE('DGNB LCA Results'!$I$3,"_",Q392),$A$2:$P$352,5,FALSE)*'DGNB LCA Results'!$J$3,IF('DGNB LCA Results'!$P$4=2,VLOOKUP(CONCATENATE('DGNB LCA Results'!$M$3,"_",Q392),$A$2:$P$352,5,FALSE)*'DGNB LCA Results'!$N$3+VLOOKUP(CONCATENATE('DGNB LCA Results'!$K$3,"_",Q392),$A$2:$P$352,5,FALSE)*'DGNB LCA Results'!$L$3,IF('DGNB LCA Results'!$P$4=1,VLOOKUP(CONCATENATE('DGNB LCA Results'!$M$3,"_",Q392),$A$2:$P$352,5,FALSE)*'DGNB LCA Results'!$N$3,0))))</f>
        <v>0</v>
      </c>
      <c r="F392">
        <f>IF('DGNB LCA Results'!$P$4=4,VLOOKUP(CONCATENATE('DGNB LCA Results'!$M$3,"_",Q392),$A$2:$P$352,6,FALSE)*'DGNB LCA Results'!$N$3+VLOOKUP(CONCATENATE('DGNB LCA Results'!$K$3,"_",Q392),$A$2:$P$352,6,FALSE)*'DGNB LCA Results'!$L$3+VLOOKUP(CONCATENATE('DGNB LCA Results'!$I$3,"_",Q392),$A$2:$P$352,6,FALSE)*'DGNB LCA Results'!$J$3+VLOOKUP(CONCATENATE('DGNB LCA Results'!$G$3,"_",Q392),$A$2:$P$352,6,FALSE)*'DGNB LCA Results'!$H$3,IF('DGNB LCA Results'!$P$4=3,VLOOKUP(CONCATENATE('DGNB LCA Results'!$M$3,"_",Q392),$A$2:$P$352,6,FALSE)*'DGNB LCA Results'!$N$3+VLOOKUP(CONCATENATE('DGNB LCA Results'!$K$3,"_",Q392),$A$2:$P$352,6,FALSE)*'DGNB LCA Results'!$L$3+VLOOKUP(CONCATENATE('DGNB LCA Results'!$I$3,"_",Q392),$A$2:$P$352,6,FALSE)*'DGNB LCA Results'!$J$3,IF('DGNB LCA Results'!$P$4=2,VLOOKUP(CONCATENATE('DGNB LCA Results'!$M$3,"_",Q392),$A$2:$P$352,6,FALSE)*'DGNB LCA Results'!$N$3+VLOOKUP(CONCATENATE('DGNB LCA Results'!$K$3,"_",Q392),$A$2:$P$352,6,FALSE)*'DGNB LCA Results'!$L$3,IF('DGNB LCA Results'!$P$4=1,VLOOKUP(CONCATENATE('DGNB LCA Results'!$M$3,"_",Q392),$A$2:$P$352,6,FALSE)*'DGNB LCA Results'!$N$3,0))))</f>
        <v>0</v>
      </c>
      <c r="G392" s="427">
        <f>IF('DGNB LCA Results'!$P$4=4,VLOOKUP(CONCATENATE('DGNB LCA Results'!$M$3,"_",Q392),$A$2:$P$352,7,FALSE)*'DGNB LCA Results'!$N$3+VLOOKUP(CONCATENATE('DGNB LCA Results'!$K$3,"_",Q392),$A$2:$P$352,7,FALSE)*'DGNB LCA Results'!$L$3+VLOOKUP(CONCATENATE('DGNB LCA Results'!$I$3,"_",Q392),$A$2:$P$352,7,FALSE)*'DGNB LCA Results'!$J$3+VLOOKUP(CONCATENATE('DGNB LCA Results'!$G$3,"_",Q392),$A$2:$P$352,7,FALSE)*'DGNB LCA Results'!$H$3,IF('DGNB LCA Results'!$P$4=3,VLOOKUP(CONCATENATE('DGNB LCA Results'!$M$3,"_",Q392),$A$2:$P$352,7,FALSE)*'DGNB LCA Results'!$N$3+VLOOKUP(CONCATENATE('DGNB LCA Results'!$K$3,"_",Q392),$A$2:$P$352,7,FALSE)*'DGNB LCA Results'!$L$3+VLOOKUP(CONCATENATE('DGNB LCA Results'!$I$3,"_",Q392),$A$2:$P$352,7,FALSE)*'DGNB LCA Results'!$J$3,IF('DGNB LCA Results'!$P$4=2,VLOOKUP(CONCATENATE('DGNB LCA Results'!$M$3,"_",Q392),$A$2:$P$352,7,FALSE)*'DGNB LCA Results'!$N$3+VLOOKUP(CONCATENATE('DGNB LCA Results'!$K$3,"_",Q392),$A$2:$P$352,7,FALSE)*'DGNB LCA Results'!$L$3,IF('DGNB LCA Results'!$P$4=1,VLOOKUP(CONCATENATE('DGNB LCA Results'!$M$3,"_",Q392),$A$2:$P$352,7,FALSE)*'DGNB LCA Results'!$N$3,0))))</f>
        <v>0</v>
      </c>
      <c r="H392" s="426">
        <f>IF('DGNB LCA Results'!$P$4=4,VLOOKUP(CONCATENATE('DGNB LCA Results'!$M$3,"_",Q392),$A$2:$P$352,8,FALSE)*'DGNB LCA Results'!$N$3+VLOOKUP(CONCATENATE('DGNB LCA Results'!$K$3,"_",Q392),$A$2:$P$352,8,FALSE)*'DGNB LCA Results'!$L$3+VLOOKUP(CONCATENATE('DGNB LCA Results'!$I$3,"_",Q392),$A$2:$P$352,8,FALSE)*'DGNB LCA Results'!$J$3+VLOOKUP(CONCATENATE('DGNB LCA Results'!$G$3,"_",Q392),$A$2:$P$352,8,FALSE)*'DGNB LCA Results'!$H$3,IF('DGNB LCA Results'!$P$4=3,VLOOKUP(CONCATENATE('DGNB LCA Results'!$M$3,"_",Q392),$A$2:$P$352,8,FALSE)*'DGNB LCA Results'!$N$3+VLOOKUP(CONCATENATE('DGNB LCA Results'!$K$3,"_",Q392),$A$2:$P$352,8,FALSE)*'DGNB LCA Results'!$L$3+VLOOKUP(CONCATENATE('DGNB LCA Results'!$I$3,"_",Q392),$A$2:$P$352,8,FALSE)*'DGNB LCA Results'!$J$3,IF('DGNB LCA Results'!$P$4=2,VLOOKUP(CONCATENATE('DGNB LCA Results'!$M$3,"_",Q392),$A$2:$P$352,8,FALSE)*'DGNB LCA Results'!$N$3+VLOOKUP(CONCATENATE('DGNB LCA Results'!$K$3,"_",Q392),$A$2:$P$352,8,FALSE)*'DGNB LCA Results'!$L$3,IF('DGNB LCA Results'!$P$4=1,VLOOKUP(CONCATENATE('DGNB LCA Results'!$M$3,"_",Q392),$A$2:$P$352,8,FALSE)*'DGNB LCA Results'!$N$3,0))))</f>
        <v>0</v>
      </c>
      <c r="I392">
        <f>IF('DGNB LCA Results'!$P$4=4,VLOOKUP(CONCATENATE('DGNB LCA Results'!$M$3,"_",Q392),$A$2:$P$352,9,FALSE)*'DGNB LCA Results'!$N$3+VLOOKUP(CONCATENATE('DGNB LCA Results'!$K$3,"_",Q392),$A$2:$P$352,9,FALSE)*'DGNB LCA Results'!$L$3+VLOOKUP(CONCATENATE('DGNB LCA Results'!$I$3,"_",Q392),$A$2:$P$352,9,FALSE)*'DGNB LCA Results'!$J$3+VLOOKUP(CONCATENATE('DGNB LCA Results'!$G$3,"_",Q392),$A$2:$P$352,9,FALSE)*'DGNB LCA Results'!$H$3,IF('DGNB LCA Results'!$P$4=3,VLOOKUP(CONCATENATE('DGNB LCA Results'!$M$3,"_",Q392),$A$2:$P$352,9,FALSE)*'DGNB LCA Results'!$N$3+VLOOKUP(CONCATENATE('DGNB LCA Results'!$K$3,"_",Q392),$A$2:$P$352,9,FALSE)*'DGNB LCA Results'!$L$3+VLOOKUP(CONCATENATE('DGNB LCA Results'!$I$3,"_",Q392),$A$2:$P$352,9,FALSE)*'DGNB LCA Results'!$J$3,IF('DGNB LCA Results'!$P$4=2,VLOOKUP(CONCATENATE('DGNB LCA Results'!$M$3,"_",Q392),$A$2:$P$352,9,FALSE)*'DGNB LCA Results'!$N$3+VLOOKUP(CONCATENATE('DGNB LCA Results'!$K$3,"_",Q392),$A$2:$P$352,9,FALSE)*'DGNB LCA Results'!$L$3,IF('DGNB LCA Results'!$P$4=1,VLOOKUP(CONCATENATE('DGNB LCA Results'!$M$3,"_",Q392),$A$2:$P$352,9,FALSE)*'DGNB LCA Results'!$N$3,0))))</f>
        <v>0</v>
      </c>
      <c r="J392" s="427">
        <f>IF('DGNB LCA Results'!$P$4=4,VLOOKUP(CONCATENATE('DGNB LCA Results'!$M$3,"_",Q392),$A$2:$P$352,10,FALSE)*'DGNB LCA Results'!$N$3+VLOOKUP(CONCATENATE('DGNB LCA Results'!$K$3,"_",Q392),$A$2:$P$352,10,FALSE)*'DGNB LCA Results'!$L$3+VLOOKUP(CONCATENATE('DGNB LCA Results'!$I$3,"_",Q392),$A$2:$P$352,10,FALSE)*'DGNB LCA Results'!$J$3+VLOOKUP(CONCATENATE('DGNB LCA Results'!$G$3,"_",Q392),$A$2:$P$352,10,FALSE)*'DGNB LCA Results'!$H$3,IF('DGNB LCA Results'!$P$4=3,VLOOKUP(CONCATENATE('DGNB LCA Results'!$M$3,"_",Q392),$A$2:$P$352,10,FALSE)*'DGNB LCA Results'!$N$3+VLOOKUP(CONCATENATE('DGNB LCA Results'!$K$3,"_",Q392),$A$2:$P$352,10,FALSE)*'DGNB LCA Results'!$L$3+VLOOKUP(CONCATENATE('DGNB LCA Results'!$I$3,"_",Q392),$A$2:$P$352,10,FALSE)*'DGNB LCA Results'!$J$3,IF('DGNB LCA Results'!$P$4=2,VLOOKUP(CONCATENATE('DGNB LCA Results'!$M$3,"_",Q392),$A$2:$P$352,10,FALSE)*'DGNB LCA Results'!$N$3+VLOOKUP(CONCATENATE('DGNB LCA Results'!$K$3,"_",Q392),$A$2:$P$352,10,FALSE)*'DGNB LCA Results'!$L$3,IF('DGNB LCA Results'!$P$4=1,VLOOKUP(CONCATENATE('DGNB LCA Results'!$M$3,"_",Q392),$A$2:$P$352,10,FALSE)*'DGNB LCA Results'!$N$3,0))))</f>
        <v>0</v>
      </c>
      <c r="K392" s="426">
        <f>IF('DGNB LCA Results'!$P$4=4,VLOOKUP(CONCATENATE('DGNB LCA Results'!$M$3,"_",Q392),$A$2:$P$352,11,FALSE)*'DGNB LCA Results'!$N$3+VLOOKUP(CONCATENATE('DGNB LCA Results'!$K$3,"_",Q392),$A$2:$P$352,11,FALSE)*'DGNB LCA Results'!$L$3+VLOOKUP(CONCATENATE('DGNB LCA Results'!$I$3,"_",Q392),$A$2:$P$352,11,FALSE)*'DGNB LCA Results'!$J$3+VLOOKUP(CONCATENATE('DGNB LCA Results'!$G$3,"_",Q392),$A$2:$P$352,11,FALSE)*'DGNB LCA Results'!$H$3,IF('DGNB LCA Results'!$P$4=3,VLOOKUP(CONCATENATE('DGNB LCA Results'!$M$3,"_",Q392),$A$2:$P$352,11,FALSE)*'DGNB LCA Results'!$N$3+VLOOKUP(CONCATENATE('DGNB LCA Results'!$K$3,"_",Q392),$A$2:$P$352,11,FALSE)*'DGNB LCA Results'!$L$3+VLOOKUP(CONCATENATE('DGNB LCA Results'!$I$3,"_",Q392),$A$2:$P$352,11,FALSE)*'DGNB LCA Results'!$J$3,IF('DGNB LCA Results'!$P$4=2,VLOOKUP(CONCATENATE('DGNB LCA Results'!$M$3,"_",Q392),$A$2:$P$352,11,FALSE)*'DGNB LCA Results'!$N$3+VLOOKUP(CONCATENATE('DGNB LCA Results'!$K$3,"_",Q392),$A$2:$P$352,11,FALSE)*'DGNB LCA Results'!$L$3,IF('DGNB LCA Results'!$P$4=1,VLOOKUP(CONCATENATE('DGNB LCA Results'!$M$3,"_",Q392),$A$2:$P$352,11,FALSE)*'DGNB LCA Results'!$N$3,0))))</f>
        <v>0</v>
      </c>
      <c r="L392">
        <f>IF('DGNB LCA Results'!$P$4=4,VLOOKUP(CONCATENATE('DGNB LCA Results'!$M$3,"_",Q392),$A$2:$P$352,12,FALSE)*'DGNB LCA Results'!$N$3+VLOOKUP(CONCATENATE('DGNB LCA Results'!$K$3,"_",Q392),$A$2:$P$352,12,FALSE)*'DGNB LCA Results'!$L$3+VLOOKUP(CONCATENATE('DGNB LCA Results'!$I$3,"_",Q392),$A$2:$P$352,12,FALSE)*'DGNB LCA Results'!$J$3+VLOOKUP(CONCATENATE('DGNB LCA Results'!$G$3,"_",Q392),$A$2:$P$352,12,FALSE)*'DGNB LCA Results'!$H$3,IF('DGNB LCA Results'!$P$4=3,VLOOKUP(CONCATENATE('DGNB LCA Results'!$M$3,"_",Q392),$A$2:$P$352,12,FALSE)*'DGNB LCA Results'!$N$3+VLOOKUP(CONCATENATE('DGNB LCA Results'!$K$3,"_",Q392),$A$2:$P$352,12,FALSE)*'DGNB LCA Results'!$L$3+VLOOKUP(CONCATENATE('DGNB LCA Results'!$I$3,"_",Q392),$A$2:$P$352,12,FALSE)*'DGNB LCA Results'!$J$3,IF('DGNB LCA Results'!$P$4=2,VLOOKUP(CONCATENATE('DGNB LCA Results'!$M$3,"_",Q392),$A$2:$P$352,12,FALSE)*'DGNB LCA Results'!$N$3+VLOOKUP(CONCATENATE('DGNB LCA Results'!$K$3,"_",Q392),$A$2:$P$352,12,FALSE)*'DGNB LCA Results'!$L$3,IF('DGNB LCA Results'!$P$4=1,VLOOKUP(CONCATENATE('DGNB LCA Results'!$M$3,"_",Q392),$A$2:$P$352,12,FALSE)*'DGNB LCA Results'!$N$3,0))))</f>
        <v>0</v>
      </c>
      <c r="M392" s="427">
        <f>IF('DGNB LCA Results'!$P$4=4,VLOOKUP(CONCATENATE('DGNB LCA Results'!$M$3,"_",Q392),$A$2:$P$352,13,FALSE)*'DGNB LCA Results'!$N$3+VLOOKUP(CONCATENATE('DGNB LCA Results'!$K$3,"_",Q392),$A$2:$P$352,13,FALSE)*'DGNB LCA Results'!$L$3+VLOOKUP(CONCATENATE('DGNB LCA Results'!$I$3,"_",Q392),$A$2:$P$352,13,FALSE)*'DGNB LCA Results'!$J$3+VLOOKUP(CONCATENATE('DGNB LCA Results'!$G$3,"_",Q392),$A$2:$P$352,13,FALSE)*'DGNB LCA Results'!$H$3,IF('DGNB LCA Results'!$P$4=3,VLOOKUP(CONCATENATE('DGNB LCA Results'!$M$3,"_",Q392),$A$2:$P$352,13,FALSE)*'DGNB LCA Results'!$N$3+VLOOKUP(CONCATENATE('DGNB LCA Results'!$K$3,"_",Q392),$A$2:$P$352,13,FALSE)*'DGNB LCA Results'!$L$3+VLOOKUP(CONCATENATE('DGNB LCA Results'!$I$3,"_",Q392),$A$2:$P$352,13,FALSE)*'DGNB LCA Results'!$J$3,IF('DGNB LCA Results'!$P$4=2,VLOOKUP(CONCATENATE('DGNB LCA Results'!$M$3,"_",Q392),$A$2:$P$352,13,FALSE)*'DGNB LCA Results'!$N$3+VLOOKUP(CONCATENATE('DGNB LCA Results'!$K$3,"_",Q392),$A$2:$P$352,13,FALSE)*'DGNB LCA Results'!$L$3,IF('DGNB LCA Results'!$P$4=1,VLOOKUP(CONCATENATE('DGNB LCA Results'!$M$3,"_",Q392),$A$2:$P$352,13,FALSE)*'DGNB LCA Results'!$N$3,0))))</f>
        <v>0</v>
      </c>
      <c r="N392" s="426">
        <f>IF('DGNB LCA Results'!$P$4=4,VLOOKUP(CONCATENATE('DGNB LCA Results'!$M$3,"_",Q392),$A$2:$P$352,14,FALSE)*'DGNB LCA Results'!$N$3+VLOOKUP(CONCATENATE('DGNB LCA Results'!$K$3,"_",Q392),$A$2:$P$352,14,FALSE)*'DGNB LCA Results'!$L$3+VLOOKUP(CONCATENATE('DGNB LCA Results'!$I$3,"_",Q392),$A$2:$P$352,14,FALSE)*'DGNB LCA Results'!$J$3+VLOOKUP(CONCATENATE('DGNB LCA Results'!$G$3,"_",Q392),$A$2:$P$352,14,FALSE)*'DGNB LCA Results'!$H$3,IF('DGNB LCA Results'!$P$4=3,VLOOKUP(CONCATENATE('DGNB LCA Results'!$M$3,"_",Q392),$A$2:$P$352,14,FALSE)*'DGNB LCA Results'!$N$3+VLOOKUP(CONCATENATE('DGNB LCA Results'!$K$3,"_",Q392),$A$2:$P$352,14,FALSE)*'DGNB LCA Results'!$L$3+VLOOKUP(CONCATENATE('DGNB LCA Results'!$I$3,"_",Q392),$A$2:$P$352,14,FALSE)*'DGNB LCA Results'!$J$3,IF('DGNB LCA Results'!$P$4=2,VLOOKUP(CONCATENATE('DGNB LCA Results'!$M$3,"_",Q392),$A$2:$P$352,14,FALSE)*'DGNB LCA Results'!$N$3+VLOOKUP(CONCATENATE('DGNB LCA Results'!$K$3,"_",Q392),$A$2:$P$352,14,FALSE)*'DGNB LCA Results'!$L$3,IF('DGNB LCA Results'!$P$4=1,VLOOKUP(CONCATENATE('DGNB LCA Results'!$M$3,"_",Q392),$A$2:$P$352,14,FALSE)*'DGNB LCA Results'!$N$3,0))))</f>
        <v>0</v>
      </c>
      <c r="O392">
        <f>IF('DGNB LCA Results'!$P$4=4,VLOOKUP(CONCATENATE('DGNB LCA Results'!$M$3,"_",Q392),$A$2:$P$352,15,FALSE)*'DGNB LCA Results'!$N$3+VLOOKUP(CONCATENATE('DGNB LCA Results'!$K$3,"_",Q392),$A$2:$P$352,15,FALSE)*'DGNB LCA Results'!$L$3+VLOOKUP(CONCATENATE('DGNB LCA Results'!$I$3,"_",Q392),$A$2:$P$352,15,FALSE)*'DGNB LCA Results'!$J$3+VLOOKUP(CONCATENATE('DGNB LCA Results'!$G$3,"_",Q392),$A$2:$P$352,15,FALSE)*'DGNB LCA Results'!$H$3,IF('DGNB LCA Results'!$P$4=3,VLOOKUP(CONCATENATE('DGNB LCA Results'!$M$3,"_",Q392),$A$2:$P$352,15,FALSE)*'DGNB LCA Results'!$N$3+VLOOKUP(CONCATENATE('DGNB LCA Results'!$K$3,"_",Q392),$A$2:$P$352,15,FALSE)*'DGNB LCA Results'!$L$3+VLOOKUP(CONCATENATE('DGNB LCA Results'!$I$3,"_",Q392),$A$2:$P$352,15,FALSE)*'DGNB LCA Results'!$J$3,IF('DGNB LCA Results'!$P$4=2,VLOOKUP(CONCATENATE('DGNB LCA Results'!$M$3,"_",Q392),$A$2:$P$352,15,FALSE)*'DGNB LCA Results'!$N$3+VLOOKUP(CONCATENATE('DGNB LCA Results'!$K$3,"_",Q392),$A$2:$P$352,15,FALSE)*'DGNB LCA Results'!$L$3,IF('DGNB LCA Results'!$P$4=1,VLOOKUP(CONCATENATE('DGNB LCA Results'!$M$3,"_",Q392),$A$2:$P$352,15,FALSE)*'DGNB LCA Results'!$N$3,0))))</f>
        <v>0</v>
      </c>
      <c r="P392" s="427">
        <f>IF('DGNB LCA Results'!$P$4=4,VLOOKUP(CONCATENATE('DGNB LCA Results'!$M$3,"_",Q392),$A$2:$P$352,16,FALSE)*'DGNB LCA Results'!$N$3+VLOOKUP(CONCATENATE('DGNB LCA Results'!$K$3,"_",Q392),$A$2:$P$352,16,FALSE)*'DGNB LCA Results'!$L$3+VLOOKUP(CONCATENATE('DGNB LCA Results'!$I$3,"_",Q392),$A$2:$P$352,16,FALSE)*'DGNB LCA Results'!$J$3+VLOOKUP(CONCATENATE('DGNB LCA Results'!$G$3,"_",Q392),$A$2:$P$352,16,FALSE)*'DGNB LCA Results'!$H$3,IF('DGNB LCA Results'!$P$4=3,VLOOKUP(CONCATENATE('DGNB LCA Results'!$M$3,"_",Q392),$A$2:$P$352,16,FALSE)*'DGNB LCA Results'!$N$3+VLOOKUP(CONCATENATE('DGNB LCA Results'!$K$3,"_",Q392),$A$2:$P$352,16,FALSE)*'DGNB LCA Results'!$L$3+VLOOKUP(CONCATENATE('DGNB LCA Results'!$I$3,"_",Q392),$A$2:$P$352,16,FALSE)*'DGNB LCA Results'!$J$3,IF('DGNB LCA Results'!$P$4=2,VLOOKUP(CONCATENATE('DGNB LCA Results'!$M$3,"_",Q392),$A$2:$P$352,16,FALSE)*'DGNB LCA Results'!$N$3+VLOOKUP(CONCATENATE('DGNB LCA Results'!$K$3,"_",Q392),$A$2:$P$352,16,FALSE)*'DGNB LCA Results'!$L$3,IF('DGNB LCA Results'!$P$4=1,VLOOKUP(CONCATENATE('DGNB LCA Results'!$M$3,"_",Q392),$A$2:$P$352,16,FALSE)*'DGNB LCA Results'!$N$3,0))))</f>
        <v>0</v>
      </c>
      <c r="Q392">
        <v>40</v>
      </c>
      <c r="R392" t="s">
        <v>290</v>
      </c>
    </row>
    <row r="393">
      <c r="A393" t="str">
        <f t="shared" si="39"/>
        <v>MIX18_80</v>
      </c>
      <c r="B393" s="426">
        <f>IF('DGNB LCA Results'!$P$4=4,VLOOKUP(CONCATENATE('DGNB LCA Results'!$M$3,"_",Q393),$A$2:$P$352,2,FALSE)*'DGNB LCA Results'!$N$3+VLOOKUP(CONCATENATE('DGNB LCA Results'!$K$3,"_",Q393),$A$2:$P$352,2,FALSE)*'DGNB LCA Results'!$L$3+VLOOKUP(CONCATENATE('DGNB LCA Results'!$I$3,"_",Q393),$A$2:$P$352,2,FALSE)*'DGNB LCA Results'!$J$3+VLOOKUP(CONCATENATE('DGNB LCA Results'!$G$3,"_",Q393),$A$2:$P$352,2,FALSE)*'DGNB LCA Results'!$H$3,IF('DGNB LCA Results'!$P$4=3,VLOOKUP(CONCATENATE('DGNB LCA Results'!$M$3,"_",Q393),$A$2:$P$352,2,FALSE)*'DGNB LCA Results'!$N$3+VLOOKUP(CONCATENATE('DGNB LCA Results'!$K$3,"_",Q393),$A$2:$P$352,2,FALSE)*'DGNB LCA Results'!$L$3+VLOOKUP(CONCATENATE('DGNB LCA Results'!$I$3,"_",Q393),$A$2:$P$352,2,FALSE)*'DGNB LCA Results'!$J$3,IF('DGNB LCA Results'!$P$4=2,VLOOKUP(CONCATENATE('DGNB LCA Results'!$M$3,"_",Q393),$A$2:$P$352,2,FALSE)*'DGNB LCA Results'!$N$3+VLOOKUP(CONCATENATE('DGNB LCA Results'!$K$3,"_",Q393),$A$2:$P$352,2,FALSE)*'DGNB LCA Results'!$L$3,IF('DGNB LCA Results'!$P$4=1,VLOOKUP(CONCATENATE('DGNB LCA Results'!$M$3,"_",Q393),$A$2:$P$352,2,FALSE)*'DGNB LCA Results'!$N$3,0))))</f>
        <v>0</v>
      </c>
      <c r="C393">
        <f>IF('DGNB LCA Results'!$P$4=4,VLOOKUP(CONCATENATE('DGNB LCA Results'!$M$3,"_",Q393),$A$2:$P$352,3,FALSE)*'DGNB LCA Results'!$N$3+VLOOKUP(CONCATENATE('DGNB LCA Results'!$K$3,"_",Q393),$A$2:$P$352,3,FALSE)*'DGNB LCA Results'!$L$3+VLOOKUP(CONCATENATE('DGNB LCA Results'!$I$3,"_",Q393),$A$2:$P$352,3,FALSE)*'DGNB LCA Results'!$J$3+VLOOKUP(CONCATENATE('DGNB LCA Results'!$G$3,"_",Q393),$A$2:$P$352,3,FALSE)*'DGNB LCA Results'!$H$3,IF('DGNB LCA Results'!$P$4=3,VLOOKUP(CONCATENATE('DGNB LCA Results'!$M$3,"_",Q393),$A$2:$P$352,3,FALSE)*'DGNB LCA Results'!$N$3+VLOOKUP(CONCATENATE('DGNB LCA Results'!$K$3,"_",Q393),$A$2:$P$352,3,FALSE)*'DGNB LCA Results'!$L$3+VLOOKUP(CONCATENATE('DGNB LCA Results'!$I$3,"_",Q393),$A$2:$P$352,3,FALSE)*'DGNB LCA Results'!$J$3,IF('DGNB LCA Results'!$P$4=2,VLOOKUP(CONCATENATE('DGNB LCA Results'!$M$3,"_",Q393),$A$2:$P$352,3,FALSE)*'DGNB LCA Results'!$N$3+VLOOKUP(CONCATENATE('DGNB LCA Results'!$K$3,"_",Q393),$A$2:$P$352,3,FALSE)*'DGNB LCA Results'!$L$3,IF('DGNB LCA Results'!$P$4=1,VLOOKUP(CONCATENATE('DGNB LCA Results'!$M$3,"_",Q393),$A$2:$P$352,3,FALSE)*'DGNB LCA Results'!$N$3,0))))</f>
        <v>0</v>
      </c>
      <c r="D393">
        <f>IF('DGNB LCA Results'!$P$4=4,VLOOKUP(CONCATENATE('DGNB LCA Results'!$M$3,"_",Q393),$A$2:$P$352,4,FALSE)*'DGNB LCA Results'!$N$3+VLOOKUP(CONCATENATE('DGNB LCA Results'!$K$3,"_",Q393),$A$2:$P$352,4,FALSE)*'DGNB LCA Results'!$L$3+VLOOKUP(CONCATENATE('DGNB LCA Results'!$I$3,"_",Q393),$A$2:$P$352,4,FALSE)*'DGNB LCA Results'!$J$3+VLOOKUP(CONCATENATE('DGNB LCA Results'!$G$3,"_",Q393),$A$2:$P$352,4,FALSE)*'DGNB LCA Results'!$H$3,IF('DGNB LCA Results'!$P$4=3,VLOOKUP(CONCATENATE('DGNB LCA Results'!$M$3,"_",Q393),$A$2:$P$352,4,FALSE)*'DGNB LCA Results'!$N$3+VLOOKUP(CONCATENATE('DGNB LCA Results'!$K$3,"_",Q393),$A$2:$P$352,4,FALSE)*'DGNB LCA Results'!$L$3+VLOOKUP(CONCATENATE('DGNB LCA Results'!$I$3,"_",Q393),$A$2:$P$352,4,FALSE)*'DGNB LCA Results'!$J$3,IF('DGNB LCA Results'!$P$4=2,VLOOKUP(CONCATENATE('DGNB LCA Results'!$M$3,"_",Q393),$A$2:$P$352,4,FALSE)*'DGNB LCA Results'!$N$3+VLOOKUP(CONCATENATE('DGNB LCA Results'!$K$3,"_",Q393),$A$2:$P$352,4,FALSE)*'DGNB LCA Results'!$L$3,IF('DGNB LCA Results'!$P$4=1,VLOOKUP(CONCATENATE('DGNB LCA Results'!$M$3,"_",Q393),$A$2:$P$352,4,FALSE)*'DGNB LCA Results'!$N$3,0))))</f>
        <v>0</v>
      </c>
      <c r="E393" s="426">
        <f>IF('DGNB LCA Results'!$P$4=4,VLOOKUP(CONCATENATE('DGNB LCA Results'!$M$3,"_",Q393),$A$2:$P$352,5,FALSE)*'DGNB LCA Results'!$N$3+VLOOKUP(CONCATENATE('DGNB LCA Results'!$K$3,"_",Q393),$A$2:$P$352,5,FALSE)*'DGNB LCA Results'!$L$3+VLOOKUP(CONCATENATE('DGNB LCA Results'!$I$3,"_",Q393),$A$2:$P$352,5,FALSE)*'DGNB LCA Results'!$J$3+VLOOKUP(CONCATENATE('DGNB LCA Results'!$G$3,"_",Q393),$A$2:$P$352,5,FALSE)*'DGNB LCA Results'!$H$3,IF('DGNB LCA Results'!$P$4=3,VLOOKUP(CONCATENATE('DGNB LCA Results'!$M$3,"_",Q393),$A$2:$P$352,5,FALSE)*'DGNB LCA Results'!$N$3+VLOOKUP(CONCATENATE('DGNB LCA Results'!$K$3,"_",Q393),$A$2:$P$352,5,FALSE)*'DGNB LCA Results'!$L$3+VLOOKUP(CONCATENATE('DGNB LCA Results'!$I$3,"_",Q393),$A$2:$P$352,5,FALSE)*'DGNB LCA Results'!$J$3,IF('DGNB LCA Results'!$P$4=2,VLOOKUP(CONCATENATE('DGNB LCA Results'!$M$3,"_",Q393),$A$2:$P$352,5,FALSE)*'DGNB LCA Results'!$N$3+VLOOKUP(CONCATENATE('DGNB LCA Results'!$K$3,"_",Q393),$A$2:$P$352,5,FALSE)*'DGNB LCA Results'!$L$3,IF('DGNB LCA Results'!$P$4=1,VLOOKUP(CONCATENATE('DGNB LCA Results'!$M$3,"_",Q393),$A$2:$P$352,5,FALSE)*'DGNB LCA Results'!$N$3,0))))</f>
        <v>0</v>
      </c>
      <c r="F393">
        <f>IF('DGNB LCA Results'!$P$4=4,VLOOKUP(CONCATENATE('DGNB LCA Results'!$M$3,"_",Q393),$A$2:$P$352,6,FALSE)*'DGNB LCA Results'!$N$3+VLOOKUP(CONCATENATE('DGNB LCA Results'!$K$3,"_",Q393),$A$2:$P$352,6,FALSE)*'DGNB LCA Results'!$L$3+VLOOKUP(CONCATENATE('DGNB LCA Results'!$I$3,"_",Q393),$A$2:$P$352,6,FALSE)*'DGNB LCA Results'!$J$3+VLOOKUP(CONCATENATE('DGNB LCA Results'!$G$3,"_",Q393),$A$2:$P$352,6,FALSE)*'DGNB LCA Results'!$H$3,IF('DGNB LCA Results'!$P$4=3,VLOOKUP(CONCATENATE('DGNB LCA Results'!$M$3,"_",Q393),$A$2:$P$352,6,FALSE)*'DGNB LCA Results'!$N$3+VLOOKUP(CONCATENATE('DGNB LCA Results'!$K$3,"_",Q393),$A$2:$P$352,6,FALSE)*'DGNB LCA Results'!$L$3+VLOOKUP(CONCATENATE('DGNB LCA Results'!$I$3,"_",Q393),$A$2:$P$352,6,FALSE)*'DGNB LCA Results'!$J$3,IF('DGNB LCA Results'!$P$4=2,VLOOKUP(CONCATENATE('DGNB LCA Results'!$M$3,"_",Q393),$A$2:$P$352,6,FALSE)*'DGNB LCA Results'!$N$3+VLOOKUP(CONCATENATE('DGNB LCA Results'!$K$3,"_",Q393),$A$2:$P$352,6,FALSE)*'DGNB LCA Results'!$L$3,IF('DGNB LCA Results'!$P$4=1,VLOOKUP(CONCATENATE('DGNB LCA Results'!$M$3,"_",Q393),$A$2:$P$352,6,FALSE)*'DGNB LCA Results'!$N$3,0))))</f>
        <v>0</v>
      </c>
      <c r="G393" s="427">
        <f>IF('DGNB LCA Results'!$P$4=4,VLOOKUP(CONCATENATE('DGNB LCA Results'!$M$3,"_",Q393),$A$2:$P$352,7,FALSE)*'DGNB LCA Results'!$N$3+VLOOKUP(CONCATENATE('DGNB LCA Results'!$K$3,"_",Q393),$A$2:$P$352,7,FALSE)*'DGNB LCA Results'!$L$3+VLOOKUP(CONCATENATE('DGNB LCA Results'!$I$3,"_",Q393),$A$2:$P$352,7,FALSE)*'DGNB LCA Results'!$J$3+VLOOKUP(CONCATENATE('DGNB LCA Results'!$G$3,"_",Q393),$A$2:$P$352,7,FALSE)*'DGNB LCA Results'!$H$3,IF('DGNB LCA Results'!$P$4=3,VLOOKUP(CONCATENATE('DGNB LCA Results'!$M$3,"_",Q393),$A$2:$P$352,7,FALSE)*'DGNB LCA Results'!$N$3+VLOOKUP(CONCATENATE('DGNB LCA Results'!$K$3,"_",Q393),$A$2:$P$352,7,FALSE)*'DGNB LCA Results'!$L$3+VLOOKUP(CONCATENATE('DGNB LCA Results'!$I$3,"_",Q393),$A$2:$P$352,7,FALSE)*'DGNB LCA Results'!$J$3,IF('DGNB LCA Results'!$P$4=2,VLOOKUP(CONCATENATE('DGNB LCA Results'!$M$3,"_",Q393),$A$2:$P$352,7,FALSE)*'DGNB LCA Results'!$N$3+VLOOKUP(CONCATENATE('DGNB LCA Results'!$K$3,"_",Q393),$A$2:$P$352,7,FALSE)*'DGNB LCA Results'!$L$3,IF('DGNB LCA Results'!$P$4=1,VLOOKUP(CONCATENATE('DGNB LCA Results'!$M$3,"_",Q393),$A$2:$P$352,7,FALSE)*'DGNB LCA Results'!$N$3,0))))</f>
        <v>0</v>
      </c>
      <c r="H393" s="426">
        <f>IF('DGNB LCA Results'!$P$4=4,VLOOKUP(CONCATENATE('DGNB LCA Results'!$M$3,"_",Q393),$A$2:$P$352,8,FALSE)*'DGNB LCA Results'!$N$3+VLOOKUP(CONCATENATE('DGNB LCA Results'!$K$3,"_",Q393),$A$2:$P$352,8,FALSE)*'DGNB LCA Results'!$L$3+VLOOKUP(CONCATENATE('DGNB LCA Results'!$I$3,"_",Q393),$A$2:$P$352,8,FALSE)*'DGNB LCA Results'!$J$3+VLOOKUP(CONCATENATE('DGNB LCA Results'!$G$3,"_",Q393),$A$2:$P$352,8,FALSE)*'DGNB LCA Results'!$H$3,IF('DGNB LCA Results'!$P$4=3,VLOOKUP(CONCATENATE('DGNB LCA Results'!$M$3,"_",Q393),$A$2:$P$352,8,FALSE)*'DGNB LCA Results'!$N$3+VLOOKUP(CONCATENATE('DGNB LCA Results'!$K$3,"_",Q393),$A$2:$P$352,8,FALSE)*'DGNB LCA Results'!$L$3+VLOOKUP(CONCATENATE('DGNB LCA Results'!$I$3,"_",Q393),$A$2:$P$352,8,FALSE)*'DGNB LCA Results'!$J$3,IF('DGNB LCA Results'!$P$4=2,VLOOKUP(CONCATENATE('DGNB LCA Results'!$M$3,"_",Q393),$A$2:$P$352,8,FALSE)*'DGNB LCA Results'!$N$3+VLOOKUP(CONCATENATE('DGNB LCA Results'!$K$3,"_",Q393),$A$2:$P$352,8,FALSE)*'DGNB LCA Results'!$L$3,IF('DGNB LCA Results'!$P$4=1,VLOOKUP(CONCATENATE('DGNB LCA Results'!$M$3,"_",Q393),$A$2:$P$352,8,FALSE)*'DGNB LCA Results'!$N$3,0))))</f>
        <v>0</v>
      </c>
      <c r="I393">
        <f>IF('DGNB LCA Results'!$P$4=4,VLOOKUP(CONCATENATE('DGNB LCA Results'!$M$3,"_",Q393),$A$2:$P$352,9,FALSE)*'DGNB LCA Results'!$N$3+VLOOKUP(CONCATENATE('DGNB LCA Results'!$K$3,"_",Q393),$A$2:$P$352,9,FALSE)*'DGNB LCA Results'!$L$3+VLOOKUP(CONCATENATE('DGNB LCA Results'!$I$3,"_",Q393),$A$2:$P$352,9,FALSE)*'DGNB LCA Results'!$J$3+VLOOKUP(CONCATENATE('DGNB LCA Results'!$G$3,"_",Q393),$A$2:$P$352,9,FALSE)*'DGNB LCA Results'!$H$3,IF('DGNB LCA Results'!$P$4=3,VLOOKUP(CONCATENATE('DGNB LCA Results'!$M$3,"_",Q393),$A$2:$P$352,9,FALSE)*'DGNB LCA Results'!$N$3+VLOOKUP(CONCATENATE('DGNB LCA Results'!$K$3,"_",Q393),$A$2:$P$352,9,FALSE)*'DGNB LCA Results'!$L$3+VLOOKUP(CONCATENATE('DGNB LCA Results'!$I$3,"_",Q393),$A$2:$P$352,9,FALSE)*'DGNB LCA Results'!$J$3,IF('DGNB LCA Results'!$P$4=2,VLOOKUP(CONCATENATE('DGNB LCA Results'!$M$3,"_",Q393),$A$2:$P$352,9,FALSE)*'DGNB LCA Results'!$N$3+VLOOKUP(CONCATENATE('DGNB LCA Results'!$K$3,"_",Q393),$A$2:$P$352,9,FALSE)*'DGNB LCA Results'!$L$3,IF('DGNB LCA Results'!$P$4=1,VLOOKUP(CONCATENATE('DGNB LCA Results'!$M$3,"_",Q393),$A$2:$P$352,9,FALSE)*'DGNB LCA Results'!$N$3,0))))</f>
        <v>0</v>
      </c>
      <c r="J393" s="427">
        <f>IF('DGNB LCA Results'!$P$4=4,VLOOKUP(CONCATENATE('DGNB LCA Results'!$M$3,"_",Q393),$A$2:$P$352,10,FALSE)*'DGNB LCA Results'!$N$3+VLOOKUP(CONCATENATE('DGNB LCA Results'!$K$3,"_",Q393),$A$2:$P$352,10,FALSE)*'DGNB LCA Results'!$L$3+VLOOKUP(CONCATENATE('DGNB LCA Results'!$I$3,"_",Q393),$A$2:$P$352,10,FALSE)*'DGNB LCA Results'!$J$3+VLOOKUP(CONCATENATE('DGNB LCA Results'!$G$3,"_",Q393),$A$2:$P$352,10,FALSE)*'DGNB LCA Results'!$H$3,IF('DGNB LCA Results'!$P$4=3,VLOOKUP(CONCATENATE('DGNB LCA Results'!$M$3,"_",Q393),$A$2:$P$352,10,FALSE)*'DGNB LCA Results'!$N$3+VLOOKUP(CONCATENATE('DGNB LCA Results'!$K$3,"_",Q393),$A$2:$P$352,10,FALSE)*'DGNB LCA Results'!$L$3+VLOOKUP(CONCATENATE('DGNB LCA Results'!$I$3,"_",Q393),$A$2:$P$352,10,FALSE)*'DGNB LCA Results'!$J$3,IF('DGNB LCA Results'!$P$4=2,VLOOKUP(CONCATENATE('DGNB LCA Results'!$M$3,"_",Q393),$A$2:$P$352,10,FALSE)*'DGNB LCA Results'!$N$3+VLOOKUP(CONCATENATE('DGNB LCA Results'!$K$3,"_",Q393),$A$2:$P$352,10,FALSE)*'DGNB LCA Results'!$L$3,IF('DGNB LCA Results'!$P$4=1,VLOOKUP(CONCATENATE('DGNB LCA Results'!$M$3,"_",Q393),$A$2:$P$352,10,FALSE)*'DGNB LCA Results'!$N$3,0))))</f>
        <v>0</v>
      </c>
      <c r="K393" s="426">
        <f>IF('DGNB LCA Results'!$P$4=4,VLOOKUP(CONCATENATE('DGNB LCA Results'!$M$3,"_",Q393),$A$2:$P$352,11,FALSE)*'DGNB LCA Results'!$N$3+VLOOKUP(CONCATENATE('DGNB LCA Results'!$K$3,"_",Q393),$A$2:$P$352,11,FALSE)*'DGNB LCA Results'!$L$3+VLOOKUP(CONCATENATE('DGNB LCA Results'!$I$3,"_",Q393),$A$2:$P$352,11,FALSE)*'DGNB LCA Results'!$J$3+VLOOKUP(CONCATENATE('DGNB LCA Results'!$G$3,"_",Q393),$A$2:$P$352,11,FALSE)*'DGNB LCA Results'!$H$3,IF('DGNB LCA Results'!$P$4=3,VLOOKUP(CONCATENATE('DGNB LCA Results'!$M$3,"_",Q393),$A$2:$P$352,11,FALSE)*'DGNB LCA Results'!$N$3+VLOOKUP(CONCATENATE('DGNB LCA Results'!$K$3,"_",Q393),$A$2:$P$352,11,FALSE)*'DGNB LCA Results'!$L$3+VLOOKUP(CONCATENATE('DGNB LCA Results'!$I$3,"_",Q393),$A$2:$P$352,11,FALSE)*'DGNB LCA Results'!$J$3,IF('DGNB LCA Results'!$P$4=2,VLOOKUP(CONCATENATE('DGNB LCA Results'!$M$3,"_",Q393),$A$2:$P$352,11,FALSE)*'DGNB LCA Results'!$N$3+VLOOKUP(CONCATENATE('DGNB LCA Results'!$K$3,"_",Q393),$A$2:$P$352,11,FALSE)*'DGNB LCA Results'!$L$3,IF('DGNB LCA Results'!$P$4=1,VLOOKUP(CONCATENATE('DGNB LCA Results'!$M$3,"_",Q393),$A$2:$P$352,11,FALSE)*'DGNB LCA Results'!$N$3,0))))</f>
        <v>0</v>
      </c>
      <c r="L393">
        <f>IF('DGNB LCA Results'!$P$4=4,VLOOKUP(CONCATENATE('DGNB LCA Results'!$M$3,"_",Q393),$A$2:$P$352,12,FALSE)*'DGNB LCA Results'!$N$3+VLOOKUP(CONCATENATE('DGNB LCA Results'!$K$3,"_",Q393),$A$2:$P$352,12,FALSE)*'DGNB LCA Results'!$L$3+VLOOKUP(CONCATENATE('DGNB LCA Results'!$I$3,"_",Q393),$A$2:$P$352,12,FALSE)*'DGNB LCA Results'!$J$3+VLOOKUP(CONCATENATE('DGNB LCA Results'!$G$3,"_",Q393),$A$2:$P$352,12,FALSE)*'DGNB LCA Results'!$H$3,IF('DGNB LCA Results'!$P$4=3,VLOOKUP(CONCATENATE('DGNB LCA Results'!$M$3,"_",Q393),$A$2:$P$352,12,FALSE)*'DGNB LCA Results'!$N$3+VLOOKUP(CONCATENATE('DGNB LCA Results'!$K$3,"_",Q393),$A$2:$P$352,12,FALSE)*'DGNB LCA Results'!$L$3+VLOOKUP(CONCATENATE('DGNB LCA Results'!$I$3,"_",Q393),$A$2:$P$352,12,FALSE)*'DGNB LCA Results'!$J$3,IF('DGNB LCA Results'!$P$4=2,VLOOKUP(CONCATENATE('DGNB LCA Results'!$M$3,"_",Q393),$A$2:$P$352,12,FALSE)*'DGNB LCA Results'!$N$3+VLOOKUP(CONCATENATE('DGNB LCA Results'!$K$3,"_",Q393),$A$2:$P$352,12,FALSE)*'DGNB LCA Results'!$L$3,IF('DGNB LCA Results'!$P$4=1,VLOOKUP(CONCATENATE('DGNB LCA Results'!$M$3,"_",Q393),$A$2:$P$352,12,FALSE)*'DGNB LCA Results'!$N$3,0))))</f>
        <v>0</v>
      </c>
      <c r="M393" s="427">
        <f>IF('DGNB LCA Results'!$P$4=4,VLOOKUP(CONCATENATE('DGNB LCA Results'!$M$3,"_",Q393),$A$2:$P$352,13,FALSE)*'DGNB LCA Results'!$N$3+VLOOKUP(CONCATENATE('DGNB LCA Results'!$K$3,"_",Q393),$A$2:$P$352,13,FALSE)*'DGNB LCA Results'!$L$3+VLOOKUP(CONCATENATE('DGNB LCA Results'!$I$3,"_",Q393),$A$2:$P$352,13,FALSE)*'DGNB LCA Results'!$J$3+VLOOKUP(CONCATENATE('DGNB LCA Results'!$G$3,"_",Q393),$A$2:$P$352,13,FALSE)*'DGNB LCA Results'!$H$3,IF('DGNB LCA Results'!$P$4=3,VLOOKUP(CONCATENATE('DGNB LCA Results'!$M$3,"_",Q393),$A$2:$P$352,13,FALSE)*'DGNB LCA Results'!$N$3+VLOOKUP(CONCATENATE('DGNB LCA Results'!$K$3,"_",Q393),$A$2:$P$352,13,FALSE)*'DGNB LCA Results'!$L$3+VLOOKUP(CONCATENATE('DGNB LCA Results'!$I$3,"_",Q393),$A$2:$P$352,13,FALSE)*'DGNB LCA Results'!$J$3,IF('DGNB LCA Results'!$P$4=2,VLOOKUP(CONCATENATE('DGNB LCA Results'!$M$3,"_",Q393),$A$2:$P$352,13,FALSE)*'DGNB LCA Results'!$N$3+VLOOKUP(CONCATENATE('DGNB LCA Results'!$K$3,"_",Q393),$A$2:$P$352,13,FALSE)*'DGNB LCA Results'!$L$3,IF('DGNB LCA Results'!$P$4=1,VLOOKUP(CONCATENATE('DGNB LCA Results'!$M$3,"_",Q393),$A$2:$P$352,13,FALSE)*'DGNB LCA Results'!$N$3,0))))</f>
        <v>0</v>
      </c>
      <c r="N393" s="426">
        <f>IF('DGNB LCA Results'!$P$4=4,VLOOKUP(CONCATENATE('DGNB LCA Results'!$M$3,"_",Q393),$A$2:$P$352,14,FALSE)*'DGNB LCA Results'!$N$3+VLOOKUP(CONCATENATE('DGNB LCA Results'!$K$3,"_",Q393),$A$2:$P$352,14,FALSE)*'DGNB LCA Results'!$L$3+VLOOKUP(CONCATENATE('DGNB LCA Results'!$I$3,"_",Q393),$A$2:$P$352,14,FALSE)*'DGNB LCA Results'!$J$3+VLOOKUP(CONCATENATE('DGNB LCA Results'!$G$3,"_",Q393),$A$2:$P$352,14,FALSE)*'DGNB LCA Results'!$H$3,IF('DGNB LCA Results'!$P$4=3,VLOOKUP(CONCATENATE('DGNB LCA Results'!$M$3,"_",Q393),$A$2:$P$352,14,FALSE)*'DGNB LCA Results'!$N$3+VLOOKUP(CONCATENATE('DGNB LCA Results'!$K$3,"_",Q393),$A$2:$P$352,14,FALSE)*'DGNB LCA Results'!$L$3+VLOOKUP(CONCATENATE('DGNB LCA Results'!$I$3,"_",Q393),$A$2:$P$352,14,FALSE)*'DGNB LCA Results'!$J$3,IF('DGNB LCA Results'!$P$4=2,VLOOKUP(CONCATENATE('DGNB LCA Results'!$M$3,"_",Q393),$A$2:$P$352,14,FALSE)*'DGNB LCA Results'!$N$3+VLOOKUP(CONCATENATE('DGNB LCA Results'!$K$3,"_",Q393),$A$2:$P$352,14,FALSE)*'DGNB LCA Results'!$L$3,IF('DGNB LCA Results'!$P$4=1,VLOOKUP(CONCATENATE('DGNB LCA Results'!$M$3,"_",Q393),$A$2:$P$352,14,FALSE)*'DGNB LCA Results'!$N$3,0))))</f>
        <v>0</v>
      </c>
      <c r="O393">
        <f>IF('DGNB LCA Results'!$P$4=4,VLOOKUP(CONCATENATE('DGNB LCA Results'!$M$3,"_",Q393),$A$2:$P$352,15,FALSE)*'DGNB LCA Results'!$N$3+VLOOKUP(CONCATENATE('DGNB LCA Results'!$K$3,"_",Q393),$A$2:$P$352,15,FALSE)*'DGNB LCA Results'!$L$3+VLOOKUP(CONCATENATE('DGNB LCA Results'!$I$3,"_",Q393),$A$2:$P$352,15,FALSE)*'DGNB LCA Results'!$J$3+VLOOKUP(CONCATENATE('DGNB LCA Results'!$G$3,"_",Q393),$A$2:$P$352,15,FALSE)*'DGNB LCA Results'!$H$3,IF('DGNB LCA Results'!$P$4=3,VLOOKUP(CONCATENATE('DGNB LCA Results'!$M$3,"_",Q393),$A$2:$P$352,15,FALSE)*'DGNB LCA Results'!$N$3+VLOOKUP(CONCATENATE('DGNB LCA Results'!$K$3,"_",Q393),$A$2:$P$352,15,FALSE)*'DGNB LCA Results'!$L$3+VLOOKUP(CONCATENATE('DGNB LCA Results'!$I$3,"_",Q393),$A$2:$P$352,15,FALSE)*'DGNB LCA Results'!$J$3,IF('DGNB LCA Results'!$P$4=2,VLOOKUP(CONCATENATE('DGNB LCA Results'!$M$3,"_",Q393),$A$2:$P$352,15,FALSE)*'DGNB LCA Results'!$N$3+VLOOKUP(CONCATENATE('DGNB LCA Results'!$K$3,"_",Q393),$A$2:$P$352,15,FALSE)*'DGNB LCA Results'!$L$3,IF('DGNB LCA Results'!$P$4=1,VLOOKUP(CONCATENATE('DGNB LCA Results'!$M$3,"_",Q393),$A$2:$P$352,15,FALSE)*'DGNB LCA Results'!$N$3,0))))</f>
        <v>0</v>
      </c>
      <c r="P393" s="427">
        <f>IF('DGNB LCA Results'!$P$4=4,VLOOKUP(CONCATENATE('DGNB LCA Results'!$M$3,"_",Q393),$A$2:$P$352,16,FALSE)*'DGNB LCA Results'!$N$3+VLOOKUP(CONCATENATE('DGNB LCA Results'!$K$3,"_",Q393),$A$2:$P$352,16,FALSE)*'DGNB LCA Results'!$L$3+VLOOKUP(CONCATENATE('DGNB LCA Results'!$I$3,"_",Q393),$A$2:$P$352,16,FALSE)*'DGNB LCA Results'!$J$3+VLOOKUP(CONCATENATE('DGNB LCA Results'!$G$3,"_",Q393),$A$2:$P$352,16,FALSE)*'DGNB LCA Results'!$H$3,IF('DGNB LCA Results'!$P$4=3,VLOOKUP(CONCATENATE('DGNB LCA Results'!$M$3,"_",Q393),$A$2:$P$352,16,FALSE)*'DGNB LCA Results'!$N$3+VLOOKUP(CONCATENATE('DGNB LCA Results'!$K$3,"_",Q393),$A$2:$P$352,16,FALSE)*'DGNB LCA Results'!$L$3+VLOOKUP(CONCATENATE('DGNB LCA Results'!$I$3,"_",Q393),$A$2:$P$352,16,FALSE)*'DGNB LCA Results'!$J$3,IF('DGNB LCA Results'!$P$4=2,VLOOKUP(CONCATENATE('DGNB LCA Results'!$M$3,"_",Q393),$A$2:$P$352,16,FALSE)*'DGNB LCA Results'!$N$3+VLOOKUP(CONCATENATE('DGNB LCA Results'!$K$3,"_",Q393),$A$2:$P$352,16,FALSE)*'DGNB LCA Results'!$L$3,IF('DGNB LCA Results'!$P$4=1,VLOOKUP(CONCATENATE('DGNB LCA Results'!$M$3,"_",Q393),$A$2:$P$352,16,FALSE)*'DGNB LCA Results'!$N$3,0))))</f>
        <v>0</v>
      </c>
      <c r="Q393">
        <v>80</v>
      </c>
      <c r="R393" t="s">
        <v>290</v>
      </c>
    </row>
    <row r="394">
      <c r="A394" t="str">
        <f t="shared" si="39"/>
        <v>MIX18_100</v>
      </c>
      <c r="B394" s="426">
        <f>IF('DGNB LCA Results'!$P$4=4,VLOOKUP(CONCATENATE('DGNB LCA Results'!$M$3,"_",Q394),$A$2:$P$352,2,FALSE)*'DGNB LCA Results'!$N$3+VLOOKUP(CONCATENATE('DGNB LCA Results'!$K$3,"_",Q394),$A$2:$P$352,2,FALSE)*'DGNB LCA Results'!$L$3+VLOOKUP(CONCATENATE('DGNB LCA Results'!$I$3,"_",Q394),$A$2:$P$352,2,FALSE)*'DGNB LCA Results'!$J$3+VLOOKUP(CONCATENATE('DGNB LCA Results'!$G$3,"_",Q394),$A$2:$P$352,2,FALSE)*'DGNB LCA Results'!$H$3,IF('DGNB LCA Results'!$P$4=3,VLOOKUP(CONCATENATE('DGNB LCA Results'!$M$3,"_",Q394),$A$2:$P$352,2,FALSE)*'DGNB LCA Results'!$N$3+VLOOKUP(CONCATENATE('DGNB LCA Results'!$K$3,"_",Q394),$A$2:$P$352,2,FALSE)*'DGNB LCA Results'!$L$3+VLOOKUP(CONCATENATE('DGNB LCA Results'!$I$3,"_",Q394),$A$2:$P$352,2,FALSE)*'DGNB LCA Results'!$J$3,IF('DGNB LCA Results'!$P$4=2,VLOOKUP(CONCATENATE('DGNB LCA Results'!$M$3,"_",Q394),$A$2:$P$352,2,FALSE)*'DGNB LCA Results'!$N$3+VLOOKUP(CONCATENATE('DGNB LCA Results'!$K$3,"_",Q394),$A$2:$P$352,2,FALSE)*'DGNB LCA Results'!$L$3,IF('DGNB LCA Results'!$P$4=1,VLOOKUP(CONCATENATE('DGNB LCA Results'!$M$3,"_",Q394),$A$2:$P$352,2,FALSE)*'DGNB LCA Results'!$N$3,0))))</f>
        <v>0</v>
      </c>
      <c r="C394">
        <f>IF('DGNB LCA Results'!$P$4=4,VLOOKUP(CONCATENATE('DGNB LCA Results'!$M$3,"_",Q394),$A$2:$P$352,3,FALSE)*'DGNB LCA Results'!$N$3+VLOOKUP(CONCATENATE('DGNB LCA Results'!$K$3,"_",Q394),$A$2:$P$352,3,FALSE)*'DGNB LCA Results'!$L$3+VLOOKUP(CONCATENATE('DGNB LCA Results'!$I$3,"_",Q394),$A$2:$P$352,3,FALSE)*'DGNB LCA Results'!$J$3+VLOOKUP(CONCATENATE('DGNB LCA Results'!$G$3,"_",Q394),$A$2:$P$352,3,FALSE)*'DGNB LCA Results'!$H$3,IF('DGNB LCA Results'!$P$4=3,VLOOKUP(CONCATENATE('DGNB LCA Results'!$M$3,"_",Q394),$A$2:$P$352,3,FALSE)*'DGNB LCA Results'!$N$3+VLOOKUP(CONCATENATE('DGNB LCA Results'!$K$3,"_",Q394),$A$2:$P$352,3,FALSE)*'DGNB LCA Results'!$L$3+VLOOKUP(CONCATENATE('DGNB LCA Results'!$I$3,"_",Q394),$A$2:$P$352,3,FALSE)*'DGNB LCA Results'!$J$3,IF('DGNB LCA Results'!$P$4=2,VLOOKUP(CONCATENATE('DGNB LCA Results'!$M$3,"_",Q394),$A$2:$P$352,3,FALSE)*'DGNB LCA Results'!$N$3+VLOOKUP(CONCATENATE('DGNB LCA Results'!$K$3,"_",Q394),$A$2:$P$352,3,FALSE)*'DGNB LCA Results'!$L$3,IF('DGNB LCA Results'!$P$4=1,VLOOKUP(CONCATENATE('DGNB LCA Results'!$M$3,"_",Q394),$A$2:$P$352,3,FALSE)*'DGNB LCA Results'!$N$3,0))))</f>
        <v>0</v>
      </c>
      <c r="D394">
        <f>IF('DGNB LCA Results'!$P$4=4,VLOOKUP(CONCATENATE('DGNB LCA Results'!$M$3,"_",Q394),$A$2:$P$352,4,FALSE)*'DGNB LCA Results'!$N$3+VLOOKUP(CONCATENATE('DGNB LCA Results'!$K$3,"_",Q394),$A$2:$P$352,4,FALSE)*'DGNB LCA Results'!$L$3+VLOOKUP(CONCATENATE('DGNB LCA Results'!$I$3,"_",Q394),$A$2:$P$352,4,FALSE)*'DGNB LCA Results'!$J$3+VLOOKUP(CONCATENATE('DGNB LCA Results'!$G$3,"_",Q394),$A$2:$P$352,4,FALSE)*'DGNB LCA Results'!$H$3,IF('DGNB LCA Results'!$P$4=3,VLOOKUP(CONCATENATE('DGNB LCA Results'!$M$3,"_",Q394),$A$2:$P$352,4,FALSE)*'DGNB LCA Results'!$N$3+VLOOKUP(CONCATENATE('DGNB LCA Results'!$K$3,"_",Q394),$A$2:$P$352,4,FALSE)*'DGNB LCA Results'!$L$3+VLOOKUP(CONCATENATE('DGNB LCA Results'!$I$3,"_",Q394),$A$2:$P$352,4,FALSE)*'DGNB LCA Results'!$J$3,IF('DGNB LCA Results'!$P$4=2,VLOOKUP(CONCATENATE('DGNB LCA Results'!$M$3,"_",Q394),$A$2:$P$352,4,FALSE)*'DGNB LCA Results'!$N$3+VLOOKUP(CONCATENATE('DGNB LCA Results'!$K$3,"_",Q394),$A$2:$P$352,4,FALSE)*'DGNB LCA Results'!$L$3,IF('DGNB LCA Results'!$P$4=1,VLOOKUP(CONCATENATE('DGNB LCA Results'!$M$3,"_",Q394),$A$2:$P$352,4,FALSE)*'DGNB LCA Results'!$N$3,0))))</f>
        <v>0</v>
      </c>
      <c r="E394" s="426">
        <f>IF('DGNB LCA Results'!$P$4=4,VLOOKUP(CONCATENATE('DGNB LCA Results'!$M$3,"_",Q394),$A$2:$P$352,5,FALSE)*'DGNB LCA Results'!$N$3+VLOOKUP(CONCATENATE('DGNB LCA Results'!$K$3,"_",Q394),$A$2:$P$352,5,FALSE)*'DGNB LCA Results'!$L$3+VLOOKUP(CONCATENATE('DGNB LCA Results'!$I$3,"_",Q394),$A$2:$P$352,5,FALSE)*'DGNB LCA Results'!$J$3+VLOOKUP(CONCATENATE('DGNB LCA Results'!$G$3,"_",Q394),$A$2:$P$352,5,FALSE)*'DGNB LCA Results'!$H$3,IF('DGNB LCA Results'!$P$4=3,VLOOKUP(CONCATENATE('DGNB LCA Results'!$M$3,"_",Q394),$A$2:$P$352,5,FALSE)*'DGNB LCA Results'!$N$3+VLOOKUP(CONCATENATE('DGNB LCA Results'!$K$3,"_",Q394),$A$2:$P$352,5,FALSE)*'DGNB LCA Results'!$L$3+VLOOKUP(CONCATENATE('DGNB LCA Results'!$I$3,"_",Q394),$A$2:$P$352,5,FALSE)*'DGNB LCA Results'!$J$3,IF('DGNB LCA Results'!$P$4=2,VLOOKUP(CONCATENATE('DGNB LCA Results'!$M$3,"_",Q394),$A$2:$P$352,5,FALSE)*'DGNB LCA Results'!$N$3+VLOOKUP(CONCATENATE('DGNB LCA Results'!$K$3,"_",Q394),$A$2:$P$352,5,FALSE)*'DGNB LCA Results'!$L$3,IF('DGNB LCA Results'!$P$4=1,VLOOKUP(CONCATENATE('DGNB LCA Results'!$M$3,"_",Q394),$A$2:$P$352,5,FALSE)*'DGNB LCA Results'!$N$3,0))))</f>
        <v>0</v>
      </c>
      <c r="F394">
        <f>IF('DGNB LCA Results'!$P$4=4,VLOOKUP(CONCATENATE('DGNB LCA Results'!$M$3,"_",Q394),$A$2:$P$352,6,FALSE)*'DGNB LCA Results'!$N$3+VLOOKUP(CONCATENATE('DGNB LCA Results'!$K$3,"_",Q394),$A$2:$P$352,6,FALSE)*'DGNB LCA Results'!$L$3+VLOOKUP(CONCATENATE('DGNB LCA Results'!$I$3,"_",Q394),$A$2:$P$352,6,FALSE)*'DGNB LCA Results'!$J$3+VLOOKUP(CONCATENATE('DGNB LCA Results'!$G$3,"_",Q394),$A$2:$P$352,6,FALSE)*'DGNB LCA Results'!$H$3,IF('DGNB LCA Results'!$P$4=3,VLOOKUP(CONCATENATE('DGNB LCA Results'!$M$3,"_",Q394),$A$2:$P$352,6,FALSE)*'DGNB LCA Results'!$N$3+VLOOKUP(CONCATENATE('DGNB LCA Results'!$K$3,"_",Q394),$A$2:$P$352,6,FALSE)*'DGNB LCA Results'!$L$3+VLOOKUP(CONCATENATE('DGNB LCA Results'!$I$3,"_",Q394),$A$2:$P$352,6,FALSE)*'DGNB LCA Results'!$J$3,IF('DGNB LCA Results'!$P$4=2,VLOOKUP(CONCATENATE('DGNB LCA Results'!$M$3,"_",Q394),$A$2:$P$352,6,FALSE)*'DGNB LCA Results'!$N$3+VLOOKUP(CONCATENATE('DGNB LCA Results'!$K$3,"_",Q394),$A$2:$P$352,6,FALSE)*'DGNB LCA Results'!$L$3,IF('DGNB LCA Results'!$P$4=1,VLOOKUP(CONCATENATE('DGNB LCA Results'!$M$3,"_",Q394),$A$2:$P$352,6,FALSE)*'DGNB LCA Results'!$N$3,0))))</f>
        <v>0</v>
      </c>
      <c r="G394" s="427">
        <f>IF('DGNB LCA Results'!$P$4=4,VLOOKUP(CONCATENATE('DGNB LCA Results'!$M$3,"_",Q394),$A$2:$P$352,7,FALSE)*'DGNB LCA Results'!$N$3+VLOOKUP(CONCATENATE('DGNB LCA Results'!$K$3,"_",Q394),$A$2:$P$352,7,FALSE)*'DGNB LCA Results'!$L$3+VLOOKUP(CONCATENATE('DGNB LCA Results'!$I$3,"_",Q394),$A$2:$P$352,7,FALSE)*'DGNB LCA Results'!$J$3+VLOOKUP(CONCATENATE('DGNB LCA Results'!$G$3,"_",Q394),$A$2:$P$352,7,FALSE)*'DGNB LCA Results'!$H$3,IF('DGNB LCA Results'!$P$4=3,VLOOKUP(CONCATENATE('DGNB LCA Results'!$M$3,"_",Q394),$A$2:$P$352,7,FALSE)*'DGNB LCA Results'!$N$3+VLOOKUP(CONCATENATE('DGNB LCA Results'!$K$3,"_",Q394),$A$2:$P$352,7,FALSE)*'DGNB LCA Results'!$L$3+VLOOKUP(CONCATENATE('DGNB LCA Results'!$I$3,"_",Q394),$A$2:$P$352,7,FALSE)*'DGNB LCA Results'!$J$3,IF('DGNB LCA Results'!$P$4=2,VLOOKUP(CONCATENATE('DGNB LCA Results'!$M$3,"_",Q394),$A$2:$P$352,7,FALSE)*'DGNB LCA Results'!$N$3+VLOOKUP(CONCATENATE('DGNB LCA Results'!$K$3,"_",Q394),$A$2:$P$352,7,FALSE)*'DGNB LCA Results'!$L$3,IF('DGNB LCA Results'!$P$4=1,VLOOKUP(CONCATENATE('DGNB LCA Results'!$M$3,"_",Q394),$A$2:$P$352,7,FALSE)*'DGNB LCA Results'!$N$3,0))))</f>
        <v>0</v>
      </c>
      <c r="H394" s="426">
        <f>IF('DGNB LCA Results'!$P$4=4,VLOOKUP(CONCATENATE('DGNB LCA Results'!$M$3,"_",Q394),$A$2:$P$352,8,FALSE)*'DGNB LCA Results'!$N$3+VLOOKUP(CONCATENATE('DGNB LCA Results'!$K$3,"_",Q394),$A$2:$P$352,8,FALSE)*'DGNB LCA Results'!$L$3+VLOOKUP(CONCATENATE('DGNB LCA Results'!$I$3,"_",Q394),$A$2:$P$352,8,FALSE)*'DGNB LCA Results'!$J$3+VLOOKUP(CONCATENATE('DGNB LCA Results'!$G$3,"_",Q394),$A$2:$P$352,8,FALSE)*'DGNB LCA Results'!$H$3,IF('DGNB LCA Results'!$P$4=3,VLOOKUP(CONCATENATE('DGNB LCA Results'!$M$3,"_",Q394),$A$2:$P$352,8,FALSE)*'DGNB LCA Results'!$N$3+VLOOKUP(CONCATENATE('DGNB LCA Results'!$K$3,"_",Q394),$A$2:$P$352,8,FALSE)*'DGNB LCA Results'!$L$3+VLOOKUP(CONCATENATE('DGNB LCA Results'!$I$3,"_",Q394),$A$2:$P$352,8,FALSE)*'DGNB LCA Results'!$J$3,IF('DGNB LCA Results'!$P$4=2,VLOOKUP(CONCATENATE('DGNB LCA Results'!$M$3,"_",Q394),$A$2:$P$352,8,FALSE)*'DGNB LCA Results'!$N$3+VLOOKUP(CONCATENATE('DGNB LCA Results'!$K$3,"_",Q394),$A$2:$P$352,8,FALSE)*'DGNB LCA Results'!$L$3,IF('DGNB LCA Results'!$P$4=1,VLOOKUP(CONCATENATE('DGNB LCA Results'!$M$3,"_",Q394),$A$2:$P$352,8,FALSE)*'DGNB LCA Results'!$N$3,0))))</f>
        <v>0</v>
      </c>
      <c r="I394">
        <f>IF('DGNB LCA Results'!$P$4=4,VLOOKUP(CONCATENATE('DGNB LCA Results'!$M$3,"_",Q394),$A$2:$P$352,9,FALSE)*'DGNB LCA Results'!$N$3+VLOOKUP(CONCATENATE('DGNB LCA Results'!$K$3,"_",Q394),$A$2:$P$352,9,FALSE)*'DGNB LCA Results'!$L$3+VLOOKUP(CONCATENATE('DGNB LCA Results'!$I$3,"_",Q394),$A$2:$P$352,9,FALSE)*'DGNB LCA Results'!$J$3+VLOOKUP(CONCATENATE('DGNB LCA Results'!$G$3,"_",Q394),$A$2:$P$352,9,FALSE)*'DGNB LCA Results'!$H$3,IF('DGNB LCA Results'!$P$4=3,VLOOKUP(CONCATENATE('DGNB LCA Results'!$M$3,"_",Q394),$A$2:$P$352,9,FALSE)*'DGNB LCA Results'!$N$3+VLOOKUP(CONCATENATE('DGNB LCA Results'!$K$3,"_",Q394),$A$2:$P$352,9,FALSE)*'DGNB LCA Results'!$L$3+VLOOKUP(CONCATENATE('DGNB LCA Results'!$I$3,"_",Q394),$A$2:$P$352,9,FALSE)*'DGNB LCA Results'!$J$3,IF('DGNB LCA Results'!$P$4=2,VLOOKUP(CONCATENATE('DGNB LCA Results'!$M$3,"_",Q394),$A$2:$P$352,9,FALSE)*'DGNB LCA Results'!$N$3+VLOOKUP(CONCATENATE('DGNB LCA Results'!$K$3,"_",Q394),$A$2:$P$352,9,FALSE)*'DGNB LCA Results'!$L$3,IF('DGNB LCA Results'!$P$4=1,VLOOKUP(CONCATENATE('DGNB LCA Results'!$M$3,"_",Q394),$A$2:$P$352,9,FALSE)*'DGNB LCA Results'!$N$3,0))))</f>
        <v>0</v>
      </c>
      <c r="J394" s="427">
        <f>IF('DGNB LCA Results'!$P$4=4,VLOOKUP(CONCATENATE('DGNB LCA Results'!$M$3,"_",Q394),$A$2:$P$352,10,FALSE)*'DGNB LCA Results'!$N$3+VLOOKUP(CONCATENATE('DGNB LCA Results'!$K$3,"_",Q394),$A$2:$P$352,10,FALSE)*'DGNB LCA Results'!$L$3+VLOOKUP(CONCATENATE('DGNB LCA Results'!$I$3,"_",Q394),$A$2:$P$352,10,FALSE)*'DGNB LCA Results'!$J$3+VLOOKUP(CONCATENATE('DGNB LCA Results'!$G$3,"_",Q394),$A$2:$P$352,10,FALSE)*'DGNB LCA Results'!$H$3,IF('DGNB LCA Results'!$P$4=3,VLOOKUP(CONCATENATE('DGNB LCA Results'!$M$3,"_",Q394),$A$2:$P$352,10,FALSE)*'DGNB LCA Results'!$N$3+VLOOKUP(CONCATENATE('DGNB LCA Results'!$K$3,"_",Q394),$A$2:$P$352,10,FALSE)*'DGNB LCA Results'!$L$3+VLOOKUP(CONCATENATE('DGNB LCA Results'!$I$3,"_",Q394),$A$2:$P$352,10,FALSE)*'DGNB LCA Results'!$J$3,IF('DGNB LCA Results'!$P$4=2,VLOOKUP(CONCATENATE('DGNB LCA Results'!$M$3,"_",Q394),$A$2:$P$352,10,FALSE)*'DGNB LCA Results'!$N$3+VLOOKUP(CONCATENATE('DGNB LCA Results'!$K$3,"_",Q394),$A$2:$P$352,10,FALSE)*'DGNB LCA Results'!$L$3,IF('DGNB LCA Results'!$P$4=1,VLOOKUP(CONCATENATE('DGNB LCA Results'!$M$3,"_",Q394),$A$2:$P$352,10,FALSE)*'DGNB LCA Results'!$N$3,0))))</f>
        <v>0</v>
      </c>
      <c r="K394" s="426">
        <f>IF('DGNB LCA Results'!$P$4=4,VLOOKUP(CONCATENATE('DGNB LCA Results'!$M$3,"_",Q394),$A$2:$P$352,11,FALSE)*'DGNB LCA Results'!$N$3+VLOOKUP(CONCATENATE('DGNB LCA Results'!$K$3,"_",Q394),$A$2:$P$352,11,FALSE)*'DGNB LCA Results'!$L$3+VLOOKUP(CONCATENATE('DGNB LCA Results'!$I$3,"_",Q394),$A$2:$P$352,11,FALSE)*'DGNB LCA Results'!$J$3+VLOOKUP(CONCATENATE('DGNB LCA Results'!$G$3,"_",Q394),$A$2:$P$352,11,FALSE)*'DGNB LCA Results'!$H$3,IF('DGNB LCA Results'!$P$4=3,VLOOKUP(CONCATENATE('DGNB LCA Results'!$M$3,"_",Q394),$A$2:$P$352,11,FALSE)*'DGNB LCA Results'!$N$3+VLOOKUP(CONCATENATE('DGNB LCA Results'!$K$3,"_",Q394),$A$2:$P$352,11,FALSE)*'DGNB LCA Results'!$L$3+VLOOKUP(CONCATENATE('DGNB LCA Results'!$I$3,"_",Q394),$A$2:$P$352,11,FALSE)*'DGNB LCA Results'!$J$3,IF('DGNB LCA Results'!$P$4=2,VLOOKUP(CONCATENATE('DGNB LCA Results'!$M$3,"_",Q394),$A$2:$P$352,11,FALSE)*'DGNB LCA Results'!$N$3+VLOOKUP(CONCATENATE('DGNB LCA Results'!$K$3,"_",Q394),$A$2:$P$352,11,FALSE)*'DGNB LCA Results'!$L$3,IF('DGNB LCA Results'!$P$4=1,VLOOKUP(CONCATENATE('DGNB LCA Results'!$M$3,"_",Q394),$A$2:$P$352,11,FALSE)*'DGNB LCA Results'!$N$3,0))))</f>
        <v>0</v>
      </c>
      <c r="L394">
        <f>IF('DGNB LCA Results'!$P$4=4,VLOOKUP(CONCATENATE('DGNB LCA Results'!$M$3,"_",Q394),$A$2:$P$352,12,FALSE)*'DGNB LCA Results'!$N$3+VLOOKUP(CONCATENATE('DGNB LCA Results'!$K$3,"_",Q394),$A$2:$P$352,12,FALSE)*'DGNB LCA Results'!$L$3+VLOOKUP(CONCATENATE('DGNB LCA Results'!$I$3,"_",Q394),$A$2:$P$352,12,FALSE)*'DGNB LCA Results'!$J$3+VLOOKUP(CONCATENATE('DGNB LCA Results'!$G$3,"_",Q394),$A$2:$P$352,12,FALSE)*'DGNB LCA Results'!$H$3,IF('DGNB LCA Results'!$P$4=3,VLOOKUP(CONCATENATE('DGNB LCA Results'!$M$3,"_",Q394),$A$2:$P$352,12,FALSE)*'DGNB LCA Results'!$N$3+VLOOKUP(CONCATENATE('DGNB LCA Results'!$K$3,"_",Q394),$A$2:$P$352,12,FALSE)*'DGNB LCA Results'!$L$3+VLOOKUP(CONCATENATE('DGNB LCA Results'!$I$3,"_",Q394),$A$2:$P$352,12,FALSE)*'DGNB LCA Results'!$J$3,IF('DGNB LCA Results'!$P$4=2,VLOOKUP(CONCATENATE('DGNB LCA Results'!$M$3,"_",Q394),$A$2:$P$352,12,FALSE)*'DGNB LCA Results'!$N$3+VLOOKUP(CONCATENATE('DGNB LCA Results'!$K$3,"_",Q394),$A$2:$P$352,12,FALSE)*'DGNB LCA Results'!$L$3,IF('DGNB LCA Results'!$P$4=1,VLOOKUP(CONCATENATE('DGNB LCA Results'!$M$3,"_",Q394),$A$2:$P$352,12,FALSE)*'DGNB LCA Results'!$N$3,0))))</f>
        <v>0</v>
      </c>
      <c r="M394" s="427">
        <f>IF('DGNB LCA Results'!$P$4=4,VLOOKUP(CONCATENATE('DGNB LCA Results'!$M$3,"_",Q394),$A$2:$P$352,13,FALSE)*'DGNB LCA Results'!$N$3+VLOOKUP(CONCATENATE('DGNB LCA Results'!$K$3,"_",Q394),$A$2:$P$352,13,FALSE)*'DGNB LCA Results'!$L$3+VLOOKUP(CONCATENATE('DGNB LCA Results'!$I$3,"_",Q394),$A$2:$P$352,13,FALSE)*'DGNB LCA Results'!$J$3+VLOOKUP(CONCATENATE('DGNB LCA Results'!$G$3,"_",Q394),$A$2:$P$352,13,FALSE)*'DGNB LCA Results'!$H$3,IF('DGNB LCA Results'!$P$4=3,VLOOKUP(CONCATENATE('DGNB LCA Results'!$M$3,"_",Q394),$A$2:$P$352,13,FALSE)*'DGNB LCA Results'!$N$3+VLOOKUP(CONCATENATE('DGNB LCA Results'!$K$3,"_",Q394),$A$2:$P$352,13,FALSE)*'DGNB LCA Results'!$L$3+VLOOKUP(CONCATENATE('DGNB LCA Results'!$I$3,"_",Q394),$A$2:$P$352,13,FALSE)*'DGNB LCA Results'!$J$3,IF('DGNB LCA Results'!$P$4=2,VLOOKUP(CONCATENATE('DGNB LCA Results'!$M$3,"_",Q394),$A$2:$P$352,13,FALSE)*'DGNB LCA Results'!$N$3+VLOOKUP(CONCATENATE('DGNB LCA Results'!$K$3,"_",Q394),$A$2:$P$352,13,FALSE)*'DGNB LCA Results'!$L$3,IF('DGNB LCA Results'!$P$4=1,VLOOKUP(CONCATENATE('DGNB LCA Results'!$M$3,"_",Q394),$A$2:$P$352,13,FALSE)*'DGNB LCA Results'!$N$3,0))))</f>
        <v>0</v>
      </c>
      <c r="N394" s="426">
        <f>IF('DGNB LCA Results'!$P$4=4,VLOOKUP(CONCATENATE('DGNB LCA Results'!$M$3,"_",Q394),$A$2:$P$352,14,FALSE)*'DGNB LCA Results'!$N$3+VLOOKUP(CONCATENATE('DGNB LCA Results'!$K$3,"_",Q394),$A$2:$P$352,14,FALSE)*'DGNB LCA Results'!$L$3+VLOOKUP(CONCATENATE('DGNB LCA Results'!$I$3,"_",Q394),$A$2:$P$352,14,FALSE)*'DGNB LCA Results'!$J$3+VLOOKUP(CONCATENATE('DGNB LCA Results'!$G$3,"_",Q394),$A$2:$P$352,14,FALSE)*'DGNB LCA Results'!$H$3,IF('DGNB LCA Results'!$P$4=3,VLOOKUP(CONCATENATE('DGNB LCA Results'!$M$3,"_",Q394),$A$2:$P$352,14,FALSE)*'DGNB LCA Results'!$N$3+VLOOKUP(CONCATENATE('DGNB LCA Results'!$K$3,"_",Q394),$A$2:$P$352,14,FALSE)*'DGNB LCA Results'!$L$3+VLOOKUP(CONCATENATE('DGNB LCA Results'!$I$3,"_",Q394),$A$2:$P$352,14,FALSE)*'DGNB LCA Results'!$J$3,IF('DGNB LCA Results'!$P$4=2,VLOOKUP(CONCATENATE('DGNB LCA Results'!$M$3,"_",Q394),$A$2:$P$352,14,FALSE)*'DGNB LCA Results'!$N$3+VLOOKUP(CONCATENATE('DGNB LCA Results'!$K$3,"_",Q394),$A$2:$P$352,14,FALSE)*'DGNB LCA Results'!$L$3,IF('DGNB LCA Results'!$P$4=1,VLOOKUP(CONCATENATE('DGNB LCA Results'!$M$3,"_",Q394),$A$2:$P$352,14,FALSE)*'DGNB LCA Results'!$N$3,0))))</f>
        <v>0</v>
      </c>
      <c r="O394">
        <f>IF('DGNB LCA Results'!$P$4=4,VLOOKUP(CONCATENATE('DGNB LCA Results'!$M$3,"_",Q394),$A$2:$P$352,15,FALSE)*'DGNB LCA Results'!$N$3+VLOOKUP(CONCATENATE('DGNB LCA Results'!$K$3,"_",Q394),$A$2:$P$352,15,FALSE)*'DGNB LCA Results'!$L$3+VLOOKUP(CONCATENATE('DGNB LCA Results'!$I$3,"_",Q394),$A$2:$P$352,15,FALSE)*'DGNB LCA Results'!$J$3+VLOOKUP(CONCATENATE('DGNB LCA Results'!$G$3,"_",Q394),$A$2:$P$352,15,FALSE)*'DGNB LCA Results'!$H$3,IF('DGNB LCA Results'!$P$4=3,VLOOKUP(CONCATENATE('DGNB LCA Results'!$M$3,"_",Q394),$A$2:$P$352,15,FALSE)*'DGNB LCA Results'!$N$3+VLOOKUP(CONCATENATE('DGNB LCA Results'!$K$3,"_",Q394),$A$2:$P$352,15,FALSE)*'DGNB LCA Results'!$L$3+VLOOKUP(CONCATENATE('DGNB LCA Results'!$I$3,"_",Q394),$A$2:$P$352,15,FALSE)*'DGNB LCA Results'!$J$3,IF('DGNB LCA Results'!$P$4=2,VLOOKUP(CONCATENATE('DGNB LCA Results'!$M$3,"_",Q394),$A$2:$P$352,15,FALSE)*'DGNB LCA Results'!$N$3+VLOOKUP(CONCATENATE('DGNB LCA Results'!$K$3,"_",Q394),$A$2:$P$352,15,FALSE)*'DGNB LCA Results'!$L$3,IF('DGNB LCA Results'!$P$4=1,VLOOKUP(CONCATENATE('DGNB LCA Results'!$M$3,"_",Q394),$A$2:$P$352,15,FALSE)*'DGNB LCA Results'!$N$3,0))))</f>
        <v>0</v>
      </c>
      <c r="P394" s="427">
        <f>IF('DGNB LCA Results'!$P$4=4,VLOOKUP(CONCATENATE('DGNB LCA Results'!$M$3,"_",Q394),$A$2:$P$352,16,FALSE)*'DGNB LCA Results'!$N$3+VLOOKUP(CONCATENATE('DGNB LCA Results'!$K$3,"_",Q394),$A$2:$P$352,16,FALSE)*'DGNB LCA Results'!$L$3+VLOOKUP(CONCATENATE('DGNB LCA Results'!$I$3,"_",Q394),$A$2:$P$352,16,FALSE)*'DGNB LCA Results'!$J$3+VLOOKUP(CONCATENATE('DGNB LCA Results'!$G$3,"_",Q394),$A$2:$P$352,16,FALSE)*'DGNB LCA Results'!$H$3,IF('DGNB LCA Results'!$P$4=3,VLOOKUP(CONCATENATE('DGNB LCA Results'!$M$3,"_",Q394),$A$2:$P$352,16,FALSE)*'DGNB LCA Results'!$N$3+VLOOKUP(CONCATENATE('DGNB LCA Results'!$K$3,"_",Q394),$A$2:$P$352,16,FALSE)*'DGNB LCA Results'!$L$3+VLOOKUP(CONCATENATE('DGNB LCA Results'!$I$3,"_",Q394),$A$2:$P$352,16,FALSE)*'DGNB LCA Results'!$J$3,IF('DGNB LCA Results'!$P$4=2,VLOOKUP(CONCATENATE('DGNB LCA Results'!$M$3,"_",Q394),$A$2:$P$352,16,FALSE)*'DGNB LCA Results'!$N$3+VLOOKUP(CONCATENATE('DGNB LCA Results'!$K$3,"_",Q394),$A$2:$P$352,16,FALSE)*'DGNB LCA Results'!$L$3,IF('DGNB LCA Results'!$P$4=1,VLOOKUP(CONCATENATE('DGNB LCA Results'!$M$3,"_",Q394),$A$2:$P$352,16,FALSE)*'DGNB LCA Results'!$N$3,0))))</f>
        <v>0</v>
      </c>
      <c r="Q394">
        <v>100</v>
      </c>
      <c r="R394" t="s">
        <v>290</v>
      </c>
    </row>
    <row r="395">
      <c r="A395" t="str">
        <f t="shared" si="39"/>
        <v/>
      </c>
    </row>
    <row r="396">
      <c r="A396" t="str">
        <f t="shared" si="39"/>
        <v>MIX18_NVS_0</v>
      </c>
      <c r="B396" s="426">
        <f>IF('DGNB LCA Results'!$P$4=4,VLOOKUP(CONCATENATE('DGNB LCA Results'!$M$3,"_",Q396), $A$2:$P$362,2,FALSE)*'DGNB LCA Results'!$N$3+
                                                                  VLOOKUP(CONCATENATE('DGNB LCA Results'!$K$3,"_",Q396), $A$2:$P$362,2,FALSE)*'DGNB LCA Results'!$L$3+
                                                                  VLOOKUP(CONCATENATE('DGNB LCA Results'!$I$3,"_",Q396), $A$2:$P$362,2,FALSE)*'DGNB LCA Results'!$J$3+
                                                                  VLOOKUP(CONCATENATE('DGNB LCA Results'!$G$3,"_",Q396), $A$2:$P$362,2,FALSE)*'DGNB LCA Results'!$H$3,
IF('DGNB LCA Results'!$P$4=3,VLOOKUP(CONCATENATE('DGNB LCA Results'!$M$3,"_",Q396), $A$2:$P$362,2,FALSE)*'DGNB LCA Results'!$N$3+
                                                                VLOOKUP(CONCATENATE('DGNB LCA Results'!$K$3,"_",Q396), $A$2:$P$362,2,FALSE)*'DGNB LCA Results'!$L$3+
                                                                VLOOKUP(CONCATENATE('DGNB LCA Results'!$I$3,"_",Q396),$A$2:$P$362,2,FALSE)*'DGNB LCA Results'!$J$3,
IF('DGNB LCA Results'!$P$4=2,VLOOKUP(CONCATENATE('DGNB LCA Results'!$M$3,"_",Q396), $A$2:$P$362,2,FALSE)*'DGNB LCA Results'!$N$3+
                                                                 VLOOKUP(CONCATENATE('DGNB LCA Results'!$K$3,"_",Q396),$A$2:$P$362,2,FALSE)*'DGNB LCA Results'!$L$3,
IF('DGNB LCA Results'!$P$4=1,VLOOKUP(CONCATENATE('DGNB LCA Results'!$M$3,"_",Q396), $A$2:$P$362,2,FALSE)*'DGNB LCA Results'!$N$3,0))))</f>
        <v>0</v>
      </c>
      <c r="C396">
        <f>IF('DGNB LCA Results'!$P$4=4,VLOOKUP(CONCATENATE('DGNB LCA Results'!$M$3,"_",Q396), $A$2:$P$362,3,FALSE)*'DGNB LCA Results'!$N$3+
                                                                  VLOOKUP(CONCATENATE('DGNB LCA Results'!$K$3,"_",Q396), $A$2:$P$362,3,FALSE)*'DGNB LCA Results'!$L$3+
                                                                  VLOOKUP(CONCATENATE('DGNB LCA Results'!$I$3,"_",Q396), $A$2:$P$362,3,FALSE)*'DGNB LCA Results'!$J$3+
                                                                  VLOOKUP(CONCATENATE('DGNB LCA Results'!$G$3,"_",Q396), $A$2:$P$362,3,FALSE)*'DGNB LCA Results'!$H$3,
IF('DGNB LCA Results'!$P$4=3,VLOOKUP(CONCATENATE('DGNB LCA Results'!$M$3,"_",Q396), $A$2:$P$362,3,FALSE)*'DGNB LCA Results'!$N$3+
                                                                VLOOKUP(CONCATENATE('DGNB LCA Results'!$K$3,"_",Q396), $A$2:$P$362,3,FALSE)*'DGNB LCA Results'!$L$3+
                                                                VLOOKUP(CONCATENATE('DGNB LCA Results'!$I$3,"_",Q396),$A$2:$P$362,3,FALSE)*'DGNB LCA Results'!$J$3,
IF('DGNB LCA Results'!$P$4=2,VLOOKUP(CONCATENATE('DGNB LCA Results'!$M$3,"_",Q396), $A$2:$P$362,3,FALSE)*'DGNB LCA Results'!$N$3+
                                                                 VLOOKUP(CONCATENATE('DGNB LCA Results'!$K$3,"_",Q396),$A$2:$P$362,3,FALSE)*'DGNB LCA Results'!$L$3,
IF('DGNB LCA Results'!$P$4=1,VLOOKUP(CONCATENATE('DGNB LCA Results'!$M$3,"_",Q396), $A$2:$P$362,3,FALSE)*'DGNB LCA Results'!$N$3,0))))</f>
        <v>0</v>
      </c>
      <c r="D396">
        <f>IF('DGNB LCA Results'!$P$4=4,VLOOKUP(CONCATENATE('DGNB LCA Results'!$M$3,"_",Q396), $A$2:$P$362,4,FALSE)*'DGNB LCA Results'!$N$3+
                                                                  VLOOKUP(CONCATENATE('DGNB LCA Results'!$K$3,"_",Q396), $A$2:$P$362,4,FALSE)*'DGNB LCA Results'!$L$3+
                                                                  VLOOKUP(CONCATENATE('DGNB LCA Results'!$I$3,"_",Q396), $A$2:$P$362,4,FALSE)*'DGNB LCA Results'!$J$3+
                                                                  VLOOKUP(CONCATENATE('DGNB LCA Results'!$G$3,"_",Q396), $A$2:$P$362,4,FALSE)*'DGNB LCA Results'!$H$3,
IF('DGNB LCA Results'!$P$4=3,VLOOKUP(CONCATENATE('DGNB LCA Results'!$M$3,"_",Q396), $A$2:$P$362,4,FALSE)*'DGNB LCA Results'!$N$3+
                                                                VLOOKUP(CONCATENATE('DGNB LCA Results'!$K$3,"_",Q396), $A$2:$P$362,4,FALSE)*'DGNB LCA Results'!$L$3+
                                                                VLOOKUP(CONCATENATE('DGNB LCA Results'!$I$3,"_",Q396),$A$2:$P$362,4,FALSE)*'DGNB LCA Results'!$J$3,
IF('DGNB LCA Results'!$P$4=2,VLOOKUP(CONCATENATE('DGNB LCA Results'!$M$3,"_",Q396), $A$2:$P$362,4,FALSE)*'DGNB LCA Results'!$N$3+
                                                                 VLOOKUP(CONCATENATE('DGNB LCA Results'!$K$3,"_",Q396),$A$2:$P$362,4,FALSE)*'DGNB LCA Results'!$L$3,
IF('DGNB LCA Results'!$P$4=1,VLOOKUP(CONCATENATE('DGNB LCA Results'!$M$3,"_",Q396), $A$2:$P$362,4,FALSE)*'DGNB LCA Results'!$N$3,0))))</f>
        <v>0</v>
      </c>
      <c r="E396" s="426">
        <f>IF('DGNB LCA Results'!$P$4=4,VLOOKUP(CONCATENATE('DGNB LCA Results'!$M$3,"_",Q396), $A$2:$P$362,5,FALSE)*'DGNB LCA Results'!$N$3+
                                                                  VLOOKUP(CONCATENATE('DGNB LCA Results'!$K$3,"_",Q396), $A$2:$P$362,5,FALSE)*'DGNB LCA Results'!$L$3+
                                                                  VLOOKUP(CONCATENATE('DGNB LCA Results'!$I$3,"_",Q396), $A$2:$P$362,5,FALSE)*'DGNB LCA Results'!$J$3+
                                                                  VLOOKUP(CONCATENATE('DGNB LCA Results'!$G$3,"_",Q396), $A$2:$P$362,5,FALSE)*'DGNB LCA Results'!$H$3,
IF('DGNB LCA Results'!$P$4=3,VLOOKUP(CONCATENATE('DGNB LCA Results'!$M$3,"_",Q396), $A$2:$P$362,5,FALSE)*'DGNB LCA Results'!$N$3+
                                                                VLOOKUP(CONCATENATE('DGNB LCA Results'!$K$3,"_",Q396), $A$2:$P$362,5,FALSE)*'DGNB LCA Results'!$L$3+
                                                                VLOOKUP(CONCATENATE('DGNB LCA Results'!$I$3,"_",Q396),$A$2:$P$362,5,FALSE)*'DGNB LCA Results'!$J$3,
IF('DGNB LCA Results'!$P$4=2,VLOOKUP(CONCATENATE('DGNB LCA Results'!$M$3,"_",Q396), $A$2:$P$362,5,FALSE)*'DGNB LCA Results'!$N$3+
                                                                 VLOOKUP(CONCATENATE('DGNB LCA Results'!$K$3,"_",Q396),$A$2:$P$362,5,FALSE)*'DGNB LCA Results'!$L$3,
IF('DGNB LCA Results'!$P$4=1,VLOOKUP(CONCATENATE('DGNB LCA Results'!$M$3,"_",Q396), $A$2:$P$362,5,FALSE)*'DGNB LCA Results'!$N$3,0))))</f>
        <v>0</v>
      </c>
      <c r="F396">
        <f>IF('DGNB LCA Results'!$P$4=4,VLOOKUP(CONCATENATE('DGNB LCA Results'!$M$3,"_",Q396), $A$2:$P$362,6,FALSE)*'DGNB LCA Results'!$N$3+
                                                                  VLOOKUP(CONCATENATE('DGNB LCA Results'!$K$3,"_",Q396), $A$2:$P$362,6,FALSE)*'DGNB LCA Results'!$L$3+
                                                                  VLOOKUP(CONCATENATE('DGNB LCA Results'!$I$3,"_",Q396), $A$2:$P$362,6,FALSE)*'DGNB LCA Results'!$J$3+
                                                                  VLOOKUP(CONCATENATE('DGNB LCA Results'!$G$3,"_",Q396), $A$2:$P$362,6,FALSE)*'DGNB LCA Results'!$H$3,
IF('DGNB LCA Results'!$P$4=3,VLOOKUP(CONCATENATE('DGNB LCA Results'!$M$3,"_",Q396), $A$2:$P$362,6,FALSE)*'DGNB LCA Results'!$N$3+
                                                                VLOOKUP(CONCATENATE('DGNB LCA Results'!$K$3,"_",Q396), $A$2:$P$362,6,FALSE)*'DGNB LCA Results'!$L$3+
                                                                VLOOKUP(CONCATENATE('DGNB LCA Results'!$I$3,"_",Q396),$A$2:$P$362,6,FALSE)*'DGNB LCA Results'!$J$3,
IF('DGNB LCA Results'!$P$4=2,VLOOKUP(CONCATENATE('DGNB LCA Results'!$M$3,"_",Q396), $A$2:$P$362,6,FALSE)*'DGNB LCA Results'!$N$3+
                                                                 VLOOKUP(CONCATENATE('DGNB LCA Results'!$K$3,"_",Q396),$A$2:$P$362,6,FALSE)*'DGNB LCA Results'!$L$3,
IF('DGNB LCA Results'!$P$4=1,VLOOKUP(CONCATENATE('DGNB LCA Results'!$M$3,"_",Q396), $A$2:$P$362,6,FALSE)*'DGNB LCA Results'!$N$3,0))))</f>
        <v>0</v>
      </c>
      <c r="G396" s="427">
        <f>IF('DGNB LCA Results'!$P$4=4,VLOOKUP(CONCATENATE('DGNB LCA Results'!$M$3,"_",Q396), $A$2:$P$362,7,FALSE)*'DGNB LCA Results'!$N$3+
                                                                  VLOOKUP(CONCATENATE('DGNB LCA Results'!$K$3,"_",Q396), $A$2:$P$362,7,FALSE)*'DGNB LCA Results'!$L$3+
                                                                  VLOOKUP(CONCATENATE('DGNB LCA Results'!$I$3,"_",Q396), $A$2:$P$362,7,FALSE)*'DGNB LCA Results'!$J$3+
                                                                  VLOOKUP(CONCATENATE('DGNB LCA Results'!$G$3,"_",Q396), $A$2:$P$362,7,FALSE)*'DGNB LCA Results'!$H$3,
IF('DGNB LCA Results'!$P$4=3,VLOOKUP(CONCATENATE('DGNB LCA Results'!$M$3,"_",Q396), $A$2:$P$362,7,FALSE)*'DGNB LCA Results'!$N$3+
                                                                VLOOKUP(CONCATENATE('DGNB LCA Results'!$K$3,"_",Q396), $A$2:$P$362,7,FALSE)*'DGNB LCA Results'!$L$3+
                                                                VLOOKUP(CONCATENATE('DGNB LCA Results'!$I$3,"_",Q396),$A$2:$P$362,7,FALSE)*'DGNB LCA Results'!$J$3,
IF('DGNB LCA Results'!$P$4=2,VLOOKUP(CONCATENATE('DGNB LCA Results'!$M$3,"_",Q396), $A$2:$P$362,7,FALSE)*'DGNB LCA Results'!$N$3+
                                                                 VLOOKUP(CONCATENATE('DGNB LCA Results'!$K$3,"_",Q396),$A$2:$P$362,7,FALSE)*'DGNB LCA Results'!$L$3,
IF('DGNB LCA Results'!$P$4=1,VLOOKUP(CONCATENATE('DGNB LCA Results'!$M$3,"_",Q396), $A$2:$P$362,7,FALSE)*'DGNB LCA Results'!$N$3,0))))</f>
        <v>0</v>
      </c>
      <c r="H396" s="426">
        <f>IF('DGNB LCA Results'!$P$4=4,VLOOKUP(CONCATENATE('DGNB LCA Results'!$M$3,"_",Q396), $A$2:$P$362,8,FALSE)*'DGNB LCA Results'!$N$3+
                                                                  VLOOKUP(CONCATENATE('DGNB LCA Results'!$K$3,"_",Q396), $A$2:$P$362,8,FALSE)*'DGNB LCA Results'!$L$3+
                                                                  VLOOKUP(CONCATENATE('DGNB LCA Results'!$I$3,"_",Q396), $A$2:$P$362,8,FALSE)*'DGNB LCA Results'!$J$3+
                                                                  VLOOKUP(CONCATENATE('DGNB LCA Results'!$G$3,"_",Q396), $A$2:$P$362,8,FALSE)*'DGNB LCA Results'!$H$3,
IF('DGNB LCA Results'!$P$4=3,VLOOKUP(CONCATENATE('DGNB LCA Results'!$M$3,"_",Q396), $A$2:$P$362,8,FALSE)*'DGNB LCA Results'!$N$3+
                                                                VLOOKUP(CONCATENATE('DGNB LCA Results'!$K$3,"_",Q396), $A$2:$P$362,8,FALSE)*'DGNB LCA Results'!$L$3+
                                                                VLOOKUP(CONCATENATE('DGNB LCA Results'!$I$3,"_",Q396),$A$2:$P$362,8,FALSE)*'DGNB LCA Results'!$J$3,
IF('DGNB LCA Results'!$P$4=2,VLOOKUP(CONCATENATE('DGNB LCA Results'!$M$3,"_",Q396), $A$2:$P$362,8,FALSE)*'DGNB LCA Results'!$N$3+
                                                                 VLOOKUP(CONCATENATE('DGNB LCA Results'!$K$3,"_",Q396),$A$2:$P$362,8,FALSE)*'DGNB LCA Results'!$L$3,
IF('DGNB LCA Results'!$P$4=1,VLOOKUP(CONCATENATE('DGNB LCA Results'!$M$3,"_",Q396), $A$2:$P$362,8,FALSE)*'DGNB LCA Results'!$N$3,0))))</f>
        <v>0</v>
      </c>
      <c r="I396">
        <f>IF('DGNB LCA Results'!$P$4=4,VLOOKUP(CONCATENATE('DGNB LCA Results'!$M$3,"_",Q396), $A$2:$P$362,9,FALSE)*'DGNB LCA Results'!$N$3+
                                                                  VLOOKUP(CONCATENATE('DGNB LCA Results'!$K$3,"_",Q396), $A$2:$P$362,9,FALSE)*'DGNB LCA Results'!$L$3+
                                                                  VLOOKUP(CONCATENATE('DGNB LCA Results'!$I$3,"_",Q396), $A$2:$P$362,9,FALSE)*'DGNB LCA Results'!$J$3+
                                                                  VLOOKUP(CONCATENATE('DGNB LCA Results'!$G$3,"_",Q396), $A$2:$P$362,9,FALSE)*'DGNB LCA Results'!$H$3,
IF('DGNB LCA Results'!$P$4=3,VLOOKUP(CONCATENATE('DGNB LCA Results'!$M$3,"_",Q396), $A$2:$P$362,9,FALSE)*'DGNB LCA Results'!$N$3+
                                                                VLOOKUP(CONCATENATE('DGNB LCA Results'!$K$3,"_",Q396), $A$2:$P$362,9,FALSE)*'DGNB LCA Results'!$L$3+
                                                                VLOOKUP(CONCATENATE('DGNB LCA Results'!$I$3,"_",Q396),$A$2:$P$362,9,FALSE)*'DGNB LCA Results'!$J$3,
IF('DGNB LCA Results'!$P$4=2,VLOOKUP(CONCATENATE('DGNB LCA Results'!$M$3,"_",Q396), $A$2:$P$362,9,FALSE)*'DGNB LCA Results'!$N$3+
                                                                 VLOOKUP(CONCATENATE('DGNB LCA Results'!$K$3,"_",Q396),$A$2:$P$362,9,FALSE)*'DGNB LCA Results'!$L$3,
IF('DGNB LCA Results'!$P$4=1,VLOOKUP(CONCATENATE('DGNB LCA Results'!$M$3,"_",Q396), $A$2:$P$362,9,FALSE)*'DGNB LCA Results'!$N$3,0))))</f>
        <v>0</v>
      </c>
      <c r="J396" s="427">
        <f>IF('DGNB LCA Results'!$P$4=4,VLOOKUP(CONCATENATE('DGNB LCA Results'!$M$3,"_",Q396), $A$2:$P$362,10,FALSE)*'DGNB LCA Results'!$N$3+
                                                                  VLOOKUP(CONCATENATE('DGNB LCA Results'!$K$3,"_",Q396), $A$2:$P$362,10,FALSE)*'DGNB LCA Results'!$L$3+
                                                                  VLOOKUP(CONCATENATE('DGNB LCA Results'!$I$3,"_",Q396), $A$2:$P$362,10,FALSE)*'DGNB LCA Results'!$J$3+
                                                                  VLOOKUP(CONCATENATE('DGNB LCA Results'!$G$3,"_",Q396), $A$2:$P$362,10,FALSE)*'DGNB LCA Results'!$H$3,
IF('DGNB LCA Results'!$P$4=3,VLOOKUP(CONCATENATE('DGNB LCA Results'!$M$3,"_",Q396), $A$2:$P$362,10,FALSE)*'DGNB LCA Results'!$N$3+
                                                                VLOOKUP(CONCATENATE('DGNB LCA Results'!$K$3,"_",Q396), $A$2:$P$362,10,FALSE)*'DGNB LCA Results'!$L$3+
                                                                VLOOKUP(CONCATENATE('DGNB LCA Results'!$I$3,"_",Q396),$A$2:$P$362,10,FALSE)*'DGNB LCA Results'!$J$3,
IF('DGNB LCA Results'!$P$4=2,VLOOKUP(CONCATENATE('DGNB LCA Results'!$M$3,"_",Q396), $A$2:$P$362,10,FALSE)*'DGNB LCA Results'!$N$3+
                                                                 VLOOKUP(CONCATENATE('DGNB LCA Results'!$K$3,"_",Q396),$A$2:$P$362,10,FALSE)*'DGNB LCA Results'!$L$3,
IF('DGNB LCA Results'!$P$4=1,VLOOKUP(CONCATENATE('DGNB LCA Results'!$M$3,"_",Q396), $A$2:$P$362,10,FALSE)*'DGNB LCA Results'!$N$3,0))))</f>
        <v>0</v>
      </c>
      <c r="K396" s="426">
        <f>IF('DGNB LCA Results'!$P$4=4,VLOOKUP(CONCATENATE('DGNB LCA Results'!$M$3,"_",Q396), $A$2:$P$362,11,FALSE)*'DGNB LCA Results'!$N$3+
                                                                  VLOOKUP(CONCATENATE('DGNB LCA Results'!$K$3,"_",Q396), $A$2:$P$362,11,FALSE)*'DGNB LCA Results'!$L$3+
                                                                  VLOOKUP(CONCATENATE('DGNB LCA Results'!$I$3,"_",Q396), $A$2:$P$362,11,FALSE)*'DGNB LCA Results'!$J$3+
                                                                  VLOOKUP(CONCATENATE('DGNB LCA Results'!$G$3,"_",Q396), $A$2:$P$362,11,FALSE)*'DGNB LCA Results'!$H$3,
IF('DGNB LCA Results'!$P$4=3,VLOOKUP(CONCATENATE('DGNB LCA Results'!$M$3,"_",Q396), $A$2:$P$362,11,FALSE)*'DGNB LCA Results'!$N$3+
                                                                VLOOKUP(CONCATENATE('DGNB LCA Results'!$K$3,"_",Q396), $A$2:$P$362,11,FALSE)*'DGNB LCA Results'!$L$3+
                                                                VLOOKUP(CONCATENATE('DGNB LCA Results'!$I$3,"_",Q396),$A$2:$P$362,11,FALSE)*'DGNB LCA Results'!$J$3,
IF('DGNB LCA Results'!$P$4=2,VLOOKUP(CONCATENATE('DGNB LCA Results'!$M$3,"_",Q396), $A$2:$P$362,11,FALSE)*'DGNB LCA Results'!$N$3+
                                                                 VLOOKUP(CONCATENATE('DGNB LCA Results'!$K$3,"_",Q396),$A$2:$P$362,11,FALSE)*'DGNB LCA Results'!$L$3,
IF('DGNB LCA Results'!$P$4=1,VLOOKUP(CONCATENATE('DGNB LCA Results'!$M$3,"_",Q396), $A$2:$P$362,11,FALSE)*'DGNB LCA Results'!$N$3,0))))</f>
        <v>0</v>
      </c>
      <c r="L396">
        <f>IF('DGNB LCA Results'!$P$4=4,VLOOKUP(CONCATENATE('DGNB LCA Results'!$M$3,"_",Q396), $A$2:$P$362,12,FALSE)*'DGNB LCA Results'!$N$3+
                                                                  VLOOKUP(CONCATENATE('DGNB LCA Results'!$K$3,"_",Q396), $A$2:$P$362,12,FALSE)*'DGNB LCA Results'!$L$3+
                                                                  VLOOKUP(CONCATENATE('DGNB LCA Results'!$I$3,"_",Q396), $A$2:$P$362,12,FALSE)*'DGNB LCA Results'!$J$3+
                                                                  VLOOKUP(CONCATENATE('DGNB LCA Results'!$G$3,"_",Q396), $A$2:$P$362,12,FALSE)*'DGNB LCA Results'!$H$3,
IF('DGNB LCA Results'!$P$4=3,VLOOKUP(CONCATENATE('DGNB LCA Results'!$M$3,"_",Q396), $A$2:$P$362,12,FALSE)*'DGNB LCA Results'!$N$3+
                                                                VLOOKUP(CONCATENATE('DGNB LCA Results'!$K$3,"_",Q396), $A$2:$P$362,12,FALSE)*'DGNB LCA Results'!$L$3+
                                                                VLOOKUP(CONCATENATE('DGNB LCA Results'!$I$3,"_",Q396),$A$2:$P$362,12,FALSE)*'DGNB LCA Results'!$J$3,
IF('DGNB LCA Results'!$P$4=2,VLOOKUP(CONCATENATE('DGNB LCA Results'!$M$3,"_",Q396), $A$2:$P$362,12,FALSE)*'DGNB LCA Results'!$N$3+
                                                                 VLOOKUP(CONCATENATE('DGNB LCA Results'!$K$3,"_",Q396),$A$2:$P$362,12,FALSE)*'DGNB LCA Results'!$L$3,
IF('DGNB LCA Results'!$P$4=1,VLOOKUP(CONCATENATE('DGNB LCA Results'!$M$3,"_",Q396), $A$2:$P$362,12,FALSE)*'DGNB LCA Results'!$N$3,0))))</f>
        <v>0</v>
      </c>
      <c r="M396" s="427">
        <f>IF('DGNB LCA Results'!$P$4=4,VLOOKUP(CONCATENATE('DGNB LCA Results'!$M$3,"_",Q396), $A$2:$P$362,13,FALSE)*'DGNB LCA Results'!$N$3+
                                                                  VLOOKUP(CONCATENATE('DGNB LCA Results'!$K$3,"_",Q396), $A$2:$P$362,13,FALSE)*'DGNB LCA Results'!$L$3+
                                                                  VLOOKUP(CONCATENATE('DGNB LCA Results'!$I$3,"_",Q396), $A$2:$P$362,13,FALSE)*'DGNB LCA Results'!$J$3+
                                                                  VLOOKUP(CONCATENATE('DGNB LCA Results'!$G$3,"_",Q396), $A$2:$P$362,13,FALSE)*'DGNB LCA Results'!$H$3,
IF('DGNB LCA Results'!$P$4=3,VLOOKUP(CONCATENATE('DGNB LCA Results'!$M$3,"_",Q396), $A$2:$P$362,13,FALSE)*'DGNB LCA Results'!$N$3+
                                                                VLOOKUP(CONCATENATE('DGNB LCA Results'!$K$3,"_",Q396), $A$2:$P$362,13,FALSE)*'DGNB LCA Results'!$L$3+
                                                                VLOOKUP(CONCATENATE('DGNB LCA Results'!$I$3,"_",Q396),$A$2:$P$362,13,FALSE)*'DGNB LCA Results'!$J$3,
IF('DGNB LCA Results'!$P$4=2,VLOOKUP(CONCATENATE('DGNB LCA Results'!$M$3,"_",Q396), $A$2:$P$362,13,FALSE)*'DGNB LCA Results'!$N$3+
                                                                 VLOOKUP(CONCATENATE('DGNB LCA Results'!$K$3,"_",Q396),$A$2:$P$362,13,FALSE)*'DGNB LCA Results'!$L$3,
IF('DGNB LCA Results'!$P$4=1,VLOOKUP(CONCATENATE('DGNB LCA Results'!$M$3,"_",Q396), $A$2:$P$362,13,FALSE)*'DGNB LCA Results'!$N$3,0))))</f>
        <v>0</v>
      </c>
      <c r="N396" s="426">
        <f>IF('DGNB LCA Results'!$P$4=4,VLOOKUP(CONCATENATE('DGNB LCA Results'!$M$3,"_",Q396), $A$2:$P$362,14,FALSE)*'DGNB LCA Results'!$N$3+
                                                                  VLOOKUP(CONCATENATE('DGNB LCA Results'!$K$3,"_",Q396), $A$2:$P$362,14,FALSE)*'DGNB LCA Results'!$L$3+
                                                                  VLOOKUP(CONCATENATE('DGNB LCA Results'!$I$3,"_",Q396), $A$2:$P$362,14,FALSE)*'DGNB LCA Results'!$J$3+
                                                                  VLOOKUP(CONCATENATE('DGNB LCA Results'!$G$3,"_",Q396), $A$2:$P$362,14,FALSE)*'DGNB LCA Results'!$H$3,
IF('DGNB LCA Results'!$P$4=3,VLOOKUP(CONCATENATE('DGNB LCA Results'!$M$3,"_",Q396), $A$2:$P$362,14,FALSE)*'DGNB LCA Results'!$N$3+
                                                                VLOOKUP(CONCATENATE('DGNB LCA Results'!$K$3,"_",Q396), $A$2:$P$362,14,FALSE)*'DGNB LCA Results'!$L$3+
                                                                VLOOKUP(CONCATENATE('DGNB LCA Results'!$I$3,"_",Q396),$A$2:$P$362,14,FALSE)*'DGNB LCA Results'!$J$3,
IF('DGNB LCA Results'!$P$4=2,VLOOKUP(CONCATENATE('DGNB LCA Results'!$M$3,"_",Q396), $A$2:$P$362,14,FALSE)*'DGNB LCA Results'!$N$3+
                                                                 VLOOKUP(CONCATENATE('DGNB LCA Results'!$K$3,"_",Q396),$A$2:$P$362,14,FALSE)*'DGNB LCA Results'!$L$3,
IF('DGNB LCA Results'!$P$4=1,VLOOKUP(CONCATENATE('DGNB LCA Results'!$M$3,"_",Q396), $A$2:$P$362,14,FALSE)*'DGNB LCA Results'!$N$3,0))))</f>
        <v>0</v>
      </c>
      <c r="O396">
        <f>IF('DGNB LCA Results'!$P$4=4,VLOOKUP(CONCATENATE('DGNB LCA Results'!$M$3,"_",Q396), $A$2:$P$362,15,FALSE)*'DGNB LCA Results'!$N$3+
                                                                  VLOOKUP(CONCATENATE('DGNB LCA Results'!$K$3,"_",Q396), $A$2:$P$362,15,FALSE)*'DGNB LCA Results'!$L$3+
                                                                  VLOOKUP(CONCATENATE('DGNB LCA Results'!$I$3,"_",Q396), $A$2:$P$362,15,FALSE)*'DGNB LCA Results'!$J$3+
                                                                  VLOOKUP(CONCATENATE('DGNB LCA Results'!$G$3,"_",Q396), $A$2:$P$362,15,FALSE)*'DGNB LCA Results'!$H$3,
IF('DGNB LCA Results'!$P$4=3,VLOOKUP(CONCATENATE('DGNB LCA Results'!$M$3,"_",Q396), $A$2:$P$362,15,FALSE)*'DGNB LCA Results'!$N$3+
                                                                VLOOKUP(CONCATENATE('DGNB LCA Results'!$K$3,"_",Q396), $A$2:$P$362,15,FALSE)*'DGNB LCA Results'!$L$3+
                                                                VLOOKUP(CONCATENATE('DGNB LCA Results'!$I$3,"_",Q396),$A$2:$P$362,15,FALSE)*'DGNB LCA Results'!$J$3,
IF('DGNB LCA Results'!$P$4=2,VLOOKUP(CONCATENATE('DGNB LCA Results'!$M$3,"_",Q396), $A$2:$P$362,15,FALSE)*'DGNB LCA Results'!$N$3+
                                                                 VLOOKUP(CONCATENATE('DGNB LCA Results'!$K$3,"_",Q396),$A$2:$P$362,15,FALSE)*'DGNB LCA Results'!$L$3,
IF('DGNB LCA Results'!$P$4=1,VLOOKUP(CONCATENATE('DGNB LCA Results'!$M$3,"_",Q396), $A$2:$P$362,15,FALSE)*'DGNB LCA Results'!$N$3,0))))</f>
        <v>0</v>
      </c>
      <c r="P396" s="427">
        <f>IF('DGNB LCA Results'!$P$4=4,VLOOKUP(CONCATENATE('DGNB LCA Results'!$M$3,"_",Q396), $A$2:$P$362,16,FALSE)*'DGNB LCA Results'!$N$3+
                                                                  VLOOKUP(CONCATENATE('DGNB LCA Results'!$K$3,"_",Q396), $A$2:$P$362,16,FALSE)*'DGNB LCA Results'!$L$3+
                                                                  VLOOKUP(CONCATENATE('DGNB LCA Results'!$I$3,"_",Q396), $A$2:$P$362,16,FALSE)*'DGNB LCA Results'!$J$3+
                                                                  VLOOKUP(CONCATENATE('DGNB LCA Results'!$G$3,"_",Q396), $A$2:$P$362,16,FALSE)*'DGNB LCA Results'!$H$3,
IF('DGNB LCA Results'!$P$4=3,VLOOKUP(CONCATENATE('DGNB LCA Results'!$M$3,"_",Q396), $A$2:$P$362,16,FALSE)*'DGNB LCA Results'!$N$3+
                                                                VLOOKUP(CONCATENATE('DGNB LCA Results'!$K$3,"_",Q396), $A$2:$P$362,16,FALSE)*'DGNB LCA Results'!$L$3+
                                                                VLOOKUP(CONCATENATE('DGNB LCA Results'!$I$3,"_",Q396),$A$2:$P$362,16,FALSE)*'DGNB LCA Results'!$J$3,
IF('DGNB LCA Results'!$P$4=2,VLOOKUP(CONCATENATE('DGNB LCA Results'!$M$3,"_",Q396), $A$2:$P$362,16,FALSE)*'DGNB LCA Results'!$N$3+
                                                                 VLOOKUP(CONCATENATE('DGNB LCA Results'!$K$3,"_",Q396),$A$2:$P$362,16,FALSE)*'DGNB LCA Results'!$L$3,
IF('DGNB LCA Results'!$P$4=1,VLOOKUP(CONCATENATE('DGNB LCA Results'!$M$3,"_",Q396), $A$2:$P$362,16,FALSE)*'DGNB LCA Results'!$N$3,0))))</f>
        <v>0</v>
      </c>
      <c r="Q396">
        <v>0</v>
      </c>
      <c r="R396" t="s">
        <v>293</v>
      </c>
    </row>
    <row r="397">
      <c r="A397" t="str">
        <f t="shared" si="39"/>
        <v>MIX18_NVS_30</v>
      </c>
      <c r="B397" s="426">
        <f>IF('DGNB LCA Results'!$P$4=4,VLOOKUP(CONCATENATE('DGNB LCA Results'!$M$3,"_",Q397),$A$2:$P$362,2,FALSE)*'DGNB LCA Results'!$N$3+VLOOKUP(CONCATENATE('DGNB LCA Results'!$K$3,"_",Q397),$A$2:$P$362,2,FALSE)*'DGNB LCA Results'!$L$3+VLOOKUP(CONCATENATE('DGNB LCA Results'!$I$3,"_",Q397),$A$2:$P$362,2,FALSE)*'DGNB LCA Results'!$J$3+VLOOKUP(CONCATENATE('DGNB LCA Results'!$G$3,"_",Q397),$A$2:$P$362,2,FALSE)*'DGNB LCA Results'!$H$3,IF('DGNB LCA Results'!$P$4=3,VLOOKUP(CONCATENATE('DGNB LCA Results'!$M$3,"_",Q397),$A$2:$P$362,2,FALSE)*'DGNB LCA Results'!$N$3+VLOOKUP(CONCATENATE('DGNB LCA Results'!$K$3,"_",Q397),$A$2:$P$362,2,FALSE)*'DGNB LCA Results'!$L$3+VLOOKUP(CONCATENATE('DGNB LCA Results'!$I$3,"_",Q397),$A$2:$P$362,2,FALSE)*'DGNB LCA Results'!$J$3,IF('DGNB LCA Results'!$P$4=2,VLOOKUP(CONCATENATE('DGNB LCA Results'!$M$3,"_",Q397),$A$2:$P$362,2,FALSE)*'DGNB LCA Results'!$N$3+VLOOKUP(CONCATENATE('DGNB LCA Results'!$K$3,"_",Q397),$A$2:$P$362,2,FALSE)*'DGNB LCA Results'!$L$3,IF('DGNB LCA Results'!$P$4=1,VLOOKUP(CONCATENATE('DGNB LCA Results'!$M$3,"_",Q397),$A$2:$P$362,2,FALSE)*'DGNB LCA Results'!$N$3,0))))</f>
        <v>0</v>
      </c>
      <c r="C397">
        <f>IF('DGNB LCA Results'!$P$4=4,VLOOKUP(CONCATENATE('DGNB LCA Results'!$M$3,"_",Q397),$A$2:$P$362,3,FALSE)*'DGNB LCA Results'!$N$3+VLOOKUP(CONCATENATE('DGNB LCA Results'!$K$3,"_",Q397),$A$2:$P$362,3,FALSE)*'DGNB LCA Results'!$L$3+VLOOKUP(CONCATENATE('DGNB LCA Results'!$I$3,"_",Q397),$A$2:$P$362,3,FALSE)*'DGNB LCA Results'!$J$3+VLOOKUP(CONCATENATE('DGNB LCA Results'!$G$3,"_",Q397),$A$2:$P$362,3,FALSE)*'DGNB LCA Results'!$H$3,IF('DGNB LCA Results'!$P$4=3,VLOOKUP(CONCATENATE('DGNB LCA Results'!$M$3,"_",Q397),$A$2:$P$362,3,FALSE)*'DGNB LCA Results'!$N$3+VLOOKUP(CONCATENATE('DGNB LCA Results'!$K$3,"_",Q397),$A$2:$P$362,3,FALSE)*'DGNB LCA Results'!$L$3+VLOOKUP(CONCATENATE('DGNB LCA Results'!$I$3,"_",Q397),$A$2:$P$362,3,FALSE)*'DGNB LCA Results'!$J$3,IF('DGNB LCA Results'!$P$4=2,VLOOKUP(CONCATENATE('DGNB LCA Results'!$M$3,"_",Q397),$A$2:$P$362,3,FALSE)*'DGNB LCA Results'!$N$3+VLOOKUP(CONCATENATE('DGNB LCA Results'!$K$3,"_",Q397),$A$2:$P$362,3,FALSE)*'DGNB LCA Results'!$L$3,IF('DGNB LCA Results'!$P$4=1,VLOOKUP(CONCATENATE('DGNB LCA Results'!$M$3,"_",Q397),$A$2:$P$362,3,FALSE)*'DGNB LCA Results'!$N$3,0))))</f>
        <v>0</v>
      </c>
      <c r="D397">
        <f>IF('DGNB LCA Results'!$P$4=4,VLOOKUP(CONCATENATE('DGNB LCA Results'!$M$3,"_",Q397),$A$2:$P$362,4,FALSE)*'DGNB LCA Results'!$N$3+VLOOKUP(CONCATENATE('DGNB LCA Results'!$K$3,"_",Q397),$A$2:$P$362,4,FALSE)*'DGNB LCA Results'!$L$3+VLOOKUP(CONCATENATE('DGNB LCA Results'!$I$3,"_",Q397),$A$2:$P$362,4,FALSE)*'DGNB LCA Results'!$J$3+VLOOKUP(CONCATENATE('DGNB LCA Results'!$G$3,"_",Q397),$A$2:$P$362,4,FALSE)*'DGNB LCA Results'!$H$3,IF('DGNB LCA Results'!$P$4=3,VLOOKUP(CONCATENATE('DGNB LCA Results'!$M$3,"_",Q397),$A$2:$P$362,4,FALSE)*'DGNB LCA Results'!$N$3+VLOOKUP(CONCATENATE('DGNB LCA Results'!$K$3,"_",Q397),$A$2:$P$362,4,FALSE)*'DGNB LCA Results'!$L$3+VLOOKUP(CONCATENATE('DGNB LCA Results'!$I$3,"_",Q397),$A$2:$P$362,4,FALSE)*'DGNB LCA Results'!$J$3,IF('DGNB LCA Results'!$P$4=2,VLOOKUP(CONCATENATE('DGNB LCA Results'!$M$3,"_",Q397),$A$2:$P$362,4,FALSE)*'DGNB LCA Results'!$N$3+VLOOKUP(CONCATENATE('DGNB LCA Results'!$K$3,"_",Q397),$A$2:$P$362,4,FALSE)*'DGNB LCA Results'!$L$3,IF('DGNB LCA Results'!$P$4=1,VLOOKUP(CONCATENATE('DGNB LCA Results'!$M$3,"_",Q397),$A$2:$P$362,4,FALSE)*'DGNB LCA Results'!$N$3,0))))</f>
        <v>0</v>
      </c>
      <c r="E397" s="426">
        <f>IF('DGNB LCA Results'!$P$4=4,VLOOKUP(CONCATENATE('DGNB LCA Results'!$M$3,"_",Q397),$A$2:$P$362,5,FALSE)*'DGNB LCA Results'!$N$3+VLOOKUP(CONCATENATE('DGNB LCA Results'!$K$3,"_",Q397),$A$2:$P$362,5,FALSE)*'DGNB LCA Results'!$L$3+VLOOKUP(CONCATENATE('DGNB LCA Results'!$I$3,"_",Q397),$A$2:$P$362,5,FALSE)*'DGNB LCA Results'!$J$3+VLOOKUP(CONCATENATE('DGNB LCA Results'!$G$3,"_",Q397),$A$2:$P$362,5,FALSE)*'DGNB LCA Results'!$H$3,IF('DGNB LCA Results'!$P$4=3,VLOOKUP(CONCATENATE('DGNB LCA Results'!$M$3,"_",Q397),$A$2:$P$362,5,FALSE)*'DGNB LCA Results'!$N$3+VLOOKUP(CONCATENATE('DGNB LCA Results'!$K$3,"_",Q397),$A$2:$P$362,5,FALSE)*'DGNB LCA Results'!$L$3+VLOOKUP(CONCATENATE('DGNB LCA Results'!$I$3,"_",Q397),$A$2:$P$362,5,FALSE)*'DGNB LCA Results'!$J$3,IF('DGNB LCA Results'!$P$4=2,VLOOKUP(CONCATENATE('DGNB LCA Results'!$M$3,"_",Q397),$A$2:$P$362,5,FALSE)*'DGNB LCA Results'!$N$3+VLOOKUP(CONCATENATE('DGNB LCA Results'!$K$3,"_",Q397),$A$2:$P$362,5,FALSE)*'DGNB LCA Results'!$L$3,IF('DGNB LCA Results'!$P$4=1,VLOOKUP(CONCATENATE('DGNB LCA Results'!$M$3,"_",Q397),$A$2:$P$362,5,FALSE)*'DGNB LCA Results'!$N$3,0))))</f>
        <v>0</v>
      </c>
      <c r="F397">
        <f>IF('DGNB LCA Results'!$P$4=4,VLOOKUP(CONCATENATE('DGNB LCA Results'!$M$3,"_",Q397),$A$2:$P$362,6,FALSE)*'DGNB LCA Results'!$N$3+VLOOKUP(CONCATENATE('DGNB LCA Results'!$K$3,"_",Q397),$A$2:$P$362,6,FALSE)*'DGNB LCA Results'!$L$3+VLOOKUP(CONCATENATE('DGNB LCA Results'!$I$3,"_",Q397),$A$2:$P$362,6,FALSE)*'DGNB LCA Results'!$J$3+VLOOKUP(CONCATENATE('DGNB LCA Results'!$G$3,"_",Q397),$A$2:$P$362,6,FALSE)*'DGNB LCA Results'!$H$3,IF('DGNB LCA Results'!$P$4=3,VLOOKUP(CONCATENATE('DGNB LCA Results'!$M$3,"_",Q397),$A$2:$P$362,6,FALSE)*'DGNB LCA Results'!$N$3+VLOOKUP(CONCATENATE('DGNB LCA Results'!$K$3,"_",Q397),$A$2:$P$362,6,FALSE)*'DGNB LCA Results'!$L$3+VLOOKUP(CONCATENATE('DGNB LCA Results'!$I$3,"_",Q397),$A$2:$P$362,6,FALSE)*'DGNB LCA Results'!$J$3,IF('DGNB LCA Results'!$P$4=2,VLOOKUP(CONCATENATE('DGNB LCA Results'!$M$3,"_",Q397),$A$2:$P$362,6,FALSE)*'DGNB LCA Results'!$N$3+VLOOKUP(CONCATENATE('DGNB LCA Results'!$K$3,"_",Q397),$A$2:$P$362,6,FALSE)*'DGNB LCA Results'!$L$3,IF('DGNB LCA Results'!$P$4=1,VLOOKUP(CONCATENATE('DGNB LCA Results'!$M$3,"_",Q397),$A$2:$P$362,6,FALSE)*'DGNB LCA Results'!$N$3,0))))</f>
        <v>0</v>
      </c>
      <c r="G397" s="427">
        <f>IF('DGNB LCA Results'!$P$4=4,VLOOKUP(CONCATENATE('DGNB LCA Results'!$M$3,"_",Q397),$A$2:$P$362,7,FALSE)*'DGNB LCA Results'!$N$3+VLOOKUP(CONCATENATE('DGNB LCA Results'!$K$3,"_",Q397),$A$2:$P$362,7,FALSE)*'DGNB LCA Results'!$L$3+VLOOKUP(CONCATENATE('DGNB LCA Results'!$I$3,"_",Q397),$A$2:$P$362,7,FALSE)*'DGNB LCA Results'!$J$3+VLOOKUP(CONCATENATE('DGNB LCA Results'!$G$3,"_",Q397),$A$2:$P$362,7,FALSE)*'DGNB LCA Results'!$H$3,IF('DGNB LCA Results'!$P$4=3,VLOOKUP(CONCATENATE('DGNB LCA Results'!$M$3,"_",Q397),$A$2:$P$362,7,FALSE)*'DGNB LCA Results'!$N$3+VLOOKUP(CONCATENATE('DGNB LCA Results'!$K$3,"_",Q397),$A$2:$P$362,7,FALSE)*'DGNB LCA Results'!$L$3+VLOOKUP(CONCATENATE('DGNB LCA Results'!$I$3,"_",Q397),$A$2:$P$362,7,FALSE)*'DGNB LCA Results'!$J$3,IF('DGNB LCA Results'!$P$4=2,VLOOKUP(CONCATENATE('DGNB LCA Results'!$M$3,"_",Q397),$A$2:$P$362,7,FALSE)*'DGNB LCA Results'!$N$3+VLOOKUP(CONCATENATE('DGNB LCA Results'!$K$3,"_",Q397),$A$2:$P$362,7,FALSE)*'DGNB LCA Results'!$L$3,IF('DGNB LCA Results'!$P$4=1,VLOOKUP(CONCATENATE('DGNB LCA Results'!$M$3,"_",Q397),$A$2:$P$362,7,FALSE)*'DGNB LCA Results'!$N$3,0))))</f>
        <v>0</v>
      </c>
      <c r="H397" s="426">
        <f>IF('DGNB LCA Results'!$P$4=4,VLOOKUP(CONCATENATE('DGNB LCA Results'!$M$3,"_",Q397),$A$2:$P$362,8,FALSE)*'DGNB LCA Results'!$N$3+VLOOKUP(CONCATENATE('DGNB LCA Results'!$K$3,"_",Q397),$A$2:$P$362,8,FALSE)*'DGNB LCA Results'!$L$3+VLOOKUP(CONCATENATE('DGNB LCA Results'!$I$3,"_",Q397),$A$2:$P$362,8,FALSE)*'DGNB LCA Results'!$J$3+VLOOKUP(CONCATENATE('DGNB LCA Results'!$G$3,"_",Q397),$A$2:$P$362,8,FALSE)*'DGNB LCA Results'!$H$3,IF('DGNB LCA Results'!$P$4=3,VLOOKUP(CONCATENATE('DGNB LCA Results'!$M$3,"_",Q397),$A$2:$P$362,8,FALSE)*'DGNB LCA Results'!$N$3+VLOOKUP(CONCATENATE('DGNB LCA Results'!$K$3,"_",Q397),$A$2:$P$362,8,FALSE)*'DGNB LCA Results'!$L$3+VLOOKUP(CONCATENATE('DGNB LCA Results'!$I$3,"_",Q397),$A$2:$P$362,8,FALSE)*'DGNB LCA Results'!$J$3,IF('DGNB LCA Results'!$P$4=2,VLOOKUP(CONCATENATE('DGNB LCA Results'!$M$3,"_",Q397),$A$2:$P$362,8,FALSE)*'DGNB LCA Results'!$N$3+VLOOKUP(CONCATENATE('DGNB LCA Results'!$K$3,"_",Q397),$A$2:$P$362,8,FALSE)*'DGNB LCA Results'!$L$3,IF('DGNB LCA Results'!$P$4=1,VLOOKUP(CONCATENATE('DGNB LCA Results'!$M$3,"_",Q397),$A$2:$P$362,8,FALSE)*'DGNB LCA Results'!$N$3,0))))</f>
        <v>0</v>
      </c>
      <c r="I397">
        <f>IF('DGNB LCA Results'!$P$4=4,VLOOKUP(CONCATENATE('DGNB LCA Results'!$M$3,"_",Q397),$A$2:$P$362,9,FALSE)*'DGNB LCA Results'!$N$3+VLOOKUP(CONCATENATE('DGNB LCA Results'!$K$3,"_",Q397),$A$2:$P$362,9,FALSE)*'DGNB LCA Results'!$L$3+VLOOKUP(CONCATENATE('DGNB LCA Results'!$I$3,"_",Q397),$A$2:$P$362,9,FALSE)*'DGNB LCA Results'!$J$3+VLOOKUP(CONCATENATE('DGNB LCA Results'!$G$3,"_",Q397),$A$2:$P$362,9,FALSE)*'DGNB LCA Results'!$H$3,IF('DGNB LCA Results'!$P$4=3,VLOOKUP(CONCATENATE('DGNB LCA Results'!$M$3,"_",Q397),$A$2:$P$362,9,FALSE)*'DGNB LCA Results'!$N$3+VLOOKUP(CONCATENATE('DGNB LCA Results'!$K$3,"_",Q397),$A$2:$P$362,9,FALSE)*'DGNB LCA Results'!$L$3+VLOOKUP(CONCATENATE('DGNB LCA Results'!$I$3,"_",Q397),$A$2:$P$362,9,FALSE)*'DGNB LCA Results'!$J$3,IF('DGNB LCA Results'!$P$4=2,VLOOKUP(CONCATENATE('DGNB LCA Results'!$M$3,"_",Q397),$A$2:$P$362,9,FALSE)*'DGNB LCA Results'!$N$3+VLOOKUP(CONCATENATE('DGNB LCA Results'!$K$3,"_",Q397),$A$2:$P$362,9,FALSE)*'DGNB LCA Results'!$L$3,IF('DGNB LCA Results'!$P$4=1,VLOOKUP(CONCATENATE('DGNB LCA Results'!$M$3,"_",Q397),$A$2:$P$362,9,FALSE)*'DGNB LCA Results'!$N$3,0))))</f>
        <v>0</v>
      </c>
      <c r="J397" s="427">
        <f>IF('DGNB LCA Results'!$P$4=4,VLOOKUP(CONCATENATE('DGNB LCA Results'!$M$3,"_",Q397),$A$2:$P$362,10,FALSE)*'DGNB LCA Results'!$N$3+VLOOKUP(CONCATENATE('DGNB LCA Results'!$K$3,"_",Q397),$A$2:$P$362,10,FALSE)*'DGNB LCA Results'!$L$3+VLOOKUP(CONCATENATE('DGNB LCA Results'!$I$3,"_",Q397),$A$2:$P$362,10,FALSE)*'DGNB LCA Results'!$J$3+VLOOKUP(CONCATENATE('DGNB LCA Results'!$G$3,"_",Q397),$A$2:$P$362,10,FALSE)*'DGNB LCA Results'!$H$3,IF('DGNB LCA Results'!$P$4=3,VLOOKUP(CONCATENATE('DGNB LCA Results'!$M$3,"_",Q397),$A$2:$P$362,10,FALSE)*'DGNB LCA Results'!$N$3+VLOOKUP(CONCATENATE('DGNB LCA Results'!$K$3,"_",Q397),$A$2:$P$362,10,FALSE)*'DGNB LCA Results'!$L$3+VLOOKUP(CONCATENATE('DGNB LCA Results'!$I$3,"_",Q397),$A$2:$P$362,10,FALSE)*'DGNB LCA Results'!$J$3,IF('DGNB LCA Results'!$P$4=2,VLOOKUP(CONCATENATE('DGNB LCA Results'!$M$3,"_",Q397),$A$2:$P$362,10,FALSE)*'DGNB LCA Results'!$N$3+VLOOKUP(CONCATENATE('DGNB LCA Results'!$K$3,"_",Q397),$A$2:$P$362,10,FALSE)*'DGNB LCA Results'!$L$3,IF('DGNB LCA Results'!$P$4=1,VLOOKUP(CONCATENATE('DGNB LCA Results'!$M$3,"_",Q397),$A$2:$P$362,10,FALSE)*'DGNB LCA Results'!$N$3,0))))</f>
        <v>0</v>
      </c>
      <c r="K397" s="426">
        <f>IF('DGNB LCA Results'!$P$4=4,VLOOKUP(CONCATENATE('DGNB LCA Results'!$M$3,"_",Q397),$A$2:$P$362,11,FALSE)*'DGNB LCA Results'!$N$3+VLOOKUP(CONCATENATE('DGNB LCA Results'!$K$3,"_",Q397),$A$2:$P$362,11,FALSE)*'DGNB LCA Results'!$L$3+VLOOKUP(CONCATENATE('DGNB LCA Results'!$I$3,"_",Q397),$A$2:$P$362,11,FALSE)*'DGNB LCA Results'!$J$3+VLOOKUP(CONCATENATE('DGNB LCA Results'!$G$3,"_",Q397),$A$2:$P$362,11,FALSE)*'DGNB LCA Results'!$H$3,IF('DGNB LCA Results'!$P$4=3,VLOOKUP(CONCATENATE('DGNB LCA Results'!$M$3,"_",Q397),$A$2:$P$362,11,FALSE)*'DGNB LCA Results'!$N$3+VLOOKUP(CONCATENATE('DGNB LCA Results'!$K$3,"_",Q397),$A$2:$P$362,11,FALSE)*'DGNB LCA Results'!$L$3+VLOOKUP(CONCATENATE('DGNB LCA Results'!$I$3,"_",Q397),$A$2:$P$362,11,FALSE)*'DGNB LCA Results'!$J$3,IF('DGNB LCA Results'!$P$4=2,VLOOKUP(CONCATENATE('DGNB LCA Results'!$M$3,"_",Q397),$A$2:$P$362,11,FALSE)*'DGNB LCA Results'!$N$3+VLOOKUP(CONCATENATE('DGNB LCA Results'!$K$3,"_",Q397),$A$2:$P$362,11,FALSE)*'DGNB LCA Results'!$L$3,IF('DGNB LCA Results'!$P$4=1,VLOOKUP(CONCATENATE('DGNB LCA Results'!$M$3,"_",Q397),$A$2:$P$362,11,FALSE)*'DGNB LCA Results'!$N$3,0))))</f>
        <v>0</v>
      </c>
      <c r="L397">
        <f>IF('DGNB LCA Results'!$P$4=4,VLOOKUP(CONCATENATE('DGNB LCA Results'!$M$3,"_",Q397),$A$2:$P$362,12,FALSE)*'DGNB LCA Results'!$N$3+VLOOKUP(CONCATENATE('DGNB LCA Results'!$K$3,"_",Q397),$A$2:$P$362,12,FALSE)*'DGNB LCA Results'!$L$3+VLOOKUP(CONCATENATE('DGNB LCA Results'!$I$3,"_",Q397),$A$2:$P$362,12,FALSE)*'DGNB LCA Results'!$J$3+VLOOKUP(CONCATENATE('DGNB LCA Results'!$G$3,"_",Q397),$A$2:$P$362,12,FALSE)*'DGNB LCA Results'!$H$3,IF('DGNB LCA Results'!$P$4=3,VLOOKUP(CONCATENATE('DGNB LCA Results'!$M$3,"_",Q397),$A$2:$P$362,12,FALSE)*'DGNB LCA Results'!$N$3+VLOOKUP(CONCATENATE('DGNB LCA Results'!$K$3,"_",Q397),$A$2:$P$362,12,FALSE)*'DGNB LCA Results'!$L$3+VLOOKUP(CONCATENATE('DGNB LCA Results'!$I$3,"_",Q397),$A$2:$P$362,12,FALSE)*'DGNB LCA Results'!$J$3,IF('DGNB LCA Results'!$P$4=2,VLOOKUP(CONCATENATE('DGNB LCA Results'!$M$3,"_",Q397),$A$2:$P$362,12,FALSE)*'DGNB LCA Results'!$N$3+VLOOKUP(CONCATENATE('DGNB LCA Results'!$K$3,"_",Q397),$A$2:$P$362,12,FALSE)*'DGNB LCA Results'!$L$3,IF('DGNB LCA Results'!$P$4=1,VLOOKUP(CONCATENATE('DGNB LCA Results'!$M$3,"_",Q397),$A$2:$P$362,12,FALSE)*'DGNB LCA Results'!$N$3,0))))</f>
        <v>0</v>
      </c>
      <c r="M397" s="427">
        <f>IF('DGNB LCA Results'!$P$4=4,VLOOKUP(CONCATENATE('DGNB LCA Results'!$M$3,"_",Q397),$A$2:$P$362,13,FALSE)*'DGNB LCA Results'!$N$3+VLOOKUP(CONCATENATE('DGNB LCA Results'!$K$3,"_",Q397),$A$2:$P$362,13,FALSE)*'DGNB LCA Results'!$L$3+VLOOKUP(CONCATENATE('DGNB LCA Results'!$I$3,"_",Q397),$A$2:$P$362,13,FALSE)*'DGNB LCA Results'!$J$3+VLOOKUP(CONCATENATE('DGNB LCA Results'!$G$3,"_",Q397),$A$2:$P$362,13,FALSE)*'DGNB LCA Results'!$H$3,IF('DGNB LCA Results'!$P$4=3,VLOOKUP(CONCATENATE('DGNB LCA Results'!$M$3,"_",Q397),$A$2:$P$362,13,FALSE)*'DGNB LCA Results'!$N$3+VLOOKUP(CONCATENATE('DGNB LCA Results'!$K$3,"_",Q397),$A$2:$P$362,13,FALSE)*'DGNB LCA Results'!$L$3+VLOOKUP(CONCATENATE('DGNB LCA Results'!$I$3,"_",Q397),$A$2:$P$362,13,FALSE)*'DGNB LCA Results'!$J$3,IF('DGNB LCA Results'!$P$4=2,VLOOKUP(CONCATENATE('DGNB LCA Results'!$M$3,"_",Q397),$A$2:$P$362,13,FALSE)*'DGNB LCA Results'!$N$3+VLOOKUP(CONCATENATE('DGNB LCA Results'!$K$3,"_",Q397),$A$2:$P$362,13,FALSE)*'DGNB LCA Results'!$L$3,IF('DGNB LCA Results'!$P$4=1,VLOOKUP(CONCATENATE('DGNB LCA Results'!$M$3,"_",Q397),$A$2:$P$362,13,FALSE)*'DGNB LCA Results'!$N$3,0))))</f>
        <v>0</v>
      </c>
      <c r="N397" s="426">
        <f>IF('DGNB LCA Results'!$P$4=4,VLOOKUP(CONCATENATE('DGNB LCA Results'!$M$3,"_",Q397),$A$2:$P$362,14,FALSE)*'DGNB LCA Results'!$N$3+VLOOKUP(CONCATENATE('DGNB LCA Results'!$K$3,"_",Q397),$A$2:$P$362,14,FALSE)*'DGNB LCA Results'!$L$3+VLOOKUP(CONCATENATE('DGNB LCA Results'!$I$3,"_",Q397),$A$2:$P$362,14,FALSE)*'DGNB LCA Results'!$J$3+VLOOKUP(CONCATENATE('DGNB LCA Results'!$G$3,"_",Q397),$A$2:$P$362,14,FALSE)*'DGNB LCA Results'!$H$3,IF('DGNB LCA Results'!$P$4=3,VLOOKUP(CONCATENATE('DGNB LCA Results'!$M$3,"_",Q397),$A$2:$P$362,14,FALSE)*'DGNB LCA Results'!$N$3+VLOOKUP(CONCATENATE('DGNB LCA Results'!$K$3,"_",Q397),$A$2:$P$362,14,FALSE)*'DGNB LCA Results'!$L$3+VLOOKUP(CONCATENATE('DGNB LCA Results'!$I$3,"_",Q397),$A$2:$P$362,14,FALSE)*'DGNB LCA Results'!$J$3,IF('DGNB LCA Results'!$P$4=2,VLOOKUP(CONCATENATE('DGNB LCA Results'!$M$3,"_",Q397),$A$2:$P$362,14,FALSE)*'DGNB LCA Results'!$N$3+VLOOKUP(CONCATENATE('DGNB LCA Results'!$K$3,"_",Q397),$A$2:$P$362,14,FALSE)*'DGNB LCA Results'!$L$3,IF('DGNB LCA Results'!$P$4=1,VLOOKUP(CONCATENATE('DGNB LCA Results'!$M$3,"_",Q397),$A$2:$P$362,14,FALSE)*'DGNB LCA Results'!$N$3,0))))</f>
        <v>0</v>
      </c>
      <c r="O397">
        <f>IF('DGNB LCA Results'!$P$4=4,VLOOKUP(CONCATENATE('DGNB LCA Results'!$M$3,"_",Q397),$A$2:$P$362,15,FALSE)*'DGNB LCA Results'!$N$3+VLOOKUP(CONCATENATE('DGNB LCA Results'!$K$3,"_",Q397),$A$2:$P$362,15,FALSE)*'DGNB LCA Results'!$L$3+VLOOKUP(CONCATENATE('DGNB LCA Results'!$I$3,"_",Q397),$A$2:$P$362,15,FALSE)*'DGNB LCA Results'!$J$3+VLOOKUP(CONCATENATE('DGNB LCA Results'!$G$3,"_",Q397),$A$2:$P$362,15,FALSE)*'DGNB LCA Results'!$H$3,IF('DGNB LCA Results'!$P$4=3,VLOOKUP(CONCATENATE('DGNB LCA Results'!$M$3,"_",Q397),$A$2:$P$362,15,FALSE)*'DGNB LCA Results'!$N$3+VLOOKUP(CONCATENATE('DGNB LCA Results'!$K$3,"_",Q397),$A$2:$P$362,15,FALSE)*'DGNB LCA Results'!$L$3+VLOOKUP(CONCATENATE('DGNB LCA Results'!$I$3,"_",Q397),$A$2:$P$362,15,FALSE)*'DGNB LCA Results'!$J$3,IF('DGNB LCA Results'!$P$4=2,VLOOKUP(CONCATENATE('DGNB LCA Results'!$M$3,"_",Q397),$A$2:$P$362,15,FALSE)*'DGNB LCA Results'!$N$3+VLOOKUP(CONCATENATE('DGNB LCA Results'!$K$3,"_",Q397),$A$2:$P$362,15,FALSE)*'DGNB LCA Results'!$L$3,IF('DGNB LCA Results'!$P$4=1,VLOOKUP(CONCATENATE('DGNB LCA Results'!$M$3,"_",Q397),$A$2:$P$362,15,FALSE)*'DGNB LCA Results'!$N$3,0))))</f>
        <v>0</v>
      </c>
      <c r="P397" s="427">
        <f>IF('DGNB LCA Results'!$P$4=4,VLOOKUP(CONCATENATE('DGNB LCA Results'!$M$3,"_",Q397),$A$2:$P$362,16,FALSE)*'DGNB LCA Results'!$N$3+VLOOKUP(CONCATENATE('DGNB LCA Results'!$K$3,"_",Q397),$A$2:$P$362,16,FALSE)*'DGNB LCA Results'!$L$3+VLOOKUP(CONCATENATE('DGNB LCA Results'!$I$3,"_",Q397),$A$2:$P$362,16,FALSE)*'DGNB LCA Results'!$J$3+VLOOKUP(CONCATENATE('DGNB LCA Results'!$G$3,"_",Q397),$A$2:$P$362,16,FALSE)*'DGNB LCA Results'!$H$3,IF('DGNB LCA Results'!$P$4=3,VLOOKUP(CONCATENATE('DGNB LCA Results'!$M$3,"_",Q397),$A$2:$P$362,16,FALSE)*'DGNB LCA Results'!$N$3+VLOOKUP(CONCATENATE('DGNB LCA Results'!$K$3,"_",Q397),$A$2:$P$362,16,FALSE)*'DGNB LCA Results'!$L$3+VLOOKUP(CONCATENATE('DGNB LCA Results'!$I$3,"_",Q397),$A$2:$P$362,16,FALSE)*'DGNB LCA Results'!$J$3,IF('DGNB LCA Results'!$P$4=2,VLOOKUP(CONCATENATE('DGNB LCA Results'!$M$3,"_",Q397),$A$2:$P$362,16,FALSE)*'DGNB LCA Results'!$N$3+VLOOKUP(CONCATENATE('DGNB LCA Results'!$K$3,"_",Q397),$A$2:$P$362,16,FALSE)*'DGNB LCA Results'!$L$3,IF('DGNB LCA Results'!$P$4=1,VLOOKUP(CONCATENATE('DGNB LCA Results'!$M$3,"_",Q397),$A$2:$P$362,16,FALSE)*'DGNB LCA Results'!$N$3,0))))</f>
        <v>0</v>
      </c>
      <c r="Q397">
        <v>30</v>
      </c>
      <c r="R397" t="s">
        <v>293</v>
      </c>
    </row>
    <row r="398">
      <c r="A398" t="str">
        <f t="shared" si="39"/>
        <v>MIX18_NVS_60</v>
      </c>
      <c r="B398" s="426">
        <f>IF('DGNB LCA Results'!$P$4=4,VLOOKUP(CONCATENATE('DGNB LCA Results'!$M$3,"_",Q398),$A$2:$P$362,2,FALSE)*'DGNB LCA Results'!$N$3+VLOOKUP(CONCATENATE('DGNB LCA Results'!$K$3,"_",Q398),$A$2:$P$362,2,FALSE)*'DGNB LCA Results'!$L$3+VLOOKUP(CONCATENATE('DGNB LCA Results'!$I$3,"_",Q398),$A$2:$P$362,2,FALSE)*'DGNB LCA Results'!$J$3+VLOOKUP(CONCATENATE('DGNB LCA Results'!$G$3,"_",Q398),$A$2:$P$362,2,FALSE)*'DGNB LCA Results'!$H$3,IF('DGNB LCA Results'!$P$4=3,VLOOKUP(CONCATENATE('DGNB LCA Results'!$M$3,"_",Q398),$A$2:$P$362,2,FALSE)*'DGNB LCA Results'!$N$3+VLOOKUP(CONCATENATE('DGNB LCA Results'!$K$3,"_",Q398),$A$2:$P$362,2,FALSE)*'DGNB LCA Results'!$L$3+VLOOKUP(CONCATENATE('DGNB LCA Results'!$I$3,"_",Q398),$A$2:$P$362,2,FALSE)*'DGNB LCA Results'!$J$3,IF('DGNB LCA Results'!$P$4=2,VLOOKUP(CONCATENATE('DGNB LCA Results'!$M$3,"_",Q398),$A$2:$P$362,2,FALSE)*'DGNB LCA Results'!$N$3+VLOOKUP(CONCATENATE('DGNB LCA Results'!$K$3,"_",Q398),$A$2:$P$362,2,FALSE)*'DGNB LCA Results'!$L$3,IF('DGNB LCA Results'!$P$4=1,VLOOKUP(CONCATENATE('DGNB LCA Results'!$M$3,"_",Q398),$A$2:$P$362,2,FALSE)*'DGNB LCA Results'!$N$3,0))))</f>
        <v>0</v>
      </c>
      <c r="C398">
        <f>IF('DGNB LCA Results'!$P$4=4,VLOOKUP(CONCATENATE('DGNB LCA Results'!$M$3,"_",Q398),$A$2:$P$362,3,FALSE)*'DGNB LCA Results'!$N$3+VLOOKUP(CONCATENATE('DGNB LCA Results'!$K$3,"_",Q398),$A$2:$P$362,3,FALSE)*'DGNB LCA Results'!$L$3+VLOOKUP(CONCATENATE('DGNB LCA Results'!$I$3,"_",Q398),$A$2:$P$362,3,FALSE)*'DGNB LCA Results'!$J$3+VLOOKUP(CONCATENATE('DGNB LCA Results'!$G$3,"_",Q398),$A$2:$P$362,3,FALSE)*'DGNB LCA Results'!$H$3,IF('DGNB LCA Results'!$P$4=3,VLOOKUP(CONCATENATE('DGNB LCA Results'!$M$3,"_",Q398),$A$2:$P$362,3,FALSE)*'DGNB LCA Results'!$N$3+VLOOKUP(CONCATENATE('DGNB LCA Results'!$K$3,"_",Q398),$A$2:$P$362,3,FALSE)*'DGNB LCA Results'!$L$3+VLOOKUP(CONCATENATE('DGNB LCA Results'!$I$3,"_",Q398),$A$2:$P$362,3,FALSE)*'DGNB LCA Results'!$J$3,IF('DGNB LCA Results'!$P$4=2,VLOOKUP(CONCATENATE('DGNB LCA Results'!$M$3,"_",Q398),$A$2:$P$362,3,FALSE)*'DGNB LCA Results'!$N$3+VLOOKUP(CONCATENATE('DGNB LCA Results'!$K$3,"_",Q398),$A$2:$P$362,3,FALSE)*'DGNB LCA Results'!$L$3,IF('DGNB LCA Results'!$P$4=1,VLOOKUP(CONCATENATE('DGNB LCA Results'!$M$3,"_",Q398),$A$2:$P$362,3,FALSE)*'DGNB LCA Results'!$N$3,0))))</f>
        <v>0</v>
      </c>
      <c r="D398">
        <f>IF('DGNB LCA Results'!$P$4=4,VLOOKUP(CONCATENATE('DGNB LCA Results'!$M$3,"_",Q398),$A$2:$P$362,4,FALSE)*'DGNB LCA Results'!$N$3+VLOOKUP(CONCATENATE('DGNB LCA Results'!$K$3,"_",Q398),$A$2:$P$362,4,FALSE)*'DGNB LCA Results'!$L$3+VLOOKUP(CONCATENATE('DGNB LCA Results'!$I$3,"_",Q398),$A$2:$P$362,4,FALSE)*'DGNB LCA Results'!$J$3+VLOOKUP(CONCATENATE('DGNB LCA Results'!$G$3,"_",Q398),$A$2:$P$362,4,FALSE)*'DGNB LCA Results'!$H$3,IF('DGNB LCA Results'!$P$4=3,VLOOKUP(CONCATENATE('DGNB LCA Results'!$M$3,"_",Q398),$A$2:$P$362,4,FALSE)*'DGNB LCA Results'!$N$3+VLOOKUP(CONCATENATE('DGNB LCA Results'!$K$3,"_",Q398),$A$2:$P$362,4,FALSE)*'DGNB LCA Results'!$L$3+VLOOKUP(CONCATENATE('DGNB LCA Results'!$I$3,"_",Q398),$A$2:$P$362,4,FALSE)*'DGNB LCA Results'!$J$3,IF('DGNB LCA Results'!$P$4=2,VLOOKUP(CONCATENATE('DGNB LCA Results'!$M$3,"_",Q398),$A$2:$P$362,4,FALSE)*'DGNB LCA Results'!$N$3+VLOOKUP(CONCATENATE('DGNB LCA Results'!$K$3,"_",Q398),$A$2:$P$362,4,FALSE)*'DGNB LCA Results'!$L$3,IF('DGNB LCA Results'!$P$4=1,VLOOKUP(CONCATENATE('DGNB LCA Results'!$M$3,"_",Q398),$A$2:$P$362,4,FALSE)*'DGNB LCA Results'!$N$3,0))))</f>
        <v>0</v>
      </c>
      <c r="E398" s="426">
        <f>IF('DGNB LCA Results'!$P$4=4,VLOOKUP(CONCATENATE('DGNB LCA Results'!$M$3,"_",Q398),$A$2:$P$362,5,FALSE)*'DGNB LCA Results'!$N$3+VLOOKUP(CONCATENATE('DGNB LCA Results'!$K$3,"_",Q398),$A$2:$P$362,5,FALSE)*'DGNB LCA Results'!$L$3+VLOOKUP(CONCATENATE('DGNB LCA Results'!$I$3,"_",Q398),$A$2:$P$362,5,FALSE)*'DGNB LCA Results'!$J$3+VLOOKUP(CONCATENATE('DGNB LCA Results'!$G$3,"_",Q398),$A$2:$P$362,5,FALSE)*'DGNB LCA Results'!$H$3,IF('DGNB LCA Results'!$P$4=3,VLOOKUP(CONCATENATE('DGNB LCA Results'!$M$3,"_",Q398),$A$2:$P$362,5,FALSE)*'DGNB LCA Results'!$N$3+VLOOKUP(CONCATENATE('DGNB LCA Results'!$K$3,"_",Q398),$A$2:$P$362,5,FALSE)*'DGNB LCA Results'!$L$3+VLOOKUP(CONCATENATE('DGNB LCA Results'!$I$3,"_",Q398),$A$2:$P$362,5,FALSE)*'DGNB LCA Results'!$J$3,IF('DGNB LCA Results'!$P$4=2,VLOOKUP(CONCATENATE('DGNB LCA Results'!$M$3,"_",Q398),$A$2:$P$362,5,FALSE)*'DGNB LCA Results'!$N$3+VLOOKUP(CONCATENATE('DGNB LCA Results'!$K$3,"_",Q398),$A$2:$P$362,5,FALSE)*'DGNB LCA Results'!$L$3,IF('DGNB LCA Results'!$P$4=1,VLOOKUP(CONCATENATE('DGNB LCA Results'!$M$3,"_",Q398),$A$2:$P$362,5,FALSE)*'DGNB LCA Results'!$N$3,0))))</f>
        <v>0</v>
      </c>
      <c r="F398">
        <f>IF('DGNB LCA Results'!$P$4=4,VLOOKUP(CONCATENATE('DGNB LCA Results'!$M$3,"_",Q398),$A$2:$P$362,6,FALSE)*'DGNB LCA Results'!$N$3+VLOOKUP(CONCATENATE('DGNB LCA Results'!$K$3,"_",Q398),$A$2:$P$362,6,FALSE)*'DGNB LCA Results'!$L$3+VLOOKUP(CONCATENATE('DGNB LCA Results'!$I$3,"_",Q398),$A$2:$P$362,6,FALSE)*'DGNB LCA Results'!$J$3+VLOOKUP(CONCATENATE('DGNB LCA Results'!$G$3,"_",Q398),$A$2:$P$362,6,FALSE)*'DGNB LCA Results'!$H$3,IF('DGNB LCA Results'!$P$4=3,VLOOKUP(CONCATENATE('DGNB LCA Results'!$M$3,"_",Q398),$A$2:$P$362,6,FALSE)*'DGNB LCA Results'!$N$3+VLOOKUP(CONCATENATE('DGNB LCA Results'!$K$3,"_",Q398),$A$2:$P$362,6,FALSE)*'DGNB LCA Results'!$L$3+VLOOKUP(CONCATENATE('DGNB LCA Results'!$I$3,"_",Q398),$A$2:$P$362,6,FALSE)*'DGNB LCA Results'!$J$3,IF('DGNB LCA Results'!$P$4=2,VLOOKUP(CONCATENATE('DGNB LCA Results'!$M$3,"_",Q398),$A$2:$P$362,6,FALSE)*'DGNB LCA Results'!$N$3+VLOOKUP(CONCATENATE('DGNB LCA Results'!$K$3,"_",Q398),$A$2:$P$362,6,FALSE)*'DGNB LCA Results'!$L$3,IF('DGNB LCA Results'!$P$4=1,VLOOKUP(CONCATENATE('DGNB LCA Results'!$M$3,"_",Q398),$A$2:$P$362,6,FALSE)*'DGNB LCA Results'!$N$3,0))))</f>
        <v>0</v>
      </c>
      <c r="G398" s="427">
        <f>IF('DGNB LCA Results'!$P$4=4,VLOOKUP(CONCATENATE('DGNB LCA Results'!$M$3,"_",Q398),$A$2:$P$362,7,FALSE)*'DGNB LCA Results'!$N$3+VLOOKUP(CONCATENATE('DGNB LCA Results'!$K$3,"_",Q398),$A$2:$P$362,7,FALSE)*'DGNB LCA Results'!$L$3+VLOOKUP(CONCATENATE('DGNB LCA Results'!$I$3,"_",Q398),$A$2:$P$362,7,FALSE)*'DGNB LCA Results'!$J$3+VLOOKUP(CONCATENATE('DGNB LCA Results'!$G$3,"_",Q398),$A$2:$P$362,7,FALSE)*'DGNB LCA Results'!$H$3,IF('DGNB LCA Results'!$P$4=3,VLOOKUP(CONCATENATE('DGNB LCA Results'!$M$3,"_",Q398),$A$2:$P$362,7,FALSE)*'DGNB LCA Results'!$N$3+VLOOKUP(CONCATENATE('DGNB LCA Results'!$K$3,"_",Q398),$A$2:$P$362,7,FALSE)*'DGNB LCA Results'!$L$3+VLOOKUP(CONCATENATE('DGNB LCA Results'!$I$3,"_",Q398),$A$2:$P$362,7,FALSE)*'DGNB LCA Results'!$J$3,IF('DGNB LCA Results'!$P$4=2,VLOOKUP(CONCATENATE('DGNB LCA Results'!$M$3,"_",Q398),$A$2:$P$362,7,FALSE)*'DGNB LCA Results'!$N$3+VLOOKUP(CONCATENATE('DGNB LCA Results'!$K$3,"_",Q398),$A$2:$P$362,7,FALSE)*'DGNB LCA Results'!$L$3,IF('DGNB LCA Results'!$P$4=1,VLOOKUP(CONCATENATE('DGNB LCA Results'!$M$3,"_",Q398),$A$2:$P$362,7,FALSE)*'DGNB LCA Results'!$N$3,0))))</f>
        <v>0</v>
      </c>
      <c r="H398" s="426">
        <f>IF('DGNB LCA Results'!$P$4=4,VLOOKUP(CONCATENATE('DGNB LCA Results'!$M$3,"_",Q398),$A$2:$P$362,8,FALSE)*'DGNB LCA Results'!$N$3+VLOOKUP(CONCATENATE('DGNB LCA Results'!$K$3,"_",Q398),$A$2:$P$362,8,FALSE)*'DGNB LCA Results'!$L$3+VLOOKUP(CONCATENATE('DGNB LCA Results'!$I$3,"_",Q398),$A$2:$P$362,8,FALSE)*'DGNB LCA Results'!$J$3+VLOOKUP(CONCATENATE('DGNB LCA Results'!$G$3,"_",Q398),$A$2:$P$362,8,FALSE)*'DGNB LCA Results'!$H$3,IF('DGNB LCA Results'!$P$4=3,VLOOKUP(CONCATENATE('DGNB LCA Results'!$M$3,"_",Q398),$A$2:$P$362,8,FALSE)*'DGNB LCA Results'!$N$3+VLOOKUP(CONCATENATE('DGNB LCA Results'!$K$3,"_",Q398),$A$2:$P$362,8,FALSE)*'DGNB LCA Results'!$L$3+VLOOKUP(CONCATENATE('DGNB LCA Results'!$I$3,"_",Q398),$A$2:$P$362,8,FALSE)*'DGNB LCA Results'!$J$3,IF('DGNB LCA Results'!$P$4=2,VLOOKUP(CONCATENATE('DGNB LCA Results'!$M$3,"_",Q398),$A$2:$P$362,8,FALSE)*'DGNB LCA Results'!$N$3+VLOOKUP(CONCATENATE('DGNB LCA Results'!$K$3,"_",Q398),$A$2:$P$362,8,FALSE)*'DGNB LCA Results'!$L$3,IF('DGNB LCA Results'!$P$4=1,VLOOKUP(CONCATENATE('DGNB LCA Results'!$M$3,"_",Q398),$A$2:$P$362,8,FALSE)*'DGNB LCA Results'!$N$3,0))))</f>
        <v>0</v>
      </c>
      <c r="I398">
        <f>IF('DGNB LCA Results'!$P$4=4,VLOOKUP(CONCATENATE('DGNB LCA Results'!$M$3,"_",Q398),$A$2:$P$362,9,FALSE)*'DGNB LCA Results'!$N$3+VLOOKUP(CONCATENATE('DGNB LCA Results'!$K$3,"_",Q398),$A$2:$P$362,9,FALSE)*'DGNB LCA Results'!$L$3+VLOOKUP(CONCATENATE('DGNB LCA Results'!$I$3,"_",Q398),$A$2:$P$362,9,FALSE)*'DGNB LCA Results'!$J$3+VLOOKUP(CONCATENATE('DGNB LCA Results'!$G$3,"_",Q398),$A$2:$P$362,9,FALSE)*'DGNB LCA Results'!$H$3,IF('DGNB LCA Results'!$P$4=3,VLOOKUP(CONCATENATE('DGNB LCA Results'!$M$3,"_",Q398),$A$2:$P$362,9,FALSE)*'DGNB LCA Results'!$N$3+VLOOKUP(CONCATENATE('DGNB LCA Results'!$K$3,"_",Q398),$A$2:$P$362,9,FALSE)*'DGNB LCA Results'!$L$3+VLOOKUP(CONCATENATE('DGNB LCA Results'!$I$3,"_",Q398),$A$2:$P$362,9,FALSE)*'DGNB LCA Results'!$J$3,IF('DGNB LCA Results'!$P$4=2,VLOOKUP(CONCATENATE('DGNB LCA Results'!$M$3,"_",Q398),$A$2:$P$362,9,FALSE)*'DGNB LCA Results'!$N$3+VLOOKUP(CONCATENATE('DGNB LCA Results'!$K$3,"_",Q398),$A$2:$P$362,9,FALSE)*'DGNB LCA Results'!$L$3,IF('DGNB LCA Results'!$P$4=1,VLOOKUP(CONCATENATE('DGNB LCA Results'!$M$3,"_",Q398),$A$2:$P$362,9,FALSE)*'DGNB LCA Results'!$N$3,0))))</f>
        <v>0</v>
      </c>
      <c r="J398" s="427">
        <f>IF('DGNB LCA Results'!$P$4=4,VLOOKUP(CONCATENATE('DGNB LCA Results'!$M$3,"_",Q398),$A$2:$P$362,10,FALSE)*'DGNB LCA Results'!$N$3+VLOOKUP(CONCATENATE('DGNB LCA Results'!$K$3,"_",Q398),$A$2:$P$362,10,FALSE)*'DGNB LCA Results'!$L$3+VLOOKUP(CONCATENATE('DGNB LCA Results'!$I$3,"_",Q398),$A$2:$P$362,10,FALSE)*'DGNB LCA Results'!$J$3+VLOOKUP(CONCATENATE('DGNB LCA Results'!$G$3,"_",Q398),$A$2:$P$362,10,FALSE)*'DGNB LCA Results'!$H$3,IF('DGNB LCA Results'!$P$4=3,VLOOKUP(CONCATENATE('DGNB LCA Results'!$M$3,"_",Q398),$A$2:$P$362,10,FALSE)*'DGNB LCA Results'!$N$3+VLOOKUP(CONCATENATE('DGNB LCA Results'!$K$3,"_",Q398),$A$2:$P$362,10,FALSE)*'DGNB LCA Results'!$L$3+VLOOKUP(CONCATENATE('DGNB LCA Results'!$I$3,"_",Q398),$A$2:$P$362,10,FALSE)*'DGNB LCA Results'!$J$3,IF('DGNB LCA Results'!$P$4=2,VLOOKUP(CONCATENATE('DGNB LCA Results'!$M$3,"_",Q398),$A$2:$P$362,10,FALSE)*'DGNB LCA Results'!$N$3+VLOOKUP(CONCATENATE('DGNB LCA Results'!$K$3,"_",Q398),$A$2:$P$362,10,FALSE)*'DGNB LCA Results'!$L$3,IF('DGNB LCA Results'!$P$4=1,VLOOKUP(CONCATENATE('DGNB LCA Results'!$M$3,"_",Q398),$A$2:$P$362,10,FALSE)*'DGNB LCA Results'!$N$3,0))))</f>
        <v>0</v>
      </c>
      <c r="K398" s="426">
        <f>IF('DGNB LCA Results'!$P$4=4,VLOOKUP(CONCATENATE('DGNB LCA Results'!$M$3,"_",Q398),$A$2:$P$362,11,FALSE)*'DGNB LCA Results'!$N$3+VLOOKUP(CONCATENATE('DGNB LCA Results'!$K$3,"_",Q398),$A$2:$P$362,11,FALSE)*'DGNB LCA Results'!$L$3+VLOOKUP(CONCATENATE('DGNB LCA Results'!$I$3,"_",Q398),$A$2:$P$362,11,FALSE)*'DGNB LCA Results'!$J$3+VLOOKUP(CONCATENATE('DGNB LCA Results'!$G$3,"_",Q398),$A$2:$P$362,11,FALSE)*'DGNB LCA Results'!$H$3,IF('DGNB LCA Results'!$P$4=3,VLOOKUP(CONCATENATE('DGNB LCA Results'!$M$3,"_",Q398),$A$2:$P$362,11,FALSE)*'DGNB LCA Results'!$N$3+VLOOKUP(CONCATENATE('DGNB LCA Results'!$K$3,"_",Q398),$A$2:$P$362,11,FALSE)*'DGNB LCA Results'!$L$3+VLOOKUP(CONCATENATE('DGNB LCA Results'!$I$3,"_",Q398),$A$2:$P$362,11,FALSE)*'DGNB LCA Results'!$J$3,IF('DGNB LCA Results'!$P$4=2,VLOOKUP(CONCATENATE('DGNB LCA Results'!$M$3,"_",Q398),$A$2:$P$362,11,FALSE)*'DGNB LCA Results'!$N$3+VLOOKUP(CONCATENATE('DGNB LCA Results'!$K$3,"_",Q398),$A$2:$P$362,11,FALSE)*'DGNB LCA Results'!$L$3,IF('DGNB LCA Results'!$P$4=1,VLOOKUP(CONCATENATE('DGNB LCA Results'!$M$3,"_",Q398),$A$2:$P$362,11,FALSE)*'DGNB LCA Results'!$N$3,0))))</f>
        <v>0</v>
      </c>
      <c r="L398">
        <f>IF('DGNB LCA Results'!$P$4=4,VLOOKUP(CONCATENATE('DGNB LCA Results'!$M$3,"_",Q398),$A$2:$P$362,12,FALSE)*'DGNB LCA Results'!$N$3+VLOOKUP(CONCATENATE('DGNB LCA Results'!$K$3,"_",Q398),$A$2:$P$362,12,FALSE)*'DGNB LCA Results'!$L$3+VLOOKUP(CONCATENATE('DGNB LCA Results'!$I$3,"_",Q398),$A$2:$P$362,12,FALSE)*'DGNB LCA Results'!$J$3+VLOOKUP(CONCATENATE('DGNB LCA Results'!$G$3,"_",Q398),$A$2:$P$362,12,FALSE)*'DGNB LCA Results'!$H$3,IF('DGNB LCA Results'!$P$4=3,VLOOKUP(CONCATENATE('DGNB LCA Results'!$M$3,"_",Q398),$A$2:$P$362,12,FALSE)*'DGNB LCA Results'!$N$3+VLOOKUP(CONCATENATE('DGNB LCA Results'!$K$3,"_",Q398),$A$2:$P$362,12,FALSE)*'DGNB LCA Results'!$L$3+VLOOKUP(CONCATENATE('DGNB LCA Results'!$I$3,"_",Q398),$A$2:$P$362,12,FALSE)*'DGNB LCA Results'!$J$3,IF('DGNB LCA Results'!$P$4=2,VLOOKUP(CONCATENATE('DGNB LCA Results'!$M$3,"_",Q398),$A$2:$P$362,12,FALSE)*'DGNB LCA Results'!$N$3+VLOOKUP(CONCATENATE('DGNB LCA Results'!$K$3,"_",Q398),$A$2:$P$362,12,FALSE)*'DGNB LCA Results'!$L$3,IF('DGNB LCA Results'!$P$4=1,VLOOKUP(CONCATENATE('DGNB LCA Results'!$M$3,"_",Q398),$A$2:$P$362,12,FALSE)*'DGNB LCA Results'!$N$3,0))))</f>
        <v>0</v>
      </c>
      <c r="M398" s="427">
        <f>IF('DGNB LCA Results'!$P$4=4,VLOOKUP(CONCATENATE('DGNB LCA Results'!$M$3,"_",Q398),$A$2:$P$362,13,FALSE)*'DGNB LCA Results'!$N$3+VLOOKUP(CONCATENATE('DGNB LCA Results'!$K$3,"_",Q398),$A$2:$P$362,13,FALSE)*'DGNB LCA Results'!$L$3+VLOOKUP(CONCATENATE('DGNB LCA Results'!$I$3,"_",Q398),$A$2:$P$362,13,FALSE)*'DGNB LCA Results'!$J$3+VLOOKUP(CONCATENATE('DGNB LCA Results'!$G$3,"_",Q398),$A$2:$P$362,13,FALSE)*'DGNB LCA Results'!$H$3,IF('DGNB LCA Results'!$P$4=3,VLOOKUP(CONCATENATE('DGNB LCA Results'!$M$3,"_",Q398),$A$2:$P$362,13,FALSE)*'DGNB LCA Results'!$N$3+VLOOKUP(CONCATENATE('DGNB LCA Results'!$K$3,"_",Q398),$A$2:$P$362,13,FALSE)*'DGNB LCA Results'!$L$3+VLOOKUP(CONCATENATE('DGNB LCA Results'!$I$3,"_",Q398),$A$2:$P$362,13,FALSE)*'DGNB LCA Results'!$J$3,IF('DGNB LCA Results'!$P$4=2,VLOOKUP(CONCATENATE('DGNB LCA Results'!$M$3,"_",Q398),$A$2:$P$362,13,FALSE)*'DGNB LCA Results'!$N$3+VLOOKUP(CONCATENATE('DGNB LCA Results'!$K$3,"_",Q398),$A$2:$P$362,13,FALSE)*'DGNB LCA Results'!$L$3,IF('DGNB LCA Results'!$P$4=1,VLOOKUP(CONCATENATE('DGNB LCA Results'!$M$3,"_",Q398),$A$2:$P$362,13,FALSE)*'DGNB LCA Results'!$N$3,0))))</f>
        <v>0</v>
      </c>
      <c r="N398" s="426">
        <f>IF('DGNB LCA Results'!$P$4=4,VLOOKUP(CONCATENATE('DGNB LCA Results'!$M$3,"_",Q398),$A$2:$P$362,14,FALSE)*'DGNB LCA Results'!$N$3+VLOOKUP(CONCATENATE('DGNB LCA Results'!$K$3,"_",Q398),$A$2:$P$362,14,FALSE)*'DGNB LCA Results'!$L$3+VLOOKUP(CONCATENATE('DGNB LCA Results'!$I$3,"_",Q398),$A$2:$P$362,14,FALSE)*'DGNB LCA Results'!$J$3+VLOOKUP(CONCATENATE('DGNB LCA Results'!$G$3,"_",Q398),$A$2:$P$362,14,FALSE)*'DGNB LCA Results'!$H$3,IF('DGNB LCA Results'!$P$4=3,VLOOKUP(CONCATENATE('DGNB LCA Results'!$M$3,"_",Q398),$A$2:$P$362,14,FALSE)*'DGNB LCA Results'!$N$3+VLOOKUP(CONCATENATE('DGNB LCA Results'!$K$3,"_",Q398),$A$2:$P$362,14,FALSE)*'DGNB LCA Results'!$L$3+VLOOKUP(CONCATENATE('DGNB LCA Results'!$I$3,"_",Q398),$A$2:$P$362,14,FALSE)*'DGNB LCA Results'!$J$3,IF('DGNB LCA Results'!$P$4=2,VLOOKUP(CONCATENATE('DGNB LCA Results'!$M$3,"_",Q398),$A$2:$P$362,14,FALSE)*'DGNB LCA Results'!$N$3+VLOOKUP(CONCATENATE('DGNB LCA Results'!$K$3,"_",Q398),$A$2:$P$362,14,FALSE)*'DGNB LCA Results'!$L$3,IF('DGNB LCA Results'!$P$4=1,VLOOKUP(CONCATENATE('DGNB LCA Results'!$M$3,"_",Q398),$A$2:$P$362,14,FALSE)*'DGNB LCA Results'!$N$3,0))))</f>
        <v>0</v>
      </c>
      <c r="O398">
        <f>IF('DGNB LCA Results'!$P$4=4,VLOOKUP(CONCATENATE('DGNB LCA Results'!$M$3,"_",Q398),$A$2:$P$362,15,FALSE)*'DGNB LCA Results'!$N$3+VLOOKUP(CONCATENATE('DGNB LCA Results'!$K$3,"_",Q398),$A$2:$P$362,15,FALSE)*'DGNB LCA Results'!$L$3+VLOOKUP(CONCATENATE('DGNB LCA Results'!$I$3,"_",Q398),$A$2:$P$362,15,FALSE)*'DGNB LCA Results'!$J$3+VLOOKUP(CONCATENATE('DGNB LCA Results'!$G$3,"_",Q398),$A$2:$P$362,15,FALSE)*'DGNB LCA Results'!$H$3,IF('DGNB LCA Results'!$P$4=3,VLOOKUP(CONCATENATE('DGNB LCA Results'!$M$3,"_",Q398),$A$2:$P$362,15,FALSE)*'DGNB LCA Results'!$N$3+VLOOKUP(CONCATENATE('DGNB LCA Results'!$K$3,"_",Q398),$A$2:$P$362,15,FALSE)*'DGNB LCA Results'!$L$3+VLOOKUP(CONCATENATE('DGNB LCA Results'!$I$3,"_",Q398),$A$2:$P$362,15,FALSE)*'DGNB LCA Results'!$J$3,IF('DGNB LCA Results'!$P$4=2,VLOOKUP(CONCATENATE('DGNB LCA Results'!$M$3,"_",Q398),$A$2:$P$362,15,FALSE)*'DGNB LCA Results'!$N$3+VLOOKUP(CONCATENATE('DGNB LCA Results'!$K$3,"_",Q398),$A$2:$P$362,15,FALSE)*'DGNB LCA Results'!$L$3,IF('DGNB LCA Results'!$P$4=1,VLOOKUP(CONCATENATE('DGNB LCA Results'!$M$3,"_",Q398),$A$2:$P$362,15,FALSE)*'DGNB LCA Results'!$N$3,0))))</f>
        <v>0</v>
      </c>
      <c r="P398" s="427">
        <f>IF('DGNB LCA Results'!$P$4=4,VLOOKUP(CONCATENATE('DGNB LCA Results'!$M$3,"_",Q398),$A$2:$P$362,16,FALSE)*'DGNB LCA Results'!$N$3+VLOOKUP(CONCATENATE('DGNB LCA Results'!$K$3,"_",Q398),$A$2:$P$362,16,FALSE)*'DGNB LCA Results'!$L$3+VLOOKUP(CONCATENATE('DGNB LCA Results'!$I$3,"_",Q398),$A$2:$P$362,16,FALSE)*'DGNB LCA Results'!$J$3+VLOOKUP(CONCATENATE('DGNB LCA Results'!$G$3,"_",Q398),$A$2:$P$362,16,FALSE)*'DGNB LCA Results'!$H$3,IF('DGNB LCA Results'!$P$4=3,VLOOKUP(CONCATENATE('DGNB LCA Results'!$M$3,"_",Q398),$A$2:$P$362,16,FALSE)*'DGNB LCA Results'!$N$3+VLOOKUP(CONCATENATE('DGNB LCA Results'!$K$3,"_",Q398),$A$2:$P$362,16,FALSE)*'DGNB LCA Results'!$L$3+VLOOKUP(CONCATENATE('DGNB LCA Results'!$I$3,"_",Q398),$A$2:$P$362,16,FALSE)*'DGNB LCA Results'!$J$3,IF('DGNB LCA Results'!$P$4=2,VLOOKUP(CONCATENATE('DGNB LCA Results'!$M$3,"_",Q398),$A$2:$P$362,16,FALSE)*'DGNB LCA Results'!$N$3+VLOOKUP(CONCATENATE('DGNB LCA Results'!$K$3,"_",Q398),$A$2:$P$362,16,FALSE)*'DGNB LCA Results'!$L$3,IF('DGNB LCA Results'!$P$4=1,VLOOKUP(CONCATENATE('DGNB LCA Results'!$M$3,"_",Q398),$A$2:$P$362,16,FALSE)*'DGNB LCA Results'!$N$3,0))))</f>
        <v>0</v>
      </c>
      <c r="Q398">
        <v>60</v>
      </c>
      <c r="R398" t="s">
        <v>293</v>
      </c>
    </row>
    <row r="399">
      <c r="A399" t="str">
        <f t="shared" si="39"/>
        <v>MIX18_NVS_80</v>
      </c>
      <c r="B399" s="426">
        <f>IF('DGNB LCA Results'!$P$4=4,VLOOKUP(CONCATENATE('DGNB LCA Results'!$M$3,"_",Q399),$A$2:$P$362,2,FALSE)*'DGNB LCA Results'!$N$3+VLOOKUP(CONCATENATE('DGNB LCA Results'!$K$3,"_",Q399),$A$2:$P$362,2,FALSE)*'DGNB LCA Results'!$L$3+VLOOKUP(CONCATENATE('DGNB LCA Results'!$I$3,"_",Q399),$A$2:$P$362,2,FALSE)*'DGNB LCA Results'!$J$3+VLOOKUP(CONCATENATE('DGNB LCA Results'!$G$3,"_",Q399),$A$2:$P$362,2,FALSE)*'DGNB LCA Results'!$H$3,IF('DGNB LCA Results'!$P$4=3,VLOOKUP(CONCATENATE('DGNB LCA Results'!$M$3,"_",Q399),$A$2:$P$362,2,FALSE)*'DGNB LCA Results'!$N$3+VLOOKUP(CONCATENATE('DGNB LCA Results'!$K$3,"_",Q399),$A$2:$P$362,2,FALSE)*'DGNB LCA Results'!$L$3+VLOOKUP(CONCATENATE('DGNB LCA Results'!$I$3,"_",Q399),$A$2:$P$362,2,FALSE)*'DGNB LCA Results'!$J$3,IF('DGNB LCA Results'!$P$4=2,VLOOKUP(CONCATENATE('DGNB LCA Results'!$M$3,"_",Q399),$A$2:$P$362,2,FALSE)*'DGNB LCA Results'!$N$3+VLOOKUP(CONCATENATE('DGNB LCA Results'!$K$3,"_",Q399),$A$2:$P$362,2,FALSE)*'DGNB LCA Results'!$L$3,IF('DGNB LCA Results'!$P$4=1,VLOOKUP(CONCATENATE('DGNB LCA Results'!$M$3,"_",Q399),$A$2:$P$362,2,FALSE)*'DGNB LCA Results'!$N$3,0))))</f>
        <v>0</v>
      </c>
      <c r="C399">
        <f>IF('DGNB LCA Results'!$P$4=4,VLOOKUP(CONCATENATE('DGNB LCA Results'!$M$3,"_",Q399),$A$2:$P$362,3,FALSE)*'DGNB LCA Results'!$N$3+VLOOKUP(CONCATENATE('DGNB LCA Results'!$K$3,"_",Q399),$A$2:$P$362,3,FALSE)*'DGNB LCA Results'!$L$3+VLOOKUP(CONCATENATE('DGNB LCA Results'!$I$3,"_",Q399),$A$2:$P$362,3,FALSE)*'DGNB LCA Results'!$J$3+VLOOKUP(CONCATENATE('DGNB LCA Results'!$G$3,"_",Q399),$A$2:$P$362,3,FALSE)*'DGNB LCA Results'!$H$3,IF('DGNB LCA Results'!$P$4=3,VLOOKUP(CONCATENATE('DGNB LCA Results'!$M$3,"_",Q399),$A$2:$P$362,3,FALSE)*'DGNB LCA Results'!$N$3+VLOOKUP(CONCATENATE('DGNB LCA Results'!$K$3,"_",Q399),$A$2:$P$362,3,FALSE)*'DGNB LCA Results'!$L$3+VLOOKUP(CONCATENATE('DGNB LCA Results'!$I$3,"_",Q399),$A$2:$P$362,3,FALSE)*'DGNB LCA Results'!$J$3,IF('DGNB LCA Results'!$P$4=2,VLOOKUP(CONCATENATE('DGNB LCA Results'!$M$3,"_",Q399),$A$2:$P$362,3,FALSE)*'DGNB LCA Results'!$N$3+VLOOKUP(CONCATENATE('DGNB LCA Results'!$K$3,"_",Q399),$A$2:$P$362,3,FALSE)*'DGNB LCA Results'!$L$3,IF('DGNB LCA Results'!$P$4=1,VLOOKUP(CONCATENATE('DGNB LCA Results'!$M$3,"_",Q399),$A$2:$P$362,3,FALSE)*'DGNB LCA Results'!$N$3,0))))</f>
        <v>0</v>
      </c>
      <c r="D399">
        <f>IF('DGNB LCA Results'!$P$4=4,VLOOKUP(CONCATENATE('DGNB LCA Results'!$M$3,"_",Q399),$A$2:$P$362,4,FALSE)*'DGNB LCA Results'!$N$3+VLOOKUP(CONCATENATE('DGNB LCA Results'!$K$3,"_",Q399),$A$2:$P$362,4,FALSE)*'DGNB LCA Results'!$L$3+VLOOKUP(CONCATENATE('DGNB LCA Results'!$I$3,"_",Q399),$A$2:$P$362,4,FALSE)*'DGNB LCA Results'!$J$3+VLOOKUP(CONCATENATE('DGNB LCA Results'!$G$3,"_",Q399),$A$2:$P$362,4,FALSE)*'DGNB LCA Results'!$H$3,IF('DGNB LCA Results'!$P$4=3,VLOOKUP(CONCATENATE('DGNB LCA Results'!$M$3,"_",Q399),$A$2:$P$362,4,FALSE)*'DGNB LCA Results'!$N$3+VLOOKUP(CONCATENATE('DGNB LCA Results'!$K$3,"_",Q399),$A$2:$P$362,4,FALSE)*'DGNB LCA Results'!$L$3+VLOOKUP(CONCATENATE('DGNB LCA Results'!$I$3,"_",Q399),$A$2:$P$362,4,FALSE)*'DGNB LCA Results'!$J$3,IF('DGNB LCA Results'!$P$4=2,VLOOKUP(CONCATENATE('DGNB LCA Results'!$M$3,"_",Q399),$A$2:$P$362,4,FALSE)*'DGNB LCA Results'!$N$3+VLOOKUP(CONCATENATE('DGNB LCA Results'!$K$3,"_",Q399),$A$2:$P$362,4,FALSE)*'DGNB LCA Results'!$L$3,IF('DGNB LCA Results'!$P$4=1,VLOOKUP(CONCATENATE('DGNB LCA Results'!$M$3,"_",Q399),$A$2:$P$362,4,FALSE)*'DGNB LCA Results'!$N$3,0))))</f>
        <v>0</v>
      </c>
      <c r="E399" s="426">
        <f>IF('DGNB LCA Results'!$P$4=4,VLOOKUP(CONCATENATE('DGNB LCA Results'!$M$3,"_",Q399),$A$2:$P$362,5,FALSE)*'DGNB LCA Results'!$N$3+VLOOKUP(CONCATENATE('DGNB LCA Results'!$K$3,"_",Q399),$A$2:$P$362,5,FALSE)*'DGNB LCA Results'!$L$3+VLOOKUP(CONCATENATE('DGNB LCA Results'!$I$3,"_",Q399),$A$2:$P$362,5,FALSE)*'DGNB LCA Results'!$J$3+VLOOKUP(CONCATENATE('DGNB LCA Results'!$G$3,"_",Q399),$A$2:$P$362,5,FALSE)*'DGNB LCA Results'!$H$3,IF('DGNB LCA Results'!$P$4=3,VLOOKUP(CONCATENATE('DGNB LCA Results'!$M$3,"_",Q399),$A$2:$P$362,5,FALSE)*'DGNB LCA Results'!$N$3+VLOOKUP(CONCATENATE('DGNB LCA Results'!$K$3,"_",Q399),$A$2:$P$362,5,FALSE)*'DGNB LCA Results'!$L$3+VLOOKUP(CONCATENATE('DGNB LCA Results'!$I$3,"_",Q399),$A$2:$P$362,5,FALSE)*'DGNB LCA Results'!$J$3,IF('DGNB LCA Results'!$P$4=2,VLOOKUP(CONCATENATE('DGNB LCA Results'!$M$3,"_",Q399),$A$2:$P$362,5,FALSE)*'DGNB LCA Results'!$N$3+VLOOKUP(CONCATENATE('DGNB LCA Results'!$K$3,"_",Q399),$A$2:$P$362,5,FALSE)*'DGNB LCA Results'!$L$3,IF('DGNB LCA Results'!$P$4=1,VLOOKUP(CONCATENATE('DGNB LCA Results'!$M$3,"_",Q399),$A$2:$P$362,5,FALSE)*'DGNB LCA Results'!$N$3,0))))</f>
        <v>0</v>
      </c>
      <c r="F399">
        <f>IF('DGNB LCA Results'!$P$4=4,VLOOKUP(CONCATENATE('DGNB LCA Results'!$M$3,"_",Q399),$A$2:$P$362,6,FALSE)*'DGNB LCA Results'!$N$3+VLOOKUP(CONCATENATE('DGNB LCA Results'!$K$3,"_",Q399),$A$2:$P$362,6,FALSE)*'DGNB LCA Results'!$L$3+VLOOKUP(CONCATENATE('DGNB LCA Results'!$I$3,"_",Q399),$A$2:$P$362,6,FALSE)*'DGNB LCA Results'!$J$3+VLOOKUP(CONCATENATE('DGNB LCA Results'!$G$3,"_",Q399),$A$2:$P$362,6,FALSE)*'DGNB LCA Results'!$H$3,IF('DGNB LCA Results'!$P$4=3,VLOOKUP(CONCATENATE('DGNB LCA Results'!$M$3,"_",Q399),$A$2:$P$362,6,FALSE)*'DGNB LCA Results'!$N$3+VLOOKUP(CONCATENATE('DGNB LCA Results'!$K$3,"_",Q399),$A$2:$P$362,6,FALSE)*'DGNB LCA Results'!$L$3+VLOOKUP(CONCATENATE('DGNB LCA Results'!$I$3,"_",Q399),$A$2:$P$362,6,FALSE)*'DGNB LCA Results'!$J$3,IF('DGNB LCA Results'!$P$4=2,VLOOKUP(CONCATENATE('DGNB LCA Results'!$M$3,"_",Q399),$A$2:$P$362,6,FALSE)*'DGNB LCA Results'!$N$3+VLOOKUP(CONCATENATE('DGNB LCA Results'!$K$3,"_",Q399),$A$2:$P$362,6,FALSE)*'DGNB LCA Results'!$L$3,IF('DGNB LCA Results'!$P$4=1,VLOOKUP(CONCATENATE('DGNB LCA Results'!$M$3,"_",Q399),$A$2:$P$362,6,FALSE)*'DGNB LCA Results'!$N$3,0))))</f>
        <v>0</v>
      </c>
      <c r="G399" s="427">
        <f>IF('DGNB LCA Results'!$P$4=4,VLOOKUP(CONCATENATE('DGNB LCA Results'!$M$3,"_",Q399),$A$2:$P$362,7,FALSE)*'DGNB LCA Results'!$N$3+VLOOKUP(CONCATENATE('DGNB LCA Results'!$K$3,"_",Q399),$A$2:$P$362,7,FALSE)*'DGNB LCA Results'!$L$3+VLOOKUP(CONCATENATE('DGNB LCA Results'!$I$3,"_",Q399),$A$2:$P$362,7,FALSE)*'DGNB LCA Results'!$J$3+VLOOKUP(CONCATENATE('DGNB LCA Results'!$G$3,"_",Q399),$A$2:$P$362,7,FALSE)*'DGNB LCA Results'!$H$3,IF('DGNB LCA Results'!$P$4=3,VLOOKUP(CONCATENATE('DGNB LCA Results'!$M$3,"_",Q399),$A$2:$P$362,7,FALSE)*'DGNB LCA Results'!$N$3+VLOOKUP(CONCATENATE('DGNB LCA Results'!$K$3,"_",Q399),$A$2:$P$362,7,FALSE)*'DGNB LCA Results'!$L$3+VLOOKUP(CONCATENATE('DGNB LCA Results'!$I$3,"_",Q399),$A$2:$P$362,7,FALSE)*'DGNB LCA Results'!$J$3,IF('DGNB LCA Results'!$P$4=2,VLOOKUP(CONCATENATE('DGNB LCA Results'!$M$3,"_",Q399),$A$2:$P$362,7,FALSE)*'DGNB LCA Results'!$N$3+VLOOKUP(CONCATENATE('DGNB LCA Results'!$K$3,"_",Q399),$A$2:$P$362,7,FALSE)*'DGNB LCA Results'!$L$3,IF('DGNB LCA Results'!$P$4=1,VLOOKUP(CONCATENATE('DGNB LCA Results'!$M$3,"_",Q399),$A$2:$P$362,7,FALSE)*'DGNB LCA Results'!$N$3,0))))</f>
        <v>0</v>
      </c>
      <c r="H399" s="426">
        <f>IF('DGNB LCA Results'!$P$4=4,VLOOKUP(CONCATENATE('DGNB LCA Results'!$M$3,"_",Q399),$A$2:$P$362,8,FALSE)*'DGNB LCA Results'!$N$3+VLOOKUP(CONCATENATE('DGNB LCA Results'!$K$3,"_",Q399),$A$2:$P$362,8,FALSE)*'DGNB LCA Results'!$L$3+VLOOKUP(CONCATENATE('DGNB LCA Results'!$I$3,"_",Q399),$A$2:$P$362,8,FALSE)*'DGNB LCA Results'!$J$3+VLOOKUP(CONCATENATE('DGNB LCA Results'!$G$3,"_",Q399),$A$2:$P$362,8,FALSE)*'DGNB LCA Results'!$H$3,IF('DGNB LCA Results'!$P$4=3,VLOOKUP(CONCATENATE('DGNB LCA Results'!$M$3,"_",Q399),$A$2:$P$362,8,FALSE)*'DGNB LCA Results'!$N$3+VLOOKUP(CONCATENATE('DGNB LCA Results'!$K$3,"_",Q399),$A$2:$P$362,8,FALSE)*'DGNB LCA Results'!$L$3+VLOOKUP(CONCATENATE('DGNB LCA Results'!$I$3,"_",Q399),$A$2:$P$362,8,FALSE)*'DGNB LCA Results'!$J$3,IF('DGNB LCA Results'!$P$4=2,VLOOKUP(CONCATENATE('DGNB LCA Results'!$M$3,"_",Q399),$A$2:$P$362,8,FALSE)*'DGNB LCA Results'!$N$3+VLOOKUP(CONCATENATE('DGNB LCA Results'!$K$3,"_",Q399),$A$2:$P$362,8,FALSE)*'DGNB LCA Results'!$L$3,IF('DGNB LCA Results'!$P$4=1,VLOOKUP(CONCATENATE('DGNB LCA Results'!$M$3,"_",Q399),$A$2:$P$362,8,FALSE)*'DGNB LCA Results'!$N$3,0))))</f>
        <v>0</v>
      </c>
      <c r="I399">
        <f>IF('DGNB LCA Results'!$P$4=4,VLOOKUP(CONCATENATE('DGNB LCA Results'!$M$3,"_",Q399),$A$2:$P$362,9,FALSE)*'DGNB LCA Results'!$N$3+VLOOKUP(CONCATENATE('DGNB LCA Results'!$K$3,"_",Q399),$A$2:$P$362,9,FALSE)*'DGNB LCA Results'!$L$3+VLOOKUP(CONCATENATE('DGNB LCA Results'!$I$3,"_",Q399),$A$2:$P$362,9,FALSE)*'DGNB LCA Results'!$J$3+VLOOKUP(CONCATENATE('DGNB LCA Results'!$G$3,"_",Q399),$A$2:$P$362,9,FALSE)*'DGNB LCA Results'!$H$3,IF('DGNB LCA Results'!$P$4=3,VLOOKUP(CONCATENATE('DGNB LCA Results'!$M$3,"_",Q399),$A$2:$P$362,9,FALSE)*'DGNB LCA Results'!$N$3+VLOOKUP(CONCATENATE('DGNB LCA Results'!$K$3,"_",Q399),$A$2:$P$362,9,FALSE)*'DGNB LCA Results'!$L$3+VLOOKUP(CONCATENATE('DGNB LCA Results'!$I$3,"_",Q399),$A$2:$P$362,9,FALSE)*'DGNB LCA Results'!$J$3,IF('DGNB LCA Results'!$P$4=2,VLOOKUP(CONCATENATE('DGNB LCA Results'!$M$3,"_",Q399),$A$2:$P$362,9,FALSE)*'DGNB LCA Results'!$N$3+VLOOKUP(CONCATENATE('DGNB LCA Results'!$K$3,"_",Q399),$A$2:$P$362,9,FALSE)*'DGNB LCA Results'!$L$3,IF('DGNB LCA Results'!$P$4=1,VLOOKUP(CONCATENATE('DGNB LCA Results'!$M$3,"_",Q399),$A$2:$P$362,9,FALSE)*'DGNB LCA Results'!$N$3,0))))</f>
        <v>0</v>
      </c>
      <c r="J399" s="427">
        <f>IF('DGNB LCA Results'!$P$4=4,VLOOKUP(CONCATENATE('DGNB LCA Results'!$M$3,"_",Q399),$A$2:$P$362,10,FALSE)*'DGNB LCA Results'!$N$3+VLOOKUP(CONCATENATE('DGNB LCA Results'!$K$3,"_",Q399),$A$2:$P$362,10,FALSE)*'DGNB LCA Results'!$L$3+VLOOKUP(CONCATENATE('DGNB LCA Results'!$I$3,"_",Q399),$A$2:$P$362,10,FALSE)*'DGNB LCA Results'!$J$3+VLOOKUP(CONCATENATE('DGNB LCA Results'!$G$3,"_",Q399),$A$2:$P$362,10,FALSE)*'DGNB LCA Results'!$H$3,IF('DGNB LCA Results'!$P$4=3,VLOOKUP(CONCATENATE('DGNB LCA Results'!$M$3,"_",Q399),$A$2:$P$362,10,FALSE)*'DGNB LCA Results'!$N$3+VLOOKUP(CONCATENATE('DGNB LCA Results'!$K$3,"_",Q399),$A$2:$P$362,10,FALSE)*'DGNB LCA Results'!$L$3+VLOOKUP(CONCATENATE('DGNB LCA Results'!$I$3,"_",Q399),$A$2:$P$362,10,FALSE)*'DGNB LCA Results'!$J$3,IF('DGNB LCA Results'!$P$4=2,VLOOKUP(CONCATENATE('DGNB LCA Results'!$M$3,"_",Q399),$A$2:$P$362,10,FALSE)*'DGNB LCA Results'!$N$3+VLOOKUP(CONCATENATE('DGNB LCA Results'!$K$3,"_",Q399),$A$2:$P$362,10,FALSE)*'DGNB LCA Results'!$L$3,IF('DGNB LCA Results'!$P$4=1,VLOOKUP(CONCATENATE('DGNB LCA Results'!$M$3,"_",Q399),$A$2:$P$362,10,FALSE)*'DGNB LCA Results'!$N$3,0))))</f>
        <v>0</v>
      </c>
      <c r="K399" s="426">
        <f>IF('DGNB LCA Results'!$P$4=4,VLOOKUP(CONCATENATE('DGNB LCA Results'!$M$3,"_",Q399),$A$2:$P$362,11,FALSE)*'DGNB LCA Results'!$N$3+VLOOKUP(CONCATENATE('DGNB LCA Results'!$K$3,"_",Q399),$A$2:$P$362,11,FALSE)*'DGNB LCA Results'!$L$3+VLOOKUP(CONCATENATE('DGNB LCA Results'!$I$3,"_",Q399),$A$2:$P$362,11,FALSE)*'DGNB LCA Results'!$J$3+VLOOKUP(CONCATENATE('DGNB LCA Results'!$G$3,"_",Q399),$A$2:$P$362,11,FALSE)*'DGNB LCA Results'!$H$3,IF('DGNB LCA Results'!$P$4=3,VLOOKUP(CONCATENATE('DGNB LCA Results'!$M$3,"_",Q399),$A$2:$P$362,11,FALSE)*'DGNB LCA Results'!$N$3+VLOOKUP(CONCATENATE('DGNB LCA Results'!$K$3,"_",Q399),$A$2:$P$362,11,FALSE)*'DGNB LCA Results'!$L$3+VLOOKUP(CONCATENATE('DGNB LCA Results'!$I$3,"_",Q399),$A$2:$P$362,11,FALSE)*'DGNB LCA Results'!$J$3,IF('DGNB LCA Results'!$P$4=2,VLOOKUP(CONCATENATE('DGNB LCA Results'!$M$3,"_",Q399),$A$2:$P$362,11,FALSE)*'DGNB LCA Results'!$N$3+VLOOKUP(CONCATENATE('DGNB LCA Results'!$K$3,"_",Q399),$A$2:$P$362,11,FALSE)*'DGNB LCA Results'!$L$3,IF('DGNB LCA Results'!$P$4=1,VLOOKUP(CONCATENATE('DGNB LCA Results'!$M$3,"_",Q399),$A$2:$P$362,11,FALSE)*'DGNB LCA Results'!$N$3,0))))</f>
        <v>0</v>
      </c>
      <c r="L399">
        <f>IF('DGNB LCA Results'!$P$4=4,VLOOKUP(CONCATENATE('DGNB LCA Results'!$M$3,"_",Q399),$A$2:$P$362,12,FALSE)*'DGNB LCA Results'!$N$3+VLOOKUP(CONCATENATE('DGNB LCA Results'!$K$3,"_",Q399),$A$2:$P$362,12,FALSE)*'DGNB LCA Results'!$L$3+VLOOKUP(CONCATENATE('DGNB LCA Results'!$I$3,"_",Q399),$A$2:$P$362,12,FALSE)*'DGNB LCA Results'!$J$3+VLOOKUP(CONCATENATE('DGNB LCA Results'!$G$3,"_",Q399),$A$2:$P$362,12,FALSE)*'DGNB LCA Results'!$H$3,IF('DGNB LCA Results'!$P$4=3,VLOOKUP(CONCATENATE('DGNB LCA Results'!$M$3,"_",Q399),$A$2:$P$362,12,FALSE)*'DGNB LCA Results'!$N$3+VLOOKUP(CONCATENATE('DGNB LCA Results'!$K$3,"_",Q399),$A$2:$P$362,12,FALSE)*'DGNB LCA Results'!$L$3+VLOOKUP(CONCATENATE('DGNB LCA Results'!$I$3,"_",Q399),$A$2:$P$362,12,FALSE)*'DGNB LCA Results'!$J$3,IF('DGNB LCA Results'!$P$4=2,VLOOKUP(CONCATENATE('DGNB LCA Results'!$M$3,"_",Q399),$A$2:$P$362,12,FALSE)*'DGNB LCA Results'!$N$3+VLOOKUP(CONCATENATE('DGNB LCA Results'!$K$3,"_",Q399),$A$2:$P$362,12,FALSE)*'DGNB LCA Results'!$L$3,IF('DGNB LCA Results'!$P$4=1,VLOOKUP(CONCATENATE('DGNB LCA Results'!$M$3,"_",Q399),$A$2:$P$362,12,FALSE)*'DGNB LCA Results'!$N$3,0))))</f>
        <v>0</v>
      </c>
      <c r="M399" s="427">
        <f>IF('DGNB LCA Results'!$P$4=4,VLOOKUP(CONCATENATE('DGNB LCA Results'!$M$3,"_",Q399),$A$2:$P$362,13,FALSE)*'DGNB LCA Results'!$N$3+VLOOKUP(CONCATENATE('DGNB LCA Results'!$K$3,"_",Q399),$A$2:$P$362,13,FALSE)*'DGNB LCA Results'!$L$3+VLOOKUP(CONCATENATE('DGNB LCA Results'!$I$3,"_",Q399),$A$2:$P$362,13,FALSE)*'DGNB LCA Results'!$J$3+VLOOKUP(CONCATENATE('DGNB LCA Results'!$G$3,"_",Q399),$A$2:$P$362,13,FALSE)*'DGNB LCA Results'!$H$3,IF('DGNB LCA Results'!$P$4=3,VLOOKUP(CONCATENATE('DGNB LCA Results'!$M$3,"_",Q399),$A$2:$P$362,13,FALSE)*'DGNB LCA Results'!$N$3+VLOOKUP(CONCATENATE('DGNB LCA Results'!$K$3,"_",Q399),$A$2:$P$362,13,FALSE)*'DGNB LCA Results'!$L$3+VLOOKUP(CONCATENATE('DGNB LCA Results'!$I$3,"_",Q399),$A$2:$P$362,13,FALSE)*'DGNB LCA Results'!$J$3,IF('DGNB LCA Results'!$P$4=2,VLOOKUP(CONCATENATE('DGNB LCA Results'!$M$3,"_",Q399),$A$2:$P$362,13,FALSE)*'DGNB LCA Results'!$N$3+VLOOKUP(CONCATENATE('DGNB LCA Results'!$K$3,"_",Q399),$A$2:$P$362,13,FALSE)*'DGNB LCA Results'!$L$3,IF('DGNB LCA Results'!$P$4=1,VLOOKUP(CONCATENATE('DGNB LCA Results'!$M$3,"_",Q399),$A$2:$P$362,13,FALSE)*'DGNB LCA Results'!$N$3,0))))</f>
        <v>0</v>
      </c>
      <c r="N399" s="426">
        <f>IF('DGNB LCA Results'!$P$4=4,VLOOKUP(CONCATENATE('DGNB LCA Results'!$M$3,"_",Q399),$A$2:$P$362,14,FALSE)*'DGNB LCA Results'!$N$3+VLOOKUP(CONCATENATE('DGNB LCA Results'!$K$3,"_",Q399),$A$2:$P$362,14,FALSE)*'DGNB LCA Results'!$L$3+VLOOKUP(CONCATENATE('DGNB LCA Results'!$I$3,"_",Q399),$A$2:$P$362,14,FALSE)*'DGNB LCA Results'!$J$3+VLOOKUP(CONCATENATE('DGNB LCA Results'!$G$3,"_",Q399),$A$2:$P$362,14,FALSE)*'DGNB LCA Results'!$H$3,IF('DGNB LCA Results'!$P$4=3,VLOOKUP(CONCATENATE('DGNB LCA Results'!$M$3,"_",Q399),$A$2:$P$362,14,FALSE)*'DGNB LCA Results'!$N$3+VLOOKUP(CONCATENATE('DGNB LCA Results'!$K$3,"_",Q399),$A$2:$P$362,14,FALSE)*'DGNB LCA Results'!$L$3+VLOOKUP(CONCATENATE('DGNB LCA Results'!$I$3,"_",Q399),$A$2:$P$362,14,FALSE)*'DGNB LCA Results'!$J$3,IF('DGNB LCA Results'!$P$4=2,VLOOKUP(CONCATENATE('DGNB LCA Results'!$M$3,"_",Q399),$A$2:$P$362,14,FALSE)*'DGNB LCA Results'!$N$3+VLOOKUP(CONCATENATE('DGNB LCA Results'!$K$3,"_",Q399),$A$2:$P$362,14,FALSE)*'DGNB LCA Results'!$L$3,IF('DGNB LCA Results'!$P$4=1,VLOOKUP(CONCATENATE('DGNB LCA Results'!$M$3,"_",Q399),$A$2:$P$362,14,FALSE)*'DGNB LCA Results'!$N$3,0))))</f>
        <v>0</v>
      </c>
      <c r="O399">
        <f>IF('DGNB LCA Results'!$P$4=4,VLOOKUP(CONCATENATE('DGNB LCA Results'!$M$3,"_",Q399),$A$2:$P$362,15,FALSE)*'DGNB LCA Results'!$N$3+VLOOKUP(CONCATENATE('DGNB LCA Results'!$K$3,"_",Q399),$A$2:$P$362,15,FALSE)*'DGNB LCA Results'!$L$3+VLOOKUP(CONCATENATE('DGNB LCA Results'!$I$3,"_",Q399),$A$2:$P$362,15,FALSE)*'DGNB LCA Results'!$J$3+VLOOKUP(CONCATENATE('DGNB LCA Results'!$G$3,"_",Q399),$A$2:$P$362,15,FALSE)*'DGNB LCA Results'!$H$3,IF('DGNB LCA Results'!$P$4=3,VLOOKUP(CONCATENATE('DGNB LCA Results'!$M$3,"_",Q399),$A$2:$P$362,15,FALSE)*'DGNB LCA Results'!$N$3+VLOOKUP(CONCATENATE('DGNB LCA Results'!$K$3,"_",Q399),$A$2:$P$362,15,FALSE)*'DGNB LCA Results'!$L$3+VLOOKUP(CONCATENATE('DGNB LCA Results'!$I$3,"_",Q399),$A$2:$P$362,15,FALSE)*'DGNB LCA Results'!$J$3,IF('DGNB LCA Results'!$P$4=2,VLOOKUP(CONCATENATE('DGNB LCA Results'!$M$3,"_",Q399),$A$2:$P$362,15,FALSE)*'DGNB LCA Results'!$N$3+VLOOKUP(CONCATENATE('DGNB LCA Results'!$K$3,"_",Q399),$A$2:$P$362,15,FALSE)*'DGNB LCA Results'!$L$3,IF('DGNB LCA Results'!$P$4=1,VLOOKUP(CONCATENATE('DGNB LCA Results'!$M$3,"_",Q399),$A$2:$P$362,15,FALSE)*'DGNB LCA Results'!$N$3,0))))</f>
        <v>0</v>
      </c>
      <c r="P399" s="427">
        <f>IF('DGNB LCA Results'!$P$4=4,VLOOKUP(CONCATENATE('DGNB LCA Results'!$M$3,"_",Q399),$A$2:$P$362,16,FALSE)*'DGNB LCA Results'!$N$3+VLOOKUP(CONCATENATE('DGNB LCA Results'!$K$3,"_",Q399),$A$2:$P$362,16,FALSE)*'DGNB LCA Results'!$L$3+VLOOKUP(CONCATENATE('DGNB LCA Results'!$I$3,"_",Q399),$A$2:$P$362,16,FALSE)*'DGNB LCA Results'!$J$3+VLOOKUP(CONCATENATE('DGNB LCA Results'!$G$3,"_",Q399),$A$2:$P$362,16,FALSE)*'DGNB LCA Results'!$H$3,IF('DGNB LCA Results'!$P$4=3,VLOOKUP(CONCATENATE('DGNB LCA Results'!$M$3,"_",Q399),$A$2:$P$362,16,FALSE)*'DGNB LCA Results'!$N$3+VLOOKUP(CONCATENATE('DGNB LCA Results'!$K$3,"_",Q399),$A$2:$P$362,16,FALSE)*'DGNB LCA Results'!$L$3+VLOOKUP(CONCATENATE('DGNB LCA Results'!$I$3,"_",Q399),$A$2:$P$362,16,FALSE)*'DGNB LCA Results'!$J$3,IF('DGNB LCA Results'!$P$4=2,VLOOKUP(CONCATENATE('DGNB LCA Results'!$M$3,"_",Q399),$A$2:$P$362,16,FALSE)*'DGNB LCA Results'!$N$3+VLOOKUP(CONCATENATE('DGNB LCA Results'!$K$3,"_",Q399),$A$2:$P$362,16,FALSE)*'DGNB LCA Results'!$L$3,IF('DGNB LCA Results'!$P$4=1,VLOOKUP(CONCATENATE('DGNB LCA Results'!$M$3,"_",Q399),$A$2:$P$362,16,FALSE)*'DGNB LCA Results'!$N$3,0))))</f>
        <v>0</v>
      </c>
      <c r="Q399">
        <v>80</v>
      </c>
      <c r="R399" t="s">
        <v>293</v>
      </c>
    </row>
    <row r="400">
      <c r="A400" t="str">
        <f t="shared" si="39"/>
        <v/>
      </c>
    </row>
    <row r="401">
      <c r="A401" t="str">
        <f t="shared" si="39"/>
        <v>SBV16_10</v>
      </c>
      <c r="B401" s="426">
        <v>1.3999999999999999</v>
      </c>
      <c r="C401">
        <v>1</v>
      </c>
      <c r="D401" s="427">
        <v>1.3999999999999999</v>
      </c>
      <c r="E401" s="426">
        <v>10</v>
      </c>
      <c r="F401">
        <v>1</v>
      </c>
      <c r="G401" s="427">
        <v>1.3999999999999999</v>
      </c>
      <c r="H401" s="426">
        <v>2</v>
      </c>
      <c r="I401">
        <v>1</v>
      </c>
      <c r="J401" s="427">
        <v>1.3999999999999999</v>
      </c>
      <c r="K401" s="426">
        <v>1.7</v>
      </c>
      <c r="L401">
        <v>1</v>
      </c>
      <c r="M401" s="427">
        <v>1.3999999999999999</v>
      </c>
      <c r="N401" s="426">
        <v>2</v>
      </c>
      <c r="O401">
        <v>1</v>
      </c>
      <c r="P401" s="427">
        <v>1.3999999999999999</v>
      </c>
      <c r="Q401">
        <v>10</v>
      </c>
      <c r="R401" t="s">
        <v>302</v>
      </c>
    </row>
    <row r="402">
      <c r="A402" t="str">
        <f t="shared" si="39"/>
        <v>SBV16_20</v>
      </c>
      <c r="B402" s="426">
        <v>1.3</v>
      </c>
      <c r="C402">
        <v>1</v>
      </c>
      <c r="D402" s="427">
        <v>1.3999999999999999</v>
      </c>
      <c r="E402" s="426">
        <v>7.75</v>
      </c>
      <c r="F402">
        <v>1</v>
      </c>
      <c r="G402" s="427">
        <v>1.3999999999999999</v>
      </c>
      <c r="H402" s="426">
        <v>1.75</v>
      </c>
      <c r="I402">
        <v>1</v>
      </c>
      <c r="J402" s="427">
        <v>1.3999999999999999</v>
      </c>
      <c r="K402" s="426">
        <v>1.5249999999999999</v>
      </c>
      <c r="L402">
        <v>1</v>
      </c>
      <c r="M402" s="427">
        <v>1.3999999999999999</v>
      </c>
      <c r="N402" s="426">
        <v>1.75</v>
      </c>
      <c r="O402">
        <v>1</v>
      </c>
      <c r="P402" s="427">
        <v>1.3999999999999999</v>
      </c>
      <c r="Q402">
        <v>20</v>
      </c>
      <c r="R402" t="s">
        <v>302</v>
      </c>
    </row>
    <row r="403">
      <c r="A403" t="str">
        <f t="shared" si="39"/>
        <v>SBV16_30</v>
      </c>
      <c r="B403" s="426">
        <v>1.2</v>
      </c>
      <c r="C403">
        <v>1</v>
      </c>
      <c r="D403" s="427">
        <v>1.3999999999999999</v>
      </c>
      <c r="E403" s="426">
        <v>5.5</v>
      </c>
      <c r="F403">
        <v>1</v>
      </c>
      <c r="G403" s="427">
        <v>1.3999999999999999</v>
      </c>
      <c r="H403" s="426">
        <v>1.5</v>
      </c>
      <c r="I403">
        <v>1</v>
      </c>
      <c r="J403" s="427">
        <v>1.3999999999999999</v>
      </c>
      <c r="K403" s="426">
        <v>1.3500000000000001</v>
      </c>
      <c r="L403">
        <v>1</v>
      </c>
      <c r="M403" s="427">
        <v>1.3999999999999999</v>
      </c>
      <c r="N403" s="426">
        <v>1.5</v>
      </c>
      <c r="O403">
        <v>1</v>
      </c>
      <c r="P403" s="427">
        <v>1.3999999999999999</v>
      </c>
      <c r="Q403">
        <v>30</v>
      </c>
      <c r="R403" t="s">
        <v>302</v>
      </c>
    </row>
    <row r="404">
      <c r="A404" t="str">
        <f t="shared" si="39"/>
        <v>SBV16_40</v>
      </c>
      <c r="B404" s="426">
        <v>1.1000000000000001</v>
      </c>
      <c r="C404">
        <v>1</v>
      </c>
      <c r="D404" s="427">
        <v>1.3999999999999999</v>
      </c>
      <c r="E404" s="426">
        <v>3.25</v>
      </c>
      <c r="F404">
        <v>1</v>
      </c>
      <c r="G404" s="427">
        <v>1.3999999999999999</v>
      </c>
      <c r="H404" s="426">
        <v>1.25</v>
      </c>
      <c r="I404">
        <v>1</v>
      </c>
      <c r="J404" s="427">
        <v>1.3999999999999999</v>
      </c>
      <c r="K404" s="426">
        <v>1.175</v>
      </c>
      <c r="L404">
        <v>1</v>
      </c>
      <c r="M404" s="427">
        <v>1.3999999999999999</v>
      </c>
      <c r="N404" s="426">
        <v>1.25</v>
      </c>
      <c r="O404">
        <v>1</v>
      </c>
      <c r="P404" s="427">
        <v>1.3999999999999999</v>
      </c>
      <c r="Q404">
        <v>40</v>
      </c>
      <c r="R404" t="s">
        <v>302</v>
      </c>
    </row>
    <row r="405">
      <c r="A405" t="str">
        <f t="shared" si="39"/>
        <v>SBV16_50</v>
      </c>
      <c r="B405" s="426">
        <v>1</v>
      </c>
      <c r="C405">
        <v>1</v>
      </c>
      <c r="D405" s="427">
        <v>1.3999999999999999</v>
      </c>
      <c r="E405" s="426">
        <v>1</v>
      </c>
      <c r="F405">
        <v>1</v>
      </c>
      <c r="G405" s="427">
        <v>1.3999999999999999</v>
      </c>
      <c r="H405" s="426">
        <v>1</v>
      </c>
      <c r="I405">
        <v>1</v>
      </c>
      <c r="J405" s="427">
        <v>1.3999999999999999</v>
      </c>
      <c r="K405" s="426">
        <v>1</v>
      </c>
      <c r="L405">
        <v>1</v>
      </c>
      <c r="M405" s="427">
        <v>1.3999999999999999</v>
      </c>
      <c r="N405" s="426">
        <v>1</v>
      </c>
      <c r="O405">
        <v>1</v>
      </c>
      <c r="P405" s="427">
        <v>1.3999999999999999</v>
      </c>
      <c r="Q405">
        <v>50</v>
      </c>
      <c r="R405" t="s">
        <v>302</v>
      </c>
    </row>
    <row r="406">
      <c r="A406" t="str">
        <f t="shared" si="39"/>
        <v>SBV16_60</v>
      </c>
      <c r="B406" s="426">
        <v>0.93999999999999995</v>
      </c>
      <c r="C406">
        <v>1</v>
      </c>
      <c r="D406" s="427">
        <v>1</v>
      </c>
      <c r="E406" s="426">
        <v>0.93999999999999995</v>
      </c>
      <c r="F406">
        <v>1</v>
      </c>
      <c r="G406" s="427">
        <v>1</v>
      </c>
      <c r="H406" s="426">
        <v>0.93999999999999995</v>
      </c>
      <c r="I406">
        <v>1</v>
      </c>
      <c r="J406" s="427">
        <v>1</v>
      </c>
      <c r="K406" s="426">
        <v>0.93999999999999995</v>
      </c>
      <c r="L406">
        <v>1</v>
      </c>
      <c r="M406" s="427">
        <v>1</v>
      </c>
      <c r="N406" s="426">
        <v>0.93999999999999995</v>
      </c>
      <c r="O406">
        <v>1</v>
      </c>
      <c r="P406" s="427">
        <v>1</v>
      </c>
      <c r="Q406">
        <v>60</v>
      </c>
      <c r="R406" t="s">
        <v>302</v>
      </c>
    </row>
    <row r="407">
      <c r="A407" t="str">
        <f t="shared" si="39"/>
        <v>SBV16_70</v>
      </c>
      <c r="B407" s="426">
        <v>0.88</v>
      </c>
      <c r="C407">
        <v>1</v>
      </c>
      <c r="D407" s="427">
        <v>1</v>
      </c>
      <c r="E407" s="426">
        <v>0.88</v>
      </c>
      <c r="F407">
        <v>1</v>
      </c>
      <c r="G407" s="427">
        <v>1</v>
      </c>
      <c r="H407" s="426">
        <v>0.88</v>
      </c>
      <c r="I407">
        <v>1</v>
      </c>
      <c r="J407" s="427">
        <v>1</v>
      </c>
      <c r="K407" s="426">
        <v>0.88</v>
      </c>
      <c r="L407">
        <v>1</v>
      </c>
      <c r="M407" s="427">
        <v>1</v>
      </c>
      <c r="N407" s="426">
        <v>0.88</v>
      </c>
      <c r="O407">
        <v>1</v>
      </c>
      <c r="P407" s="427">
        <v>1</v>
      </c>
      <c r="Q407">
        <v>70</v>
      </c>
      <c r="R407" t="s">
        <v>302</v>
      </c>
    </row>
    <row r="408">
      <c r="A408" t="str">
        <f t="shared" si="39"/>
        <v>SBV16_75</v>
      </c>
      <c r="B408" s="426">
        <v>0.84999999999999998</v>
      </c>
      <c r="C408">
        <v>1</v>
      </c>
      <c r="D408" s="427">
        <v>1</v>
      </c>
      <c r="E408" s="426">
        <v>0.84999999999999998</v>
      </c>
      <c r="F408">
        <v>1</v>
      </c>
      <c r="G408" s="427">
        <v>1</v>
      </c>
      <c r="H408" s="426">
        <v>0.84999999999999998</v>
      </c>
      <c r="I408">
        <v>1</v>
      </c>
      <c r="J408" s="427">
        <v>1</v>
      </c>
      <c r="K408" s="426">
        <v>0.84999999999999998</v>
      </c>
      <c r="L408">
        <v>1</v>
      </c>
      <c r="M408" s="427">
        <v>1</v>
      </c>
      <c r="N408" s="426">
        <v>0.84999999999999998</v>
      </c>
      <c r="O408">
        <v>1</v>
      </c>
      <c r="P408" s="427">
        <v>1</v>
      </c>
      <c r="Q408">
        <v>75</v>
      </c>
      <c r="R408" t="s">
        <v>302</v>
      </c>
    </row>
    <row r="409">
      <c r="A409" t="str">
        <f t="shared" si="39"/>
        <v>SBV16_80</v>
      </c>
      <c r="B409" s="426">
        <v>0.81999999999999995</v>
      </c>
      <c r="C409">
        <v>1</v>
      </c>
      <c r="D409" s="427">
        <v>1</v>
      </c>
      <c r="E409" s="426">
        <v>0.81999999999999995</v>
      </c>
      <c r="F409">
        <v>1</v>
      </c>
      <c r="G409" s="427">
        <v>1</v>
      </c>
      <c r="H409" s="426">
        <v>0.81999999999999995</v>
      </c>
      <c r="I409">
        <v>1</v>
      </c>
      <c r="J409" s="427">
        <v>1</v>
      </c>
      <c r="K409" s="426">
        <v>0.81999999999999995</v>
      </c>
      <c r="L409">
        <v>1</v>
      </c>
      <c r="M409" s="427">
        <v>1</v>
      </c>
      <c r="N409" s="426">
        <v>0.81999999999999995</v>
      </c>
      <c r="O409">
        <v>1</v>
      </c>
      <c r="P409" s="427">
        <v>1</v>
      </c>
      <c r="Q409">
        <v>80</v>
      </c>
      <c r="R409" t="s">
        <v>302</v>
      </c>
    </row>
    <row r="410">
      <c r="A410" t="str">
        <f t="shared" si="39"/>
        <v>SBV16_90</v>
      </c>
      <c r="B410" s="426">
        <v>0.76000000000000001</v>
      </c>
      <c r="C410">
        <v>1</v>
      </c>
      <c r="D410" s="427">
        <v>1</v>
      </c>
      <c r="E410" s="426">
        <v>0.76000000000000001</v>
      </c>
      <c r="F410">
        <v>1</v>
      </c>
      <c r="G410" s="427">
        <v>1</v>
      </c>
      <c r="H410" s="426">
        <v>0.76000000000000001</v>
      </c>
      <c r="I410">
        <v>1</v>
      </c>
      <c r="J410" s="427">
        <v>1</v>
      </c>
      <c r="K410" s="426">
        <v>0.76000000000000001</v>
      </c>
      <c r="L410">
        <v>1</v>
      </c>
      <c r="M410" s="427">
        <v>1</v>
      </c>
      <c r="N410" s="426">
        <v>0.76000000000000001</v>
      </c>
      <c r="O410">
        <v>1</v>
      </c>
      <c r="P410" s="427">
        <v>1</v>
      </c>
      <c r="Q410">
        <v>90</v>
      </c>
      <c r="R410" t="s">
        <v>302</v>
      </c>
    </row>
    <row r="411">
      <c r="A411" t="str">
        <f t="shared" si="39"/>
        <v>SBV16_100</v>
      </c>
      <c r="B411" s="426">
        <v>0.69999999999999996</v>
      </c>
      <c r="C411">
        <v>1</v>
      </c>
      <c r="D411" s="427">
        <v>1</v>
      </c>
      <c r="E411" s="426">
        <v>0.69999999999999996</v>
      </c>
      <c r="F411">
        <v>1</v>
      </c>
      <c r="G411" s="427">
        <v>1</v>
      </c>
      <c r="H411" s="426">
        <v>0.69999999999999996</v>
      </c>
      <c r="I411">
        <v>1</v>
      </c>
      <c r="J411" s="427">
        <v>1</v>
      </c>
      <c r="K411" s="426">
        <v>0.69999999999999996</v>
      </c>
      <c r="L411">
        <v>1</v>
      </c>
      <c r="M411" s="427">
        <v>1</v>
      </c>
      <c r="N411" s="426">
        <v>0.69999999999999996</v>
      </c>
      <c r="O411">
        <v>1</v>
      </c>
      <c r="P411" s="427">
        <v>1</v>
      </c>
      <c r="Q411">
        <v>100</v>
      </c>
      <c r="R411" t="s">
        <v>302</v>
      </c>
    </row>
    <row r="412">
      <c r="A412" t="str">
        <f t="shared" si="39"/>
        <v>SBV16_110</v>
      </c>
      <c r="B412" s="426">
        <v>0.69999999999999996</v>
      </c>
      <c r="C412">
        <v>1</v>
      </c>
      <c r="D412" s="427">
        <v>0.875</v>
      </c>
      <c r="E412" s="426">
        <v>0.69999999999999996</v>
      </c>
      <c r="F412">
        <v>1</v>
      </c>
      <c r="G412" s="427">
        <v>0.875</v>
      </c>
      <c r="H412" s="426">
        <v>0.69999999999999996</v>
      </c>
      <c r="I412">
        <v>1</v>
      </c>
      <c r="J412" s="427">
        <v>0.875</v>
      </c>
      <c r="K412" s="426">
        <v>0.69999999999999996</v>
      </c>
      <c r="L412">
        <v>1</v>
      </c>
      <c r="M412" s="427">
        <v>0.875</v>
      </c>
      <c r="N412" s="426">
        <v>0.69999999999999996</v>
      </c>
      <c r="O412">
        <v>1</v>
      </c>
      <c r="P412" s="427">
        <v>0.75</v>
      </c>
      <c r="Q412">
        <v>110</v>
      </c>
      <c r="R412" t="s">
        <v>302</v>
      </c>
    </row>
    <row r="413">
      <c r="A413" t="str">
        <f t="shared" si="39"/>
        <v>SBV16_120</v>
      </c>
      <c r="B413" s="426">
        <v>0.69999999999999996</v>
      </c>
      <c r="C413">
        <v>1</v>
      </c>
      <c r="D413" s="427">
        <v>0.75</v>
      </c>
      <c r="E413" s="426">
        <v>0.69999999999999996</v>
      </c>
      <c r="F413">
        <v>1</v>
      </c>
      <c r="G413" s="427">
        <v>0.75</v>
      </c>
      <c r="H413" s="426">
        <v>0.69999999999999996</v>
      </c>
      <c r="I413">
        <v>1</v>
      </c>
      <c r="J413" s="427">
        <v>0.75</v>
      </c>
      <c r="K413" s="426">
        <v>0.69999999999999996</v>
      </c>
      <c r="L413">
        <v>1</v>
      </c>
      <c r="M413" s="427">
        <v>0.75</v>
      </c>
      <c r="N413" s="426">
        <v>0.69999999999999996</v>
      </c>
      <c r="O413">
        <v>1</v>
      </c>
      <c r="P413" s="427">
        <v>0.5</v>
      </c>
      <c r="Q413">
        <v>120</v>
      </c>
      <c r="R413" t="s">
        <v>302</v>
      </c>
    </row>
    <row r="414">
      <c r="A414" t="str">
        <f t="shared" si="39"/>
        <v/>
      </c>
    </row>
    <row r="415">
      <c r="A415" t="str">
        <f t="shared" si="39"/>
        <v>SBV21_0</v>
      </c>
      <c r="B415" s="426">
        <v>1.3999999999999999</v>
      </c>
      <c r="C415">
        <v>1</v>
      </c>
      <c r="D415" s="427">
        <v>1.3999999999999999</v>
      </c>
      <c r="E415" s="426">
        <v>0</v>
      </c>
      <c r="F415">
        <v>0</v>
      </c>
      <c r="G415" s="427">
        <v>0</v>
      </c>
      <c r="H415" s="426">
        <v>2</v>
      </c>
      <c r="I415">
        <v>1</v>
      </c>
      <c r="J415" s="427">
        <v>1.3999999999999999</v>
      </c>
      <c r="K415" s="426">
        <v>1.7</v>
      </c>
      <c r="L415">
        <v>1</v>
      </c>
      <c r="M415" s="427">
        <v>1.3999999999999999</v>
      </c>
      <c r="N415" s="426">
        <v>2</v>
      </c>
      <c r="O415">
        <v>1</v>
      </c>
      <c r="P415" s="427">
        <v>1.3999999999999999</v>
      </c>
      <c r="Q415">
        <v>0</v>
      </c>
      <c r="R415" t="s">
        <v>255</v>
      </c>
      <c r="X415" s="426">
        <v>1.7</v>
      </c>
      <c r="Y415">
        <v>0</v>
      </c>
    </row>
    <row r="416">
      <c r="A416" t="str">
        <f t="shared" si="39"/>
        <v>SBV21_25</v>
      </c>
      <c r="B416" s="426">
        <v>1</v>
      </c>
      <c r="C416">
        <v>1</v>
      </c>
      <c r="D416" s="427">
        <v>1.3999999999999999</v>
      </c>
      <c r="E416" s="426">
        <v>0</v>
      </c>
      <c r="F416">
        <v>0</v>
      </c>
      <c r="G416" s="427">
        <v>0</v>
      </c>
      <c r="H416" s="426">
        <v>1</v>
      </c>
      <c r="I416">
        <v>1</v>
      </c>
      <c r="J416" s="427">
        <v>1.3999999999999999</v>
      </c>
      <c r="K416" s="426">
        <v>1</v>
      </c>
      <c r="L416">
        <v>1</v>
      </c>
      <c r="M416" s="427">
        <v>1.3999999999999999</v>
      </c>
      <c r="N416" s="426">
        <v>1</v>
      </c>
      <c r="O416">
        <v>1</v>
      </c>
      <c r="P416" s="427">
        <v>1.3999999999999999</v>
      </c>
      <c r="Q416">
        <v>25</v>
      </c>
      <c r="R416" t="s">
        <v>255</v>
      </c>
      <c r="X416" s="426">
        <v>1</v>
      </c>
      <c r="Y416">
        <v>25</v>
      </c>
    </row>
    <row r="417">
      <c r="A417" t="str">
        <f t="shared" si="39"/>
        <v>SBV21_50</v>
      </c>
      <c r="B417" s="426">
        <v>0.69999999999999996</v>
      </c>
      <c r="C417">
        <v>1</v>
      </c>
      <c r="D417" s="427">
        <v>1.3999999999999999</v>
      </c>
      <c r="E417" s="426">
        <v>0</v>
      </c>
      <c r="F417">
        <v>0</v>
      </c>
      <c r="G417" s="427">
        <v>0</v>
      </c>
      <c r="H417" s="426">
        <v>0.69999999999999996</v>
      </c>
      <c r="I417">
        <v>1</v>
      </c>
      <c r="J417" s="427">
        <v>1.3999999999999999</v>
      </c>
      <c r="K417" s="426">
        <v>0.69999999999999996</v>
      </c>
      <c r="L417">
        <v>1</v>
      </c>
      <c r="M417" s="427">
        <v>1.3999999999999999</v>
      </c>
      <c r="N417" s="426">
        <v>0.69999999999999996</v>
      </c>
      <c r="O417">
        <v>1</v>
      </c>
      <c r="P417" s="427">
        <v>1.3999999999999999</v>
      </c>
      <c r="Q417">
        <v>50</v>
      </c>
      <c r="R417" t="s">
        <v>255</v>
      </c>
      <c r="X417" s="426">
        <v>0.69999999999999996</v>
      </c>
      <c r="Y417">
        <v>50</v>
      </c>
    </row>
    <row r="418">
      <c r="A418" t="str">
        <f t="shared" si="39"/>
        <v>SBV21_70</v>
      </c>
      <c r="B418" s="426">
        <v>0.55000000000000004</v>
      </c>
      <c r="C418">
        <v>1</v>
      </c>
      <c r="D418" s="427">
        <v>1.3999999999999999</v>
      </c>
      <c r="E418" s="426">
        <v>0</v>
      </c>
      <c r="F418">
        <v>0</v>
      </c>
      <c r="G418" s="427">
        <v>0</v>
      </c>
      <c r="H418" s="426">
        <v>0.55000000000000004</v>
      </c>
      <c r="I418">
        <v>1</v>
      </c>
      <c r="J418" s="427">
        <v>1.3999999999999999</v>
      </c>
      <c r="K418" s="426">
        <v>0.55000000000000004</v>
      </c>
      <c r="L418">
        <v>1</v>
      </c>
      <c r="M418" s="427">
        <v>1.3999999999999999</v>
      </c>
      <c r="N418" s="426">
        <v>0.55000000000000004</v>
      </c>
      <c r="O418">
        <v>1</v>
      </c>
      <c r="P418" s="427">
        <v>1.3999999999999999</v>
      </c>
      <c r="Q418">
        <v>70</v>
      </c>
      <c r="R418" t="s">
        <v>255</v>
      </c>
      <c r="X418" s="426">
        <v>0.55000000000000004</v>
      </c>
      <c r="Y418">
        <v>70</v>
      </c>
    </row>
    <row r="419">
      <c r="A419" t="str">
        <f t="shared" si="39"/>
        <v/>
      </c>
    </row>
    <row r="420">
      <c r="A420" t="str">
        <f t="shared" si="39"/>
        <v>SBI21_0</v>
      </c>
      <c r="B420" s="426">
        <v>1.3999999999999999</v>
      </c>
      <c r="C420">
        <v>1</v>
      </c>
      <c r="D420" s="427">
        <v>1.3999999999999999</v>
      </c>
      <c r="E420" s="426">
        <v>0</v>
      </c>
      <c r="F420">
        <v>0</v>
      </c>
      <c r="G420" s="427">
        <v>0</v>
      </c>
      <c r="H420" s="426">
        <v>2</v>
      </c>
      <c r="I420">
        <v>1</v>
      </c>
      <c r="J420" s="427">
        <v>1.3999999999999999</v>
      </c>
      <c r="K420" s="426">
        <v>1.7</v>
      </c>
      <c r="L420">
        <v>1</v>
      </c>
      <c r="M420" s="427">
        <v>1.3999999999999999</v>
      </c>
      <c r="N420" s="426">
        <v>2</v>
      </c>
      <c r="O420">
        <v>1</v>
      </c>
      <c r="P420" s="427">
        <v>1.3999999999999999</v>
      </c>
      <c r="Q420">
        <v>0</v>
      </c>
      <c r="R420" t="s">
        <v>260</v>
      </c>
    </row>
    <row r="421">
      <c r="A421" t="str">
        <f t="shared" si="39"/>
        <v>SBI21_25</v>
      </c>
      <c r="B421" s="426">
        <v>1</v>
      </c>
      <c r="C421">
        <v>1</v>
      </c>
      <c r="D421" s="427">
        <v>1.3999999999999999</v>
      </c>
      <c r="E421" s="426">
        <v>0</v>
      </c>
      <c r="F421">
        <v>0</v>
      </c>
      <c r="G421" s="427">
        <v>0</v>
      </c>
      <c r="H421" s="426">
        <v>1</v>
      </c>
      <c r="I421">
        <v>1</v>
      </c>
      <c r="J421" s="427">
        <v>1.3999999999999999</v>
      </c>
      <c r="K421" s="426">
        <v>1</v>
      </c>
      <c r="L421">
        <v>1</v>
      </c>
      <c r="M421" s="427">
        <v>1.3999999999999999</v>
      </c>
      <c r="N421" s="426">
        <v>1</v>
      </c>
      <c r="O421">
        <v>1</v>
      </c>
      <c r="P421" s="427">
        <v>1.3999999999999999</v>
      </c>
      <c r="Q421">
        <v>25</v>
      </c>
      <c r="R421" t="s">
        <v>260</v>
      </c>
    </row>
    <row r="422">
      <c r="A422" t="str">
        <f t="shared" si="39"/>
        <v>SBI21_50</v>
      </c>
      <c r="B422" s="426">
        <v>0.69999999999999996</v>
      </c>
      <c r="C422">
        <v>1</v>
      </c>
      <c r="D422" s="427">
        <v>1.3999999999999999</v>
      </c>
      <c r="E422" s="426">
        <v>0</v>
      </c>
      <c r="F422">
        <v>0</v>
      </c>
      <c r="G422" s="427">
        <v>0</v>
      </c>
      <c r="H422" s="426">
        <v>0.69999999999999996</v>
      </c>
      <c r="I422">
        <v>1</v>
      </c>
      <c r="J422" s="427">
        <v>1.3999999999999999</v>
      </c>
      <c r="K422" s="426">
        <v>0.69999999999999996</v>
      </c>
      <c r="L422">
        <v>1</v>
      </c>
      <c r="M422" s="427">
        <v>1.3999999999999999</v>
      </c>
      <c r="N422" s="426">
        <v>0.69999999999999996</v>
      </c>
      <c r="O422">
        <v>1</v>
      </c>
      <c r="P422" s="427">
        <v>1.3999999999999999</v>
      </c>
      <c r="Q422">
        <v>50</v>
      </c>
      <c r="R422" t="s">
        <v>260</v>
      </c>
    </row>
    <row r="423">
      <c r="A423" t="str">
        <f t="shared" si="39"/>
        <v>SBI21_70</v>
      </c>
      <c r="B423" s="426">
        <v>0.55000000000000004</v>
      </c>
      <c r="C423">
        <v>1</v>
      </c>
      <c r="D423" s="427">
        <v>1.3999999999999999</v>
      </c>
      <c r="E423" s="426">
        <v>0</v>
      </c>
      <c r="F423">
        <v>0</v>
      </c>
      <c r="G423" s="427">
        <v>0</v>
      </c>
      <c r="H423" s="426">
        <v>0.55000000000000004</v>
      </c>
      <c r="I423">
        <v>1</v>
      </c>
      <c r="J423" s="427">
        <v>1.3999999999999999</v>
      </c>
      <c r="K423" s="426">
        <v>0.55000000000000004</v>
      </c>
      <c r="L423">
        <v>1</v>
      </c>
      <c r="M423" s="427">
        <v>1.3999999999999999</v>
      </c>
      <c r="N423" s="426">
        <v>0.55000000000000004</v>
      </c>
      <c r="O423">
        <v>1</v>
      </c>
      <c r="P423" s="427">
        <v>1.3999999999999999</v>
      </c>
      <c r="Q423">
        <v>70</v>
      </c>
      <c r="R423" t="s">
        <v>260</v>
      </c>
    </row>
    <row r="424">
      <c r="A424" t="str">
        <f t="shared" si="39"/>
        <v/>
      </c>
    </row>
    <row r="425">
      <c r="A425" t="str">
        <f t="shared" si="39"/>
        <v>SWO21_0</v>
      </c>
      <c r="B425" s="426">
        <v>1.3999999999999999</v>
      </c>
      <c r="C425">
        <v>1</v>
      </c>
      <c r="D425" s="427">
        <v>1.3999999999999999</v>
      </c>
      <c r="E425" s="426">
        <v>0</v>
      </c>
      <c r="F425">
        <v>0</v>
      </c>
      <c r="G425" s="427">
        <v>0</v>
      </c>
      <c r="H425" s="426">
        <v>2</v>
      </c>
      <c r="I425">
        <v>1</v>
      </c>
      <c r="J425" s="427">
        <v>1.3999999999999999</v>
      </c>
      <c r="K425" s="426">
        <v>1.7</v>
      </c>
      <c r="L425">
        <v>1</v>
      </c>
      <c r="M425" s="427">
        <v>1.3999999999999999</v>
      </c>
      <c r="N425" s="426">
        <v>2</v>
      </c>
      <c r="O425">
        <v>1</v>
      </c>
      <c r="P425" s="427">
        <v>1.3999999999999999</v>
      </c>
      <c r="Q425">
        <v>0</v>
      </c>
      <c r="R425" t="s">
        <v>264</v>
      </c>
    </row>
    <row r="426">
      <c r="A426" t="str">
        <f t="shared" si="39"/>
        <v>SWO21_25</v>
      </c>
      <c r="B426" s="426">
        <v>1</v>
      </c>
      <c r="C426">
        <v>1</v>
      </c>
      <c r="D426" s="427">
        <v>1.3999999999999999</v>
      </c>
      <c r="E426" s="426">
        <v>0</v>
      </c>
      <c r="F426">
        <v>0</v>
      </c>
      <c r="G426" s="427">
        <v>0</v>
      </c>
      <c r="H426" s="426">
        <v>1</v>
      </c>
      <c r="I426">
        <v>1</v>
      </c>
      <c r="J426" s="427">
        <v>1.3999999999999999</v>
      </c>
      <c r="K426" s="426">
        <v>1</v>
      </c>
      <c r="L426">
        <v>1</v>
      </c>
      <c r="M426" s="427">
        <v>1.3999999999999999</v>
      </c>
      <c r="N426" s="426">
        <v>1</v>
      </c>
      <c r="O426">
        <v>1</v>
      </c>
      <c r="P426" s="427">
        <v>1.3999999999999999</v>
      </c>
      <c r="Q426">
        <v>25</v>
      </c>
      <c r="R426" t="s">
        <v>264</v>
      </c>
    </row>
    <row r="427">
      <c r="A427" t="str">
        <f t="shared" si="39"/>
        <v>SWO21_50</v>
      </c>
      <c r="B427" s="426">
        <v>0.69999999999999996</v>
      </c>
      <c r="C427">
        <v>1</v>
      </c>
      <c r="D427" s="427">
        <v>1.3999999999999999</v>
      </c>
      <c r="E427" s="426">
        <v>0</v>
      </c>
      <c r="F427">
        <v>0</v>
      </c>
      <c r="G427" s="427">
        <v>0</v>
      </c>
      <c r="H427" s="426">
        <v>0.69999999999999996</v>
      </c>
      <c r="I427">
        <v>1</v>
      </c>
      <c r="J427" s="427">
        <v>1.3999999999999999</v>
      </c>
      <c r="K427" s="426">
        <v>0.69999999999999996</v>
      </c>
      <c r="L427">
        <v>1</v>
      </c>
      <c r="M427" s="427">
        <v>1.3999999999999999</v>
      </c>
      <c r="N427" s="426">
        <v>0.69999999999999996</v>
      </c>
      <c r="O427">
        <v>1</v>
      </c>
      <c r="P427" s="427">
        <v>1.3999999999999999</v>
      </c>
      <c r="Q427">
        <v>50</v>
      </c>
      <c r="R427" t="s">
        <v>264</v>
      </c>
    </row>
    <row r="428">
      <c r="A428" t="str">
        <f t="shared" si="39"/>
        <v>SWO21_70</v>
      </c>
      <c r="B428" s="426">
        <v>0.55000000000000004</v>
      </c>
      <c r="C428">
        <v>1</v>
      </c>
      <c r="D428" s="427">
        <v>1.3999999999999999</v>
      </c>
      <c r="E428" s="426">
        <v>0</v>
      </c>
      <c r="F428">
        <v>0</v>
      </c>
      <c r="G428" s="427">
        <v>0</v>
      </c>
      <c r="H428" s="426">
        <v>0.55000000000000004</v>
      </c>
      <c r="I428">
        <v>1</v>
      </c>
      <c r="J428" s="427">
        <v>1.3999999999999999</v>
      </c>
      <c r="K428" s="426">
        <v>0.55000000000000004</v>
      </c>
      <c r="L428">
        <v>1</v>
      </c>
      <c r="M428" s="427">
        <v>1.3999999999999999</v>
      </c>
      <c r="N428" s="426">
        <v>0.55000000000000004</v>
      </c>
      <c r="O428">
        <v>1</v>
      </c>
      <c r="P428" s="427">
        <v>1.3999999999999999</v>
      </c>
      <c r="Q428">
        <v>70</v>
      </c>
      <c r="R428" t="s">
        <v>264</v>
      </c>
    </row>
    <row r="429">
      <c r="A429" t="str">
        <f t="shared" si="39"/>
        <v/>
      </c>
    </row>
    <row r="430">
      <c r="A430" t="str">
        <f t="shared" si="39"/>
        <v>SHO21_0</v>
      </c>
      <c r="B430" s="426">
        <v>1.3999999999999999</v>
      </c>
      <c r="C430">
        <v>1</v>
      </c>
      <c r="D430" s="427">
        <v>1.3999999999999999</v>
      </c>
      <c r="E430" s="426">
        <v>0</v>
      </c>
      <c r="F430">
        <v>0</v>
      </c>
      <c r="G430" s="427">
        <v>0</v>
      </c>
      <c r="H430" s="426">
        <v>2</v>
      </c>
      <c r="I430">
        <v>1</v>
      </c>
      <c r="J430" s="427">
        <v>1.3999999999999999</v>
      </c>
      <c r="K430" s="426">
        <v>1.7</v>
      </c>
      <c r="L430">
        <v>1</v>
      </c>
      <c r="M430" s="427">
        <v>1.3999999999999999</v>
      </c>
      <c r="N430" s="426">
        <v>2</v>
      </c>
      <c r="O430">
        <v>1</v>
      </c>
      <c r="P430" s="427">
        <v>1.3999999999999999</v>
      </c>
      <c r="Q430">
        <v>0</v>
      </c>
      <c r="R430" t="s">
        <v>269</v>
      </c>
    </row>
    <row r="431">
      <c r="A431" t="str">
        <f t="shared" si="39"/>
        <v>SHO21_25</v>
      </c>
      <c r="B431" s="426">
        <v>1</v>
      </c>
      <c r="C431">
        <v>1</v>
      </c>
      <c r="D431" s="427">
        <v>1.3999999999999999</v>
      </c>
      <c r="E431" s="426">
        <v>0</v>
      </c>
      <c r="F431">
        <v>0</v>
      </c>
      <c r="G431" s="427">
        <v>0</v>
      </c>
      <c r="H431" s="426">
        <v>1</v>
      </c>
      <c r="I431">
        <v>1</v>
      </c>
      <c r="J431" s="427">
        <v>1.3999999999999999</v>
      </c>
      <c r="K431" s="426">
        <v>1</v>
      </c>
      <c r="L431">
        <v>1</v>
      </c>
      <c r="M431" s="427">
        <v>1.3999999999999999</v>
      </c>
      <c r="N431" s="426">
        <v>1</v>
      </c>
      <c r="O431">
        <v>1</v>
      </c>
      <c r="P431" s="427">
        <v>1.3999999999999999</v>
      </c>
      <c r="Q431">
        <v>25</v>
      </c>
      <c r="R431" t="s">
        <v>269</v>
      </c>
    </row>
    <row r="432">
      <c r="A432" t="str">
        <f t="shared" si="39"/>
        <v>SHO21_50</v>
      </c>
      <c r="B432" s="426">
        <v>0.69999999999999996</v>
      </c>
      <c r="C432">
        <v>1</v>
      </c>
      <c r="D432" s="427">
        <v>1.3999999999999999</v>
      </c>
      <c r="E432" s="426">
        <v>0</v>
      </c>
      <c r="F432">
        <v>0</v>
      </c>
      <c r="G432" s="427">
        <v>0</v>
      </c>
      <c r="H432" s="426">
        <v>0.69999999999999996</v>
      </c>
      <c r="I432">
        <v>1</v>
      </c>
      <c r="J432" s="427">
        <v>1.3999999999999999</v>
      </c>
      <c r="K432" s="426">
        <v>0.69999999999999996</v>
      </c>
      <c r="L432">
        <v>1</v>
      </c>
      <c r="M432" s="427">
        <v>1.3999999999999999</v>
      </c>
      <c r="N432" s="426">
        <v>0.69999999999999996</v>
      </c>
      <c r="O432">
        <v>1</v>
      </c>
      <c r="P432" s="427">
        <v>1.3999999999999999</v>
      </c>
      <c r="Q432">
        <v>50</v>
      </c>
      <c r="R432" t="s">
        <v>269</v>
      </c>
    </row>
    <row r="433">
      <c r="A433" t="str">
        <f t="shared" si="39"/>
        <v>SHO21_70</v>
      </c>
      <c r="B433" s="426">
        <v>0.55000000000000004</v>
      </c>
      <c r="C433">
        <v>1</v>
      </c>
      <c r="D433" s="427">
        <v>1.3999999999999999</v>
      </c>
      <c r="E433" s="426">
        <v>0</v>
      </c>
      <c r="F433">
        <v>0</v>
      </c>
      <c r="G433" s="427">
        <v>0</v>
      </c>
      <c r="H433" s="426">
        <v>0.55000000000000004</v>
      </c>
      <c r="I433">
        <v>1</v>
      </c>
      <c r="J433" s="427">
        <v>1.3999999999999999</v>
      </c>
      <c r="K433" s="426">
        <v>0.55000000000000004</v>
      </c>
      <c r="L433">
        <v>1</v>
      </c>
      <c r="M433" s="427">
        <v>1.3999999999999999</v>
      </c>
      <c r="N433" s="426">
        <v>0.55000000000000004</v>
      </c>
      <c r="O433">
        <v>1</v>
      </c>
      <c r="P433" s="427">
        <v>1.3999999999999999</v>
      </c>
      <c r="Q433">
        <v>70</v>
      </c>
      <c r="R433" t="s">
        <v>269</v>
      </c>
    </row>
    <row r="434">
      <c r="A434" t="str">
        <f t="shared" si="39"/>
        <v/>
      </c>
    </row>
    <row r="435">
      <c r="A435" t="str">
        <f t="shared" si="39"/>
        <v>SVM21_0</v>
      </c>
      <c r="B435" s="426">
        <v>1.3999999999999999</v>
      </c>
      <c r="C435">
        <v>1</v>
      </c>
      <c r="D435" s="427">
        <v>1.3999999999999999</v>
      </c>
      <c r="E435" s="426">
        <v>0</v>
      </c>
      <c r="F435">
        <v>0</v>
      </c>
      <c r="G435" s="427">
        <v>0</v>
      </c>
      <c r="H435" s="426">
        <v>2</v>
      </c>
      <c r="I435">
        <v>1</v>
      </c>
      <c r="J435" s="427">
        <v>1.3999999999999999</v>
      </c>
      <c r="K435" s="426">
        <v>1.7</v>
      </c>
      <c r="L435">
        <v>1</v>
      </c>
      <c r="M435" s="427">
        <v>1.3999999999999999</v>
      </c>
      <c r="N435" s="426">
        <v>2</v>
      </c>
      <c r="O435">
        <v>1</v>
      </c>
      <c r="P435" s="427">
        <v>1.3999999999999999</v>
      </c>
      <c r="Q435">
        <v>0</v>
      </c>
      <c r="R435" t="s">
        <v>274</v>
      </c>
    </row>
    <row r="436">
      <c r="A436" t="str">
        <f t="shared" si="39"/>
        <v>SVM21_25</v>
      </c>
      <c r="B436" s="426">
        <v>1</v>
      </c>
      <c r="C436">
        <v>1</v>
      </c>
      <c r="D436" s="427">
        <v>1.3999999999999999</v>
      </c>
      <c r="E436" s="426">
        <v>0</v>
      </c>
      <c r="F436">
        <v>0</v>
      </c>
      <c r="G436" s="427">
        <v>0</v>
      </c>
      <c r="H436" s="426">
        <v>1</v>
      </c>
      <c r="I436">
        <v>1</v>
      </c>
      <c r="J436" s="427">
        <v>1.3999999999999999</v>
      </c>
      <c r="K436" s="426">
        <v>1</v>
      </c>
      <c r="L436">
        <v>1</v>
      </c>
      <c r="M436" s="427">
        <v>1.3999999999999999</v>
      </c>
      <c r="N436" s="426">
        <v>1</v>
      </c>
      <c r="O436">
        <v>1</v>
      </c>
      <c r="P436" s="427">
        <v>1.3999999999999999</v>
      </c>
      <c r="Q436">
        <v>25</v>
      </c>
      <c r="R436" t="s">
        <v>274</v>
      </c>
    </row>
    <row r="437">
      <c r="A437" t="str">
        <f t="shared" si="39"/>
        <v>SVM21_50</v>
      </c>
      <c r="B437" s="426">
        <v>0.69999999999999996</v>
      </c>
      <c r="C437">
        <v>1</v>
      </c>
      <c r="D437" s="427">
        <v>1.3999999999999999</v>
      </c>
      <c r="E437" s="426">
        <v>0</v>
      </c>
      <c r="F437">
        <v>0</v>
      </c>
      <c r="G437" s="427">
        <v>0</v>
      </c>
      <c r="H437" s="426">
        <v>0.69999999999999996</v>
      </c>
      <c r="I437">
        <v>1</v>
      </c>
      <c r="J437" s="427">
        <v>1.3999999999999999</v>
      </c>
      <c r="K437" s="426">
        <v>0.69999999999999996</v>
      </c>
      <c r="L437">
        <v>1</v>
      </c>
      <c r="M437" s="427">
        <v>1.3999999999999999</v>
      </c>
      <c r="N437" s="426">
        <v>0.69999999999999996</v>
      </c>
      <c r="O437">
        <v>1</v>
      </c>
      <c r="P437" s="427">
        <v>1.3999999999999999</v>
      </c>
      <c r="Q437">
        <v>50</v>
      </c>
      <c r="R437" t="s">
        <v>274</v>
      </c>
    </row>
    <row r="438">
      <c r="A438" t="str">
        <f t="shared" si="39"/>
        <v>SVM21_70</v>
      </c>
      <c r="B438" s="426">
        <v>0.55000000000000004</v>
      </c>
      <c r="C438">
        <v>1</v>
      </c>
      <c r="D438" s="427">
        <v>1.3999999999999999</v>
      </c>
      <c r="E438" s="426">
        <v>0</v>
      </c>
      <c r="F438">
        <v>0</v>
      </c>
      <c r="G438" s="427">
        <v>0</v>
      </c>
      <c r="H438" s="426">
        <v>0.55000000000000004</v>
      </c>
      <c r="I438">
        <v>1</v>
      </c>
      <c r="J438" s="427">
        <v>1.3999999999999999</v>
      </c>
      <c r="K438" s="426">
        <v>0.55000000000000004</v>
      </c>
      <c r="L438">
        <v>1</v>
      </c>
      <c r="M438" s="427">
        <v>1.3999999999999999</v>
      </c>
      <c r="N438" s="426">
        <v>0.55000000000000004</v>
      </c>
      <c r="O438">
        <v>1</v>
      </c>
      <c r="P438" s="427">
        <v>1.3999999999999999</v>
      </c>
      <c r="Q438">
        <v>70</v>
      </c>
      <c r="R438" t="s">
        <v>274</v>
      </c>
    </row>
    <row r="439">
      <c r="A439" t="str">
        <f t="shared" si="39"/>
        <v/>
      </c>
    </row>
    <row r="440">
      <c r="A440" t="str">
        <f t="shared" si="39"/>
        <v>SSC21_0</v>
      </c>
      <c r="B440" s="426">
        <v>1.3999999999999999</v>
      </c>
      <c r="C440">
        <v>1</v>
      </c>
      <c r="D440" s="427">
        <v>1.3999999999999999</v>
      </c>
      <c r="E440" s="426">
        <v>0</v>
      </c>
      <c r="F440">
        <v>0</v>
      </c>
      <c r="G440" s="427">
        <v>0</v>
      </c>
      <c r="H440" s="426">
        <v>2</v>
      </c>
      <c r="I440">
        <v>1</v>
      </c>
      <c r="J440" s="427">
        <v>1.3999999999999999</v>
      </c>
      <c r="K440" s="426">
        <v>1.7</v>
      </c>
      <c r="L440">
        <v>1</v>
      </c>
      <c r="M440" s="427">
        <v>1.3999999999999999</v>
      </c>
      <c r="N440" s="426">
        <v>2</v>
      </c>
      <c r="O440">
        <v>1</v>
      </c>
      <c r="P440" s="427">
        <v>1.3999999999999999</v>
      </c>
      <c r="Q440">
        <v>0</v>
      </c>
      <c r="R440" t="s">
        <v>279</v>
      </c>
    </row>
    <row r="441">
      <c r="A441" t="str">
        <f t="shared" si="39"/>
        <v>SSC21_25</v>
      </c>
      <c r="B441" s="426">
        <v>1</v>
      </c>
      <c r="C441">
        <v>1</v>
      </c>
      <c r="D441" s="427">
        <v>1.3999999999999999</v>
      </c>
      <c r="E441" s="426">
        <v>0</v>
      </c>
      <c r="F441">
        <v>0</v>
      </c>
      <c r="G441" s="427">
        <v>0</v>
      </c>
      <c r="H441" s="426">
        <v>1</v>
      </c>
      <c r="I441">
        <v>1</v>
      </c>
      <c r="J441" s="427">
        <v>1.3999999999999999</v>
      </c>
      <c r="K441" s="426">
        <v>1</v>
      </c>
      <c r="L441">
        <v>1</v>
      </c>
      <c r="M441" s="427">
        <v>1.3999999999999999</v>
      </c>
      <c r="N441" s="426">
        <v>1</v>
      </c>
      <c r="O441">
        <v>1</v>
      </c>
      <c r="P441" s="427">
        <v>1.3999999999999999</v>
      </c>
      <c r="Q441">
        <v>25</v>
      </c>
      <c r="R441" t="s">
        <v>279</v>
      </c>
    </row>
    <row r="442">
      <c r="A442" t="str">
        <f t="shared" si="39"/>
        <v>SSC21_50</v>
      </c>
      <c r="B442" s="426">
        <v>0.69999999999999996</v>
      </c>
      <c r="C442">
        <v>1</v>
      </c>
      <c r="D442" s="427">
        <v>1.3999999999999999</v>
      </c>
      <c r="E442" s="426">
        <v>0</v>
      </c>
      <c r="F442">
        <v>0</v>
      </c>
      <c r="G442" s="427">
        <v>0</v>
      </c>
      <c r="H442" s="426">
        <v>0.69999999999999996</v>
      </c>
      <c r="I442">
        <v>1</v>
      </c>
      <c r="J442" s="427">
        <v>1.3999999999999999</v>
      </c>
      <c r="K442" s="426">
        <v>0.69999999999999996</v>
      </c>
      <c r="L442">
        <v>1</v>
      </c>
      <c r="M442" s="427">
        <v>1.3999999999999999</v>
      </c>
      <c r="N442" s="426">
        <v>0.69999999999999996</v>
      </c>
      <c r="O442">
        <v>1</v>
      </c>
      <c r="P442" s="427">
        <v>1.3999999999999999</v>
      </c>
      <c r="Q442">
        <v>50</v>
      </c>
      <c r="R442" t="s">
        <v>279</v>
      </c>
    </row>
    <row r="443">
      <c r="A443" t="str">
        <f t="shared" si="39"/>
        <v>SSC21_70</v>
      </c>
      <c r="B443" s="426">
        <v>0.55000000000000004</v>
      </c>
      <c r="C443">
        <v>1</v>
      </c>
      <c r="D443" s="427">
        <v>1.3999999999999999</v>
      </c>
      <c r="E443" s="426">
        <v>0</v>
      </c>
      <c r="F443">
        <v>0</v>
      </c>
      <c r="G443" s="427">
        <v>0</v>
      </c>
      <c r="H443" s="426">
        <v>0.55000000000000004</v>
      </c>
      <c r="I443">
        <v>1</v>
      </c>
      <c r="J443" s="427">
        <v>1.3999999999999999</v>
      </c>
      <c r="K443" s="426">
        <v>0.55000000000000004</v>
      </c>
      <c r="L443">
        <v>1</v>
      </c>
      <c r="M443" s="427">
        <v>1.3999999999999999</v>
      </c>
      <c r="N443" s="426">
        <v>0.55000000000000004</v>
      </c>
      <c r="O443">
        <v>1</v>
      </c>
      <c r="P443" s="427">
        <v>1.3999999999999999</v>
      </c>
      <c r="Q443">
        <v>70</v>
      </c>
      <c r="R443" t="s">
        <v>279</v>
      </c>
    </row>
    <row r="444">
      <c r="A444" t="str">
        <f t="shared" si="39"/>
        <v/>
      </c>
    </row>
    <row r="445">
      <c r="A445" t="str">
        <f t="shared" si="39"/>
        <v>SGH21_0</v>
      </c>
      <c r="B445" s="426">
        <v>1.3999999999999999</v>
      </c>
      <c r="C445">
        <v>1</v>
      </c>
      <c r="D445" s="427">
        <v>1.3999999999999999</v>
      </c>
      <c r="E445" s="426">
        <v>0</v>
      </c>
      <c r="F445">
        <v>0</v>
      </c>
      <c r="G445" s="427">
        <v>0</v>
      </c>
      <c r="H445" s="426">
        <v>2</v>
      </c>
      <c r="I445">
        <v>1</v>
      </c>
      <c r="J445" s="427">
        <v>1.3999999999999999</v>
      </c>
      <c r="K445" s="426">
        <v>1.7</v>
      </c>
      <c r="L445">
        <v>1</v>
      </c>
      <c r="M445" s="427">
        <v>1.3999999999999999</v>
      </c>
      <c r="N445" s="426">
        <v>2</v>
      </c>
      <c r="O445">
        <v>1</v>
      </c>
      <c r="P445" s="427">
        <v>1.3999999999999999</v>
      </c>
      <c r="Q445">
        <v>0</v>
      </c>
      <c r="R445" t="s">
        <v>283</v>
      </c>
    </row>
    <row r="446">
      <c r="A446" t="str">
        <f t="shared" si="39"/>
        <v>SGH21_25</v>
      </c>
      <c r="B446" s="426">
        <v>1</v>
      </c>
      <c r="C446">
        <v>1</v>
      </c>
      <c r="D446" s="427">
        <v>1.3999999999999999</v>
      </c>
      <c r="E446" s="426">
        <v>0</v>
      </c>
      <c r="F446">
        <v>0</v>
      </c>
      <c r="G446" s="427">
        <v>0</v>
      </c>
      <c r="H446" s="426">
        <v>1</v>
      </c>
      <c r="I446">
        <v>1</v>
      </c>
      <c r="J446" s="427">
        <v>1.3999999999999999</v>
      </c>
      <c r="K446" s="426">
        <v>1</v>
      </c>
      <c r="L446">
        <v>1</v>
      </c>
      <c r="M446" s="427">
        <v>1.3999999999999999</v>
      </c>
      <c r="N446" s="426">
        <v>1</v>
      </c>
      <c r="O446">
        <v>1</v>
      </c>
      <c r="P446" s="427">
        <v>1.3999999999999999</v>
      </c>
      <c r="Q446">
        <v>25</v>
      </c>
      <c r="R446" t="s">
        <v>283</v>
      </c>
    </row>
    <row r="447">
      <c r="A447" t="str">
        <f t="shared" si="39"/>
        <v>SGH21_50</v>
      </c>
      <c r="B447" s="426">
        <v>0.69999999999999996</v>
      </c>
      <c r="C447">
        <v>1</v>
      </c>
      <c r="D447" s="427">
        <v>1.3999999999999999</v>
      </c>
      <c r="E447" s="426">
        <v>0</v>
      </c>
      <c r="F447">
        <v>0</v>
      </c>
      <c r="G447" s="427">
        <v>0</v>
      </c>
      <c r="H447" s="426">
        <v>0.69999999999999996</v>
      </c>
      <c r="I447">
        <v>1</v>
      </c>
      <c r="J447" s="427">
        <v>1.3999999999999999</v>
      </c>
      <c r="K447" s="426">
        <v>0.69999999999999996</v>
      </c>
      <c r="L447">
        <v>1</v>
      </c>
      <c r="M447" s="427">
        <v>1.3999999999999999</v>
      </c>
      <c r="N447" s="426">
        <v>0.69999999999999996</v>
      </c>
      <c r="O447">
        <v>1</v>
      </c>
      <c r="P447" s="427">
        <v>1.3999999999999999</v>
      </c>
      <c r="Q447">
        <v>50</v>
      </c>
      <c r="R447" t="s">
        <v>283</v>
      </c>
    </row>
    <row r="448">
      <c r="A448" t="str">
        <f t="shared" si="39"/>
        <v>SGH21_70</v>
      </c>
      <c r="B448" s="426">
        <v>0.55000000000000004</v>
      </c>
      <c r="C448">
        <v>1</v>
      </c>
      <c r="D448" s="427">
        <v>1.3999999999999999</v>
      </c>
      <c r="E448" s="426">
        <v>0</v>
      </c>
      <c r="F448">
        <v>0</v>
      </c>
      <c r="G448" s="427">
        <v>0</v>
      </c>
      <c r="H448" s="426">
        <v>0.55000000000000004</v>
      </c>
      <c r="I448">
        <v>1</v>
      </c>
      <c r="J448" s="427">
        <v>1.3999999999999999</v>
      </c>
      <c r="K448" s="426">
        <v>0.55000000000000004</v>
      </c>
      <c r="L448">
        <v>1</v>
      </c>
      <c r="M448" s="427">
        <v>1.3999999999999999</v>
      </c>
      <c r="N448" s="426">
        <v>0.55000000000000004</v>
      </c>
      <c r="O448">
        <v>1</v>
      </c>
      <c r="P448" s="427">
        <v>1.3999999999999999</v>
      </c>
      <c r="Q448">
        <v>70</v>
      </c>
      <c r="R448" t="s">
        <v>283</v>
      </c>
    </row>
    <row r="449">
      <c r="A449" t="str">
        <f t="shared" si="39"/>
        <v/>
      </c>
    </row>
    <row r="450">
      <c r="A450" t="str">
        <f t="shared" si="39"/>
        <v>SVS21_Typ1_0</v>
      </c>
      <c r="B450" s="426">
        <v>1.3999999999999999</v>
      </c>
      <c r="C450">
        <v>1</v>
      </c>
      <c r="D450" s="427">
        <v>1.3999999999999999</v>
      </c>
      <c r="E450" s="426">
        <v>0</v>
      </c>
      <c r="F450">
        <v>0</v>
      </c>
      <c r="G450" s="427">
        <v>0</v>
      </c>
      <c r="H450" s="426">
        <v>2</v>
      </c>
      <c r="I450">
        <v>1</v>
      </c>
      <c r="J450" s="427">
        <v>1.3999999999999999</v>
      </c>
      <c r="K450" s="426">
        <v>1.7</v>
      </c>
      <c r="L450">
        <v>1</v>
      </c>
      <c r="M450" s="427">
        <v>1.3999999999999999</v>
      </c>
      <c r="N450" s="426">
        <v>2</v>
      </c>
      <c r="O450">
        <v>1</v>
      </c>
      <c r="P450" s="427">
        <v>1.3999999999999999</v>
      </c>
      <c r="Q450">
        <v>0</v>
      </c>
      <c r="R450" t="s">
        <v>285</v>
      </c>
    </row>
    <row r="451">
      <c r="A451" t="str">
        <f t="shared" ref="A451:A514" si="40">IF(R451="","",CONCATENATE(R451,"_",Q451))</f>
        <v>SVS21_Typ1_25</v>
      </c>
      <c r="B451" s="426">
        <v>1</v>
      </c>
      <c r="C451">
        <v>1</v>
      </c>
      <c r="D451" s="427">
        <v>1.3999999999999999</v>
      </c>
      <c r="E451" s="426">
        <v>0</v>
      </c>
      <c r="F451">
        <v>0</v>
      </c>
      <c r="G451" s="427">
        <v>0</v>
      </c>
      <c r="H451" s="426">
        <v>1</v>
      </c>
      <c r="I451">
        <v>1</v>
      </c>
      <c r="J451" s="427">
        <v>1.3999999999999999</v>
      </c>
      <c r="K451" s="426">
        <v>1</v>
      </c>
      <c r="L451">
        <v>1</v>
      </c>
      <c r="M451" s="427">
        <v>1.3999999999999999</v>
      </c>
      <c r="N451" s="426">
        <v>1</v>
      </c>
      <c r="O451">
        <v>1</v>
      </c>
      <c r="P451" s="427">
        <v>1.3999999999999999</v>
      </c>
      <c r="Q451">
        <v>25</v>
      </c>
      <c r="R451" t="s">
        <v>285</v>
      </c>
    </row>
    <row r="452">
      <c r="A452" t="str">
        <f t="shared" si="40"/>
        <v>SVS21_Typ1_50</v>
      </c>
      <c r="B452" s="426">
        <v>0.69999999999999996</v>
      </c>
      <c r="C452">
        <v>1</v>
      </c>
      <c r="D452" s="427">
        <v>1.3999999999999999</v>
      </c>
      <c r="E452" s="426">
        <v>0</v>
      </c>
      <c r="F452">
        <v>0</v>
      </c>
      <c r="G452" s="427">
        <v>0</v>
      </c>
      <c r="H452" s="426">
        <v>0.69999999999999996</v>
      </c>
      <c r="I452">
        <v>1</v>
      </c>
      <c r="J452" s="427">
        <v>1.3999999999999999</v>
      </c>
      <c r="K452" s="426">
        <v>0.69999999999999996</v>
      </c>
      <c r="L452">
        <v>1</v>
      </c>
      <c r="M452" s="427">
        <v>1.3999999999999999</v>
      </c>
      <c r="N452" s="426">
        <v>0.69999999999999996</v>
      </c>
      <c r="O452">
        <v>1</v>
      </c>
      <c r="P452" s="427">
        <v>1.3999999999999999</v>
      </c>
      <c r="Q452">
        <v>50</v>
      </c>
      <c r="R452" t="s">
        <v>285</v>
      </c>
    </row>
    <row r="453">
      <c r="A453" t="str">
        <f t="shared" si="40"/>
        <v>SVS21_Typ1_70</v>
      </c>
      <c r="B453" s="426">
        <v>0.55000000000000004</v>
      </c>
      <c r="C453">
        <v>1</v>
      </c>
      <c r="D453" s="427">
        <v>1.3999999999999999</v>
      </c>
      <c r="E453" s="426">
        <v>0</v>
      </c>
      <c r="F453">
        <v>0</v>
      </c>
      <c r="G453" s="427">
        <v>0</v>
      </c>
      <c r="H453" s="426">
        <v>0.55000000000000004</v>
      </c>
      <c r="I453">
        <v>1</v>
      </c>
      <c r="J453" s="427">
        <v>1.3999999999999999</v>
      </c>
      <c r="K453" s="426">
        <v>0.55000000000000004</v>
      </c>
      <c r="L453">
        <v>1</v>
      </c>
      <c r="M453" s="427">
        <v>1.3999999999999999</v>
      </c>
      <c r="N453" s="426">
        <v>0.55000000000000004</v>
      </c>
      <c r="O453">
        <v>1</v>
      </c>
      <c r="P453" s="427">
        <v>1.3999999999999999</v>
      </c>
      <c r="Q453">
        <v>70</v>
      </c>
      <c r="R453" t="s">
        <v>285</v>
      </c>
    </row>
    <row r="454">
      <c r="A454" t="str">
        <f t="shared" si="40"/>
        <v/>
      </c>
    </row>
    <row r="455">
      <c r="A455" t="str">
        <f t="shared" si="40"/>
        <v>SLO21_0</v>
      </c>
      <c r="B455" s="426">
        <v>1.3999999999999999</v>
      </c>
      <c r="C455">
        <v>1</v>
      </c>
      <c r="D455" s="427">
        <v>1.3999999999999999</v>
      </c>
      <c r="E455" s="426">
        <v>0</v>
      </c>
      <c r="F455">
        <v>0</v>
      </c>
      <c r="G455" s="427">
        <v>0</v>
      </c>
      <c r="H455" s="426">
        <v>2</v>
      </c>
      <c r="I455">
        <v>1</v>
      </c>
      <c r="J455" s="427">
        <v>1.3999999999999999</v>
      </c>
      <c r="K455" s="426">
        <v>1.7</v>
      </c>
      <c r="L455">
        <v>1</v>
      </c>
      <c r="M455" s="427">
        <v>1.3999999999999999</v>
      </c>
      <c r="N455" s="426">
        <v>2</v>
      </c>
      <c r="O455">
        <v>1</v>
      </c>
      <c r="P455" s="427">
        <v>1.3999999999999999</v>
      </c>
      <c r="Q455">
        <v>0</v>
      </c>
      <c r="R455" t="s">
        <v>289</v>
      </c>
    </row>
    <row r="456">
      <c r="A456" t="str">
        <f t="shared" si="40"/>
        <v>SLO21_25</v>
      </c>
      <c r="B456" s="426">
        <v>1</v>
      </c>
      <c r="C456">
        <v>1</v>
      </c>
      <c r="D456" s="427">
        <v>1.3999999999999999</v>
      </c>
      <c r="E456" s="426">
        <v>0</v>
      </c>
      <c r="F456">
        <v>0</v>
      </c>
      <c r="G456" s="427">
        <v>0</v>
      </c>
      <c r="H456" s="426">
        <v>1</v>
      </c>
      <c r="I456">
        <v>1</v>
      </c>
      <c r="J456" s="427">
        <v>1.3999999999999999</v>
      </c>
      <c r="K456" s="426">
        <v>1</v>
      </c>
      <c r="L456">
        <v>1</v>
      </c>
      <c r="M456" s="427">
        <v>1.3999999999999999</v>
      </c>
      <c r="N456" s="426">
        <v>1</v>
      </c>
      <c r="O456">
        <v>1</v>
      </c>
      <c r="P456" s="427">
        <v>1.3999999999999999</v>
      </c>
      <c r="Q456">
        <v>25</v>
      </c>
      <c r="R456" t="s">
        <v>289</v>
      </c>
    </row>
    <row r="457">
      <c r="A457" t="str">
        <f t="shared" si="40"/>
        <v>SLO21_50</v>
      </c>
      <c r="B457" s="426">
        <v>0.69999999999999996</v>
      </c>
      <c r="C457">
        <v>1</v>
      </c>
      <c r="D457" s="427">
        <v>1.3999999999999999</v>
      </c>
      <c r="E457" s="426">
        <v>0</v>
      </c>
      <c r="F457">
        <v>0</v>
      </c>
      <c r="G457" s="427">
        <v>0</v>
      </c>
      <c r="H457" s="426">
        <v>0.69999999999999996</v>
      </c>
      <c r="I457">
        <v>1</v>
      </c>
      <c r="J457" s="427">
        <v>1.3999999999999999</v>
      </c>
      <c r="K457" s="426">
        <v>0.69999999999999996</v>
      </c>
      <c r="L457">
        <v>1</v>
      </c>
      <c r="M457" s="427">
        <v>1.3999999999999999</v>
      </c>
      <c r="N457" s="426">
        <v>0.69999999999999996</v>
      </c>
      <c r="O457">
        <v>1</v>
      </c>
      <c r="P457" s="427">
        <v>1.3999999999999999</v>
      </c>
      <c r="Q457">
        <v>50</v>
      </c>
      <c r="R457" t="s">
        <v>289</v>
      </c>
    </row>
    <row r="458">
      <c r="A458" t="str">
        <f t="shared" si="40"/>
        <v>SLO21_70</v>
      </c>
      <c r="B458" s="426">
        <v>0.55000000000000004</v>
      </c>
      <c r="C458">
        <v>1</v>
      </c>
      <c r="D458" s="427">
        <v>1.3999999999999999</v>
      </c>
      <c r="E458" s="426">
        <v>0</v>
      </c>
      <c r="F458">
        <v>0</v>
      </c>
      <c r="G458" s="427">
        <v>0</v>
      </c>
      <c r="H458" s="426">
        <v>0.55000000000000004</v>
      </c>
      <c r="I458">
        <v>1</v>
      </c>
      <c r="J458" s="427">
        <v>1.3999999999999999</v>
      </c>
      <c r="K458" s="426">
        <v>0.55000000000000004</v>
      </c>
      <c r="L458">
        <v>1</v>
      </c>
      <c r="M458" s="427">
        <v>1.3999999999999999</v>
      </c>
      <c r="N458" s="426">
        <v>0.55000000000000004</v>
      </c>
      <c r="O458">
        <v>1</v>
      </c>
      <c r="P458" s="427">
        <v>1.3999999999999999</v>
      </c>
      <c r="Q458">
        <v>70</v>
      </c>
      <c r="R458" t="s">
        <v>289</v>
      </c>
    </row>
    <row r="459">
      <c r="A459" t="str">
        <f t="shared" si="40"/>
        <v/>
      </c>
    </row>
    <row r="460">
      <c r="A460" t="str">
        <f t="shared" si="40"/>
        <v>SPS21_0</v>
      </c>
      <c r="B460" s="426">
        <v>1.3999999999999999</v>
      </c>
      <c r="C460">
        <v>1</v>
      </c>
      <c r="D460" s="427">
        <v>1.3999999999999999</v>
      </c>
      <c r="E460" s="426">
        <v>0</v>
      </c>
      <c r="F460">
        <v>0</v>
      </c>
      <c r="G460" s="427">
        <v>0</v>
      </c>
      <c r="H460" s="426">
        <v>2</v>
      </c>
      <c r="I460">
        <v>1</v>
      </c>
      <c r="J460" s="427">
        <v>1.3999999999999999</v>
      </c>
      <c r="K460" s="426">
        <v>1.7</v>
      </c>
      <c r="L460">
        <v>1</v>
      </c>
      <c r="M460" s="427">
        <v>1.3999999999999999</v>
      </c>
      <c r="N460" s="426">
        <v>2</v>
      </c>
      <c r="O460">
        <v>1</v>
      </c>
      <c r="P460" s="427">
        <v>1.3999999999999999</v>
      </c>
      <c r="Q460">
        <v>0</v>
      </c>
      <c r="R460" t="s">
        <v>292</v>
      </c>
    </row>
    <row r="461">
      <c r="A461" t="str">
        <f t="shared" si="40"/>
        <v>SPS21_25</v>
      </c>
      <c r="B461" s="426">
        <v>1</v>
      </c>
      <c r="C461">
        <v>1</v>
      </c>
      <c r="D461" s="427">
        <v>1.3999999999999999</v>
      </c>
      <c r="E461" s="426">
        <v>0</v>
      </c>
      <c r="F461">
        <v>0</v>
      </c>
      <c r="G461" s="427">
        <v>0</v>
      </c>
      <c r="H461" s="426">
        <v>1</v>
      </c>
      <c r="I461">
        <v>1</v>
      </c>
      <c r="J461" s="427">
        <v>1.3999999999999999</v>
      </c>
      <c r="K461" s="426">
        <v>1</v>
      </c>
      <c r="L461">
        <v>1</v>
      </c>
      <c r="M461" s="427">
        <v>1.3999999999999999</v>
      </c>
      <c r="N461" s="426">
        <v>1</v>
      </c>
      <c r="O461">
        <v>1</v>
      </c>
      <c r="P461" s="427">
        <v>1.3999999999999999</v>
      </c>
      <c r="Q461">
        <v>25</v>
      </c>
      <c r="R461" t="s">
        <v>292</v>
      </c>
    </row>
    <row r="462">
      <c r="A462" t="str">
        <f t="shared" si="40"/>
        <v>SPS21_50</v>
      </c>
      <c r="B462" s="426">
        <v>0.69999999999999996</v>
      </c>
      <c r="C462">
        <v>1</v>
      </c>
      <c r="D462" s="427">
        <v>1.3999999999999999</v>
      </c>
      <c r="E462" s="426">
        <v>0</v>
      </c>
      <c r="F462">
        <v>0</v>
      </c>
      <c r="G462" s="427">
        <v>0</v>
      </c>
      <c r="H462" s="426">
        <v>0.69999999999999996</v>
      </c>
      <c r="I462">
        <v>1</v>
      </c>
      <c r="J462" s="427">
        <v>1.3999999999999999</v>
      </c>
      <c r="K462" s="426">
        <v>0.69999999999999996</v>
      </c>
      <c r="L462">
        <v>1</v>
      </c>
      <c r="M462" s="427">
        <v>1.3999999999999999</v>
      </c>
      <c r="N462" s="426">
        <v>0.69999999999999996</v>
      </c>
      <c r="O462">
        <v>1</v>
      </c>
      <c r="P462" s="427">
        <v>1.3999999999999999</v>
      </c>
      <c r="Q462">
        <v>50</v>
      </c>
      <c r="R462" t="s">
        <v>292</v>
      </c>
    </row>
    <row r="463">
      <c r="A463" t="str">
        <f t="shared" si="40"/>
        <v>SPS21_70</v>
      </c>
      <c r="B463" s="426">
        <v>0.55000000000000004</v>
      </c>
      <c r="C463">
        <v>1</v>
      </c>
      <c r="D463" s="427">
        <v>1.3999999999999999</v>
      </c>
      <c r="E463" s="426">
        <v>0</v>
      </c>
      <c r="F463">
        <v>0</v>
      </c>
      <c r="G463" s="427">
        <v>0</v>
      </c>
      <c r="H463" s="426">
        <v>0.55000000000000004</v>
      </c>
      <c r="I463">
        <v>1</v>
      </c>
      <c r="J463" s="427">
        <v>1.3999999999999999</v>
      </c>
      <c r="K463" s="426">
        <v>0.55000000000000004</v>
      </c>
      <c r="L463">
        <v>1</v>
      </c>
      <c r="M463" s="427">
        <v>1.3999999999999999</v>
      </c>
      <c r="N463" s="426">
        <v>0.55000000000000004</v>
      </c>
      <c r="O463">
        <v>1</v>
      </c>
      <c r="P463" s="427">
        <v>1.3999999999999999</v>
      </c>
      <c r="Q463">
        <v>70</v>
      </c>
      <c r="R463" t="s">
        <v>292</v>
      </c>
    </row>
    <row r="464">
      <c r="A464" t="str">
        <f t="shared" si="40"/>
        <v/>
      </c>
    </row>
    <row r="465">
      <c r="A465" t="str">
        <f t="shared" si="40"/>
        <v>SVS21_Typ2_0</v>
      </c>
      <c r="B465" s="426">
        <v>1.3999999999999999</v>
      </c>
      <c r="C465">
        <v>1</v>
      </c>
      <c r="D465" s="427">
        <v>1.3999999999999999</v>
      </c>
      <c r="E465" s="426">
        <v>0</v>
      </c>
      <c r="F465">
        <v>0</v>
      </c>
      <c r="G465" s="427">
        <v>0</v>
      </c>
      <c r="H465" s="426">
        <v>2</v>
      </c>
      <c r="I465">
        <v>1</v>
      </c>
      <c r="J465" s="427">
        <v>1.3999999999999999</v>
      </c>
      <c r="K465" s="426">
        <v>1.7</v>
      </c>
      <c r="L465">
        <v>1</v>
      </c>
      <c r="M465" s="427">
        <v>1.3999999999999999</v>
      </c>
      <c r="N465" s="426">
        <v>2</v>
      </c>
      <c r="O465">
        <v>1</v>
      </c>
      <c r="P465" s="427">
        <v>1.3999999999999999</v>
      </c>
      <c r="Q465">
        <v>0</v>
      </c>
      <c r="R465" t="s">
        <v>294</v>
      </c>
    </row>
    <row r="466">
      <c r="A466" t="str">
        <f t="shared" si="40"/>
        <v>SVS21_Typ2_25</v>
      </c>
      <c r="B466" s="426">
        <v>1</v>
      </c>
      <c r="C466">
        <v>1</v>
      </c>
      <c r="D466" s="427">
        <v>1.3999999999999999</v>
      </c>
      <c r="E466" s="426">
        <v>0</v>
      </c>
      <c r="F466">
        <v>0</v>
      </c>
      <c r="G466" s="427">
        <v>0</v>
      </c>
      <c r="H466" s="426">
        <v>1</v>
      </c>
      <c r="I466">
        <v>1</v>
      </c>
      <c r="J466" s="427">
        <v>1.3999999999999999</v>
      </c>
      <c r="K466" s="426">
        <v>1</v>
      </c>
      <c r="L466">
        <v>1</v>
      </c>
      <c r="M466" s="427">
        <v>1.3999999999999999</v>
      </c>
      <c r="N466" s="426">
        <v>1</v>
      </c>
      <c r="O466">
        <v>1</v>
      </c>
      <c r="P466" s="427">
        <v>1.3999999999999999</v>
      </c>
      <c r="Q466">
        <v>25</v>
      </c>
      <c r="R466" t="s">
        <v>294</v>
      </c>
    </row>
    <row r="467">
      <c r="A467" t="str">
        <f t="shared" si="40"/>
        <v>SVS21_Typ2_50</v>
      </c>
      <c r="B467" s="426">
        <v>0.69999999999999996</v>
      </c>
      <c r="C467">
        <v>1</v>
      </c>
      <c r="D467" s="427">
        <v>1.3999999999999999</v>
      </c>
      <c r="E467" s="426">
        <v>0</v>
      </c>
      <c r="F467">
        <v>0</v>
      </c>
      <c r="G467" s="427">
        <v>0</v>
      </c>
      <c r="H467" s="426">
        <v>0.69999999999999996</v>
      </c>
      <c r="I467">
        <v>1</v>
      </c>
      <c r="J467" s="427">
        <v>1.3999999999999999</v>
      </c>
      <c r="K467" s="426">
        <v>0.69999999999999996</v>
      </c>
      <c r="L467">
        <v>1</v>
      </c>
      <c r="M467" s="427">
        <v>1.3999999999999999</v>
      </c>
      <c r="N467" s="426">
        <v>0.69999999999999996</v>
      </c>
      <c r="O467">
        <v>1</v>
      </c>
      <c r="P467" s="427">
        <v>1.3999999999999999</v>
      </c>
      <c r="Q467">
        <v>50</v>
      </c>
      <c r="R467" t="s">
        <v>294</v>
      </c>
    </row>
    <row r="468">
      <c r="A468" t="str">
        <f t="shared" si="40"/>
        <v>SVS21_Typ2_70</v>
      </c>
      <c r="B468" s="426">
        <v>0.55000000000000004</v>
      </c>
      <c r="C468">
        <v>1</v>
      </c>
      <c r="D468" s="427">
        <v>1.3999999999999999</v>
      </c>
      <c r="E468" s="426">
        <v>0</v>
      </c>
      <c r="F468">
        <v>0</v>
      </c>
      <c r="G468" s="427">
        <v>0</v>
      </c>
      <c r="H468" s="426">
        <v>0.55000000000000004</v>
      </c>
      <c r="I468">
        <v>1</v>
      </c>
      <c r="J468" s="427">
        <v>1.3999999999999999</v>
      </c>
      <c r="K468" s="426">
        <v>0.55000000000000004</v>
      </c>
      <c r="L468">
        <v>1</v>
      </c>
      <c r="M468" s="427">
        <v>1.3999999999999999</v>
      </c>
      <c r="N468" s="426">
        <v>0.55000000000000004</v>
      </c>
      <c r="O468">
        <v>1</v>
      </c>
      <c r="P468" s="427">
        <v>1.3999999999999999</v>
      </c>
      <c r="Q468">
        <v>70</v>
      </c>
      <c r="R468" t="s">
        <v>294</v>
      </c>
    </row>
    <row r="469">
      <c r="A469" t="str">
        <f t="shared" si="40"/>
        <v/>
      </c>
    </row>
    <row r="470">
      <c r="A470" t="str">
        <f t="shared" si="40"/>
        <v>MIX_Template_0</v>
      </c>
      <c r="B470" s="426">
        <f>IF('DGNB LCA Results'!$P$4=4,VLOOKUP(CONCATENATE('DGNB LCA Results'!$M$3,"_",Q470), $A$2:$P$1000,2,FALSE)*'DGNB LCA Results'!$N$3+
                                                                  VLOOKUP(CONCATENATE('DGNB LCA Results'!$K$3,"_",Q470), $A$2:$P$1000,2,FALSE)*'DGNB LCA Results'!$L$3+
                                                                  VLOOKUP(CONCATENATE('DGNB LCA Results'!$I$3,"_",Q470), $A$2:$P$1000,2,FALSE)*'DGNB LCA Results'!$J$3+
                                                                  VLOOKUP(CONCATENATE('DGNB LCA Results'!$G$3,"_",Q470), $A$2:$P$1000,2,FALSE)*'DGNB LCA Results'!$H$3,
IF('DGNB LCA Results'!$P$4=3,VLOOKUP(CONCATENATE('DGNB LCA Results'!$M$3,"_",Q470), $A$2:$P$1000,2,FALSE)*'DGNB LCA Results'!$N$3+
                                                                VLOOKUP(CONCATENATE('DGNB LCA Results'!$K$3,"_",Q470), $A$2:$P$1000,2,FALSE)*'DGNB LCA Results'!$L$3+
                                                                VLOOKUP(CONCATENATE('DGNB LCA Results'!$I$3,"_",Q470),$A$2:$P$1000,2,FALSE)*'DGNB LCA Results'!$J$3,
IF('DGNB LCA Results'!$P$4=2,VLOOKUP(CONCATENATE('DGNB LCA Results'!$M$3,"_",Q470), $A$2:$P$1000,2,FALSE)*'DGNB LCA Results'!$N$3+
                                                                 VLOOKUP(CONCATENATE('DGNB LCA Results'!$K$3,"_",Q470),$A$2:$P$1000,2,FALSE)*'DGNB LCA Results'!$L$3,
IF('DGNB LCA Results'!$P$4=1,VLOOKUP(CONCATENATE('DGNB LCA Results'!$M$3,"_",Q470), $A$2:$P$1000,2,FALSE)*'DGNB LCA Results'!$N$3,0))))</f>
        <v>0</v>
      </c>
      <c r="C470">
        <f>IF('DGNB LCA Results'!$P$4=4,VLOOKUP(CONCATENATE('DGNB LCA Results'!$M$3,"_",Q470), $A$2:$P$1000,3,FALSE)*'DGNB LCA Results'!$N$3+
                                                                  VLOOKUP(CONCATENATE('DGNB LCA Results'!$K$3,"_",Q470), $A$2:$P$1000,3,FALSE)*'DGNB LCA Results'!$L$3+
                                                                  VLOOKUP(CONCATENATE('DGNB LCA Results'!$I$3,"_",Q470), $A$2:$P$1000,3,FALSE)*'DGNB LCA Results'!$J$3+
                                                                  VLOOKUP(CONCATENATE('DGNB LCA Results'!$G$3,"_",Q470), $A$2:$P$1000,3,FALSE)*'DGNB LCA Results'!$H$3,
IF('DGNB LCA Results'!$P$4=3,VLOOKUP(CONCATENATE('DGNB LCA Results'!$M$3,"_",Q470), $A$2:$P$1000,3,FALSE)*'DGNB LCA Results'!$N$3+
                                                                VLOOKUP(CONCATENATE('DGNB LCA Results'!$K$3,"_",Q470), $A$2:$P$1000,3,FALSE)*'DGNB LCA Results'!$L$3+
                                                                VLOOKUP(CONCATENATE('DGNB LCA Results'!$I$3,"_",Q470),$A$2:$P$1000,3,FALSE)*'DGNB LCA Results'!$J$3,
IF('DGNB LCA Results'!$P$4=2,VLOOKUP(CONCATENATE('DGNB LCA Results'!$M$3,"_",Q470), $A$2:$P$1000,3,FALSE)*'DGNB LCA Results'!$N$3+
                                                                 VLOOKUP(CONCATENATE('DGNB LCA Results'!$K$3,"_",Q470),$A$2:$P$1000,3,FALSE)*'DGNB LCA Results'!$L$3,
IF('DGNB LCA Results'!$P$4=1,VLOOKUP(CONCATENATE('DGNB LCA Results'!$M$3,"_",Q470), $A$2:$P$1000,3,FALSE)*'DGNB LCA Results'!$N$3,0))))</f>
        <v>0</v>
      </c>
      <c r="D470">
        <f>IF('DGNB LCA Results'!$P$4=4,VLOOKUP(CONCATENATE('DGNB LCA Results'!$M$3,"_",Q470), $A$2:$P$1000,4,FALSE)*'DGNB LCA Results'!$N$3+
                                                                  VLOOKUP(CONCATENATE('DGNB LCA Results'!$K$3,"_",Q470), $A$2:$P$1000,4,FALSE)*'DGNB LCA Results'!$L$3+
                                                                  VLOOKUP(CONCATENATE('DGNB LCA Results'!$I$3,"_",Q470), $A$2:$P$1000,4,FALSE)*'DGNB LCA Results'!$J$3+
                                                                  VLOOKUP(CONCATENATE('DGNB LCA Results'!$G$3,"_",Q470), $A$2:$P$1000,4,FALSE)*'DGNB LCA Results'!$H$3,
IF('DGNB LCA Results'!$P$4=3,VLOOKUP(CONCATENATE('DGNB LCA Results'!$M$3,"_",Q470), $A$2:$P$1000,4,FALSE)*'DGNB LCA Results'!$N$3+
                                                                VLOOKUP(CONCATENATE('DGNB LCA Results'!$K$3,"_",Q470), $A$2:$P$1000,4,FALSE)*'DGNB LCA Results'!$L$3+
                                                                VLOOKUP(CONCATENATE('DGNB LCA Results'!$I$3,"_",Q470),$A$2:$P$1000,4,FALSE)*'DGNB LCA Results'!$J$3,
IF('DGNB LCA Results'!$P$4=2,VLOOKUP(CONCATENATE('DGNB LCA Results'!$M$3,"_",Q470), $A$2:$P$1000,4,FALSE)*'DGNB LCA Results'!$N$3+
                                                                 VLOOKUP(CONCATENATE('DGNB LCA Results'!$K$3,"_",Q470),$A$2:$P$1000,4,FALSE)*'DGNB LCA Results'!$L$3,
IF('DGNB LCA Results'!$P$4=1,VLOOKUP(CONCATENATE('DGNB LCA Results'!$M$3,"_",Q470), $A$2:$P$1000,4,FALSE)*'DGNB LCA Results'!$N$3,0))))</f>
        <v>0</v>
      </c>
      <c r="E470" s="426">
        <f>IF('DGNB LCA Results'!$P$4=4,VLOOKUP(CONCATENATE('DGNB LCA Results'!$M$3,"_",Q470), $A$2:$P$1000,5,FALSE)*'DGNB LCA Results'!$N$3+
                                                                  VLOOKUP(CONCATENATE('DGNB LCA Results'!$K$3,"_",Q470), $A$2:$P$1000,5,FALSE)*'DGNB LCA Results'!$L$3+
                                                                  VLOOKUP(CONCATENATE('DGNB LCA Results'!$I$3,"_",Q470), $A$2:$P$1000,5,FALSE)*'DGNB LCA Results'!$J$3+
                                                                  VLOOKUP(CONCATENATE('DGNB LCA Results'!$G$3,"_",Q470), $A$2:$P$1000,5,FALSE)*'DGNB LCA Results'!$H$3,
IF('DGNB LCA Results'!$P$4=3,VLOOKUP(CONCATENATE('DGNB LCA Results'!$M$3,"_",Q470), $A$2:$P$1000,5,FALSE)*'DGNB LCA Results'!$N$3+
                                                                VLOOKUP(CONCATENATE('DGNB LCA Results'!$K$3,"_",Q470), $A$2:$P$1000,5,FALSE)*'DGNB LCA Results'!$L$3+
                                                                VLOOKUP(CONCATENATE('DGNB LCA Results'!$I$3,"_",Q470),$A$2:$P$1000,5,FALSE)*'DGNB LCA Results'!$J$3,
IF('DGNB LCA Results'!$P$4=2,VLOOKUP(CONCATENATE('DGNB LCA Results'!$M$3,"_",Q470), $A$2:$P$1000,5,FALSE)*'DGNB LCA Results'!$N$3+
                                                                 VLOOKUP(CONCATENATE('DGNB LCA Results'!$K$3,"_",Q470),$A$2:$P$1000,5,FALSE)*'DGNB LCA Results'!$L$3,
IF('DGNB LCA Results'!$P$4=1,VLOOKUP(CONCATENATE('DGNB LCA Results'!$M$3,"_",Q470), $A$2:$P$1000,5,FALSE)*'DGNB LCA Results'!$N$3,0))))</f>
        <v>0</v>
      </c>
      <c r="F470">
        <f>IF('DGNB LCA Results'!$P$4=4,VLOOKUP(CONCATENATE('DGNB LCA Results'!$M$3,"_",Q470), $A$2:$P$1000,6,FALSE)*'DGNB LCA Results'!$N$3+
                                                                  VLOOKUP(CONCATENATE('DGNB LCA Results'!$K$3,"_",Q470), $A$2:$P$1000,6,FALSE)*'DGNB LCA Results'!$L$3+
                                                                  VLOOKUP(CONCATENATE('DGNB LCA Results'!$I$3,"_",Q470), $A$2:$P$1000,6,FALSE)*'DGNB LCA Results'!$J$3+
                                                                  VLOOKUP(CONCATENATE('DGNB LCA Results'!$G$3,"_",Q470), $A$2:$P$1000,6,FALSE)*'DGNB LCA Results'!$H$3,
IF('DGNB LCA Results'!$P$4=3,VLOOKUP(CONCATENATE('DGNB LCA Results'!$M$3,"_",Q470), $A$2:$P$1000,6,FALSE)*'DGNB LCA Results'!$N$3+
                                                                VLOOKUP(CONCATENATE('DGNB LCA Results'!$K$3,"_",Q470), $A$2:$P$1000,6,FALSE)*'DGNB LCA Results'!$L$3+
                                                                VLOOKUP(CONCATENATE('DGNB LCA Results'!$I$3,"_",Q470),$A$2:$P$1000,6,FALSE)*'DGNB LCA Results'!$J$3,
IF('DGNB LCA Results'!$P$4=2,VLOOKUP(CONCATENATE('DGNB LCA Results'!$M$3,"_",Q470), $A$2:$P$1000,6,FALSE)*'DGNB LCA Results'!$N$3+
                                                                 VLOOKUP(CONCATENATE('DGNB LCA Results'!$K$3,"_",Q470),$A$2:$P$1000,6,FALSE)*'DGNB LCA Results'!$L$3,
IF('DGNB LCA Results'!$P$4=1,VLOOKUP(CONCATENATE('DGNB LCA Results'!$M$3,"_",Q470), $A$2:$P$1000,6,FALSE)*'DGNB LCA Results'!$N$3,0))))</f>
        <v>0</v>
      </c>
      <c r="G470" s="427">
        <f>IF('DGNB LCA Results'!$P$4=4,VLOOKUP(CONCATENATE('DGNB LCA Results'!$M$3,"_",Q470), $A$2:$P$1000,7,FALSE)*'DGNB LCA Results'!$N$3+
                                                                  VLOOKUP(CONCATENATE('DGNB LCA Results'!$K$3,"_",Q470), $A$2:$P$1000,7,FALSE)*'DGNB LCA Results'!$L$3+
                                                                  VLOOKUP(CONCATENATE('DGNB LCA Results'!$I$3,"_",Q470), $A$2:$P$1000,7,FALSE)*'DGNB LCA Results'!$J$3+
                                                                  VLOOKUP(CONCATENATE('DGNB LCA Results'!$G$3,"_",Q470), $A$2:$P$1000,7,FALSE)*'DGNB LCA Results'!$H$3,
IF('DGNB LCA Results'!$P$4=3,VLOOKUP(CONCATENATE('DGNB LCA Results'!$M$3,"_",Q470), $A$2:$P$1000,7,FALSE)*'DGNB LCA Results'!$N$3+
                                                                VLOOKUP(CONCATENATE('DGNB LCA Results'!$K$3,"_",Q470), $A$2:$P$1000,7,FALSE)*'DGNB LCA Results'!$L$3+
                                                                VLOOKUP(CONCATENATE('DGNB LCA Results'!$I$3,"_",Q470),$A$2:$P$1000,7,FALSE)*'DGNB LCA Results'!$J$3,
IF('DGNB LCA Results'!$P$4=2,VLOOKUP(CONCATENATE('DGNB LCA Results'!$M$3,"_",Q470), $A$2:$P$1000,7,FALSE)*'DGNB LCA Results'!$N$3+
                                                                 VLOOKUP(CONCATENATE('DGNB LCA Results'!$K$3,"_",Q470),$A$2:$P$1000,7,FALSE)*'DGNB LCA Results'!$L$3,
IF('DGNB LCA Results'!$P$4=1,VLOOKUP(CONCATENATE('DGNB LCA Results'!$M$3,"_",Q470), $A$2:$P$1000,7,FALSE)*'DGNB LCA Results'!$N$3,0))))</f>
        <v>0</v>
      </c>
      <c r="H470" s="426">
        <f>IF('DGNB LCA Results'!$P$4=4,VLOOKUP(CONCATENATE('DGNB LCA Results'!$M$3,"_",Q470), $A$2:$P$1000,8,FALSE)*'DGNB LCA Results'!$N$3+
                                                                  VLOOKUP(CONCATENATE('DGNB LCA Results'!$K$3,"_",Q470), $A$2:$P$1000,8,FALSE)*'DGNB LCA Results'!$L$3+
                                                                  VLOOKUP(CONCATENATE('DGNB LCA Results'!$I$3,"_",Q470), $A$2:$P$1000,8,FALSE)*'DGNB LCA Results'!$J$3+
                                                                  VLOOKUP(CONCATENATE('DGNB LCA Results'!$G$3,"_",Q470), $A$2:$P$1000,8,FALSE)*'DGNB LCA Results'!$H$3,
IF('DGNB LCA Results'!$P$4=3,VLOOKUP(CONCATENATE('DGNB LCA Results'!$M$3,"_",Q470), $A$2:$P$1000,8,FALSE)*'DGNB LCA Results'!$N$3+
                                                                VLOOKUP(CONCATENATE('DGNB LCA Results'!$K$3,"_",Q470), $A$2:$P$1000,8,FALSE)*'DGNB LCA Results'!$L$3+
                                                                VLOOKUP(CONCATENATE('DGNB LCA Results'!$I$3,"_",Q470),$A$2:$P$1000,8,FALSE)*'DGNB LCA Results'!$J$3,
IF('DGNB LCA Results'!$P$4=2,VLOOKUP(CONCATENATE('DGNB LCA Results'!$M$3,"_",Q470), $A$2:$P$1000,8,FALSE)*'DGNB LCA Results'!$N$3+
                                                                 VLOOKUP(CONCATENATE('DGNB LCA Results'!$K$3,"_",Q470),$A$2:$P$1000,8,FALSE)*'DGNB LCA Results'!$L$3,
IF('DGNB LCA Results'!$P$4=1,VLOOKUP(CONCATENATE('DGNB LCA Results'!$M$3,"_",Q470), $A$2:$P$1000,8,FALSE)*'DGNB LCA Results'!$N$3,0))))</f>
        <v>0</v>
      </c>
      <c r="I470">
        <f>IF('DGNB LCA Results'!$P$4=4,VLOOKUP(CONCATENATE('DGNB LCA Results'!$M$3,"_",Q470), $A$2:$P$1000,9,FALSE)*'DGNB LCA Results'!$N$3+
                                                                  VLOOKUP(CONCATENATE('DGNB LCA Results'!$K$3,"_",Q470), $A$2:$P$1000,9,FALSE)*'DGNB LCA Results'!$L$3+
                                                                  VLOOKUP(CONCATENATE('DGNB LCA Results'!$I$3,"_",Q470), $A$2:$P$1000,9,FALSE)*'DGNB LCA Results'!$J$3+
                                                                  VLOOKUP(CONCATENATE('DGNB LCA Results'!$G$3,"_",Q470), $A$2:$P$1000,9,FALSE)*'DGNB LCA Results'!$H$3,
IF('DGNB LCA Results'!$P$4=3,VLOOKUP(CONCATENATE('DGNB LCA Results'!$M$3,"_",Q470), $A$2:$P$1000,9,FALSE)*'DGNB LCA Results'!$N$3+
                                                                VLOOKUP(CONCATENATE('DGNB LCA Results'!$K$3,"_",Q470), $A$2:$P$1000,9,FALSE)*'DGNB LCA Results'!$L$3+
                                                                VLOOKUP(CONCATENATE('DGNB LCA Results'!$I$3,"_",Q470),$A$2:$P$1000,9,FALSE)*'DGNB LCA Results'!$J$3,
IF('DGNB LCA Results'!$P$4=2,VLOOKUP(CONCATENATE('DGNB LCA Results'!$M$3,"_",Q470), $A$2:$P$1000,9,FALSE)*'DGNB LCA Results'!$N$3+
                                                                 VLOOKUP(CONCATENATE('DGNB LCA Results'!$K$3,"_",Q470),$A$2:$P$1000,9,FALSE)*'DGNB LCA Results'!$L$3,
IF('DGNB LCA Results'!$P$4=1,VLOOKUP(CONCATENATE('DGNB LCA Results'!$M$3,"_",Q470), $A$2:$P$1000,9,FALSE)*'DGNB LCA Results'!$N$3,0))))</f>
        <v>0</v>
      </c>
      <c r="J470" s="427">
        <f>IF('DGNB LCA Results'!$P$4=4,VLOOKUP(CONCATENATE('DGNB LCA Results'!$M$3,"_",Q470), $A$2:$P$1000,10,FALSE)*'DGNB LCA Results'!$N$3+
                                                                  VLOOKUP(CONCATENATE('DGNB LCA Results'!$K$3,"_",Q470), $A$2:$P$1000,10,FALSE)*'DGNB LCA Results'!$L$3+
                                                                  VLOOKUP(CONCATENATE('DGNB LCA Results'!$I$3,"_",Q470), $A$2:$P$1000,10,FALSE)*'DGNB LCA Results'!$J$3+
                                                                  VLOOKUP(CONCATENATE('DGNB LCA Results'!$G$3,"_",Q470), $A$2:$P$1000,10,FALSE)*'DGNB LCA Results'!$H$3,
IF('DGNB LCA Results'!$P$4=3,VLOOKUP(CONCATENATE('DGNB LCA Results'!$M$3,"_",Q470), $A$2:$P$1000,10,FALSE)*'DGNB LCA Results'!$N$3+
                                                                VLOOKUP(CONCATENATE('DGNB LCA Results'!$K$3,"_",Q470), $A$2:$P$1000,10,FALSE)*'DGNB LCA Results'!$L$3+
                                                                VLOOKUP(CONCATENATE('DGNB LCA Results'!$I$3,"_",Q470),$A$2:$P$1000,10,FALSE)*'DGNB LCA Results'!$J$3,
IF('DGNB LCA Results'!$P$4=2,VLOOKUP(CONCATENATE('DGNB LCA Results'!$M$3,"_",Q470), $A$2:$P$1000,10,FALSE)*'DGNB LCA Results'!$N$3+
                                                                 VLOOKUP(CONCATENATE('DGNB LCA Results'!$K$3,"_",Q470),$A$2:$P$1000,10,FALSE)*'DGNB LCA Results'!$L$3,
IF('DGNB LCA Results'!$P$4=1,VLOOKUP(CONCATENATE('DGNB LCA Results'!$M$3,"_",Q470), $A$2:$P$1000,10,FALSE)*'DGNB LCA Results'!$N$3,0))))</f>
        <v>0</v>
      </c>
      <c r="K470" s="426">
        <f>IF('DGNB LCA Results'!$P$4=4,VLOOKUP(CONCATENATE('DGNB LCA Results'!$M$3,"_",Q470), $A$2:$P$1000,11,FALSE)*'DGNB LCA Results'!$N$3+
                                                                  VLOOKUP(CONCATENATE('DGNB LCA Results'!$K$3,"_",Q470), $A$2:$P$1000,11,FALSE)*'DGNB LCA Results'!$L$3+
                                                                  VLOOKUP(CONCATENATE('DGNB LCA Results'!$I$3,"_",Q470), $A$2:$P$1000,11,FALSE)*'DGNB LCA Results'!$J$3+
                                                                  VLOOKUP(CONCATENATE('DGNB LCA Results'!$G$3,"_",Q470), $A$2:$P$1000,11,FALSE)*'DGNB LCA Results'!$H$3,
IF('DGNB LCA Results'!$P$4=3,VLOOKUP(CONCATENATE('DGNB LCA Results'!$M$3,"_",Q470), $A$2:$P$1000,11,FALSE)*'DGNB LCA Results'!$N$3+
                                                                VLOOKUP(CONCATENATE('DGNB LCA Results'!$K$3,"_",Q470), $A$2:$P$1000,11,FALSE)*'DGNB LCA Results'!$L$3+
                                                                VLOOKUP(CONCATENATE('DGNB LCA Results'!$I$3,"_",Q470),$A$2:$P$1000,11,FALSE)*'DGNB LCA Results'!$J$3,
IF('DGNB LCA Results'!$P$4=2,VLOOKUP(CONCATENATE('DGNB LCA Results'!$M$3,"_",Q470), $A$2:$P$1000,11,FALSE)*'DGNB LCA Results'!$N$3+
                                                                 VLOOKUP(CONCATENATE('DGNB LCA Results'!$K$3,"_",Q470),$A$2:$P$1000,11,FALSE)*'DGNB LCA Results'!$L$3,
IF('DGNB LCA Results'!$P$4=1,VLOOKUP(CONCATENATE('DGNB LCA Results'!$M$3,"_",Q470), $A$2:$P$1000,11,FALSE)*'DGNB LCA Results'!$N$3,0))))</f>
        <v>0</v>
      </c>
      <c r="L470">
        <f>IF('DGNB LCA Results'!$P$4=4,VLOOKUP(CONCATENATE('DGNB LCA Results'!$M$3,"_",Q470), $A$2:$P$1000,12,FALSE)*'DGNB LCA Results'!$N$3+
                                                                  VLOOKUP(CONCATENATE('DGNB LCA Results'!$K$3,"_",Q470), $A$2:$P$1000,12,FALSE)*'DGNB LCA Results'!$L$3+
                                                                  VLOOKUP(CONCATENATE('DGNB LCA Results'!$I$3,"_",Q470), $A$2:$P$1000,12,FALSE)*'DGNB LCA Results'!$J$3+
                                                                  VLOOKUP(CONCATENATE('DGNB LCA Results'!$G$3,"_",Q470), $A$2:$P$1000,12,FALSE)*'DGNB LCA Results'!$H$3,
IF('DGNB LCA Results'!$P$4=3,VLOOKUP(CONCATENATE('DGNB LCA Results'!$M$3,"_",Q470), $A$2:$P$1000,12,FALSE)*'DGNB LCA Results'!$N$3+
                                                                VLOOKUP(CONCATENATE('DGNB LCA Results'!$K$3,"_",Q470), $A$2:$P$1000,12,FALSE)*'DGNB LCA Results'!$L$3+
                                                                VLOOKUP(CONCATENATE('DGNB LCA Results'!$I$3,"_",Q470),$A$2:$P$1000,12,FALSE)*'DGNB LCA Results'!$J$3,
IF('DGNB LCA Results'!$P$4=2,VLOOKUP(CONCATENATE('DGNB LCA Results'!$M$3,"_",Q470), $A$2:$P$1000,12,FALSE)*'DGNB LCA Results'!$N$3+
                                                                 VLOOKUP(CONCATENATE('DGNB LCA Results'!$K$3,"_",Q470),$A$2:$P$1000,12,FALSE)*'DGNB LCA Results'!$L$3,
IF('DGNB LCA Results'!$P$4=1,VLOOKUP(CONCATENATE('DGNB LCA Results'!$M$3,"_",Q470), $A$2:$P$1000,12,FALSE)*'DGNB LCA Results'!$N$3,0))))</f>
        <v>0</v>
      </c>
      <c r="M470" s="427">
        <f>IF('DGNB LCA Results'!$P$4=4,VLOOKUP(CONCATENATE('DGNB LCA Results'!$M$3,"_",Q470), $A$2:$P$1000,13,FALSE)*'DGNB LCA Results'!$N$3+
                                                                  VLOOKUP(CONCATENATE('DGNB LCA Results'!$K$3,"_",Q470), $A$2:$P$1000,13,FALSE)*'DGNB LCA Results'!$L$3+
                                                                  VLOOKUP(CONCATENATE('DGNB LCA Results'!$I$3,"_",Q470), $A$2:$P$1000,13,FALSE)*'DGNB LCA Results'!$J$3+
                                                                  VLOOKUP(CONCATENATE('DGNB LCA Results'!$G$3,"_",Q470), $A$2:$P$1000,13,FALSE)*'DGNB LCA Results'!$H$3,
IF('DGNB LCA Results'!$P$4=3,VLOOKUP(CONCATENATE('DGNB LCA Results'!$M$3,"_",Q470), $A$2:$P$1000,13,FALSE)*'DGNB LCA Results'!$N$3+
                                                                VLOOKUP(CONCATENATE('DGNB LCA Results'!$K$3,"_",Q470), $A$2:$P$1000,13,FALSE)*'DGNB LCA Results'!$L$3+
                                                                VLOOKUP(CONCATENATE('DGNB LCA Results'!$I$3,"_",Q470),$A$2:$P$1000,13,FALSE)*'DGNB LCA Results'!$J$3,
IF('DGNB LCA Results'!$P$4=2,VLOOKUP(CONCATENATE('DGNB LCA Results'!$M$3,"_",Q470), $A$2:$P$1000,13,FALSE)*'DGNB LCA Results'!$N$3+
                                                                 VLOOKUP(CONCATENATE('DGNB LCA Results'!$K$3,"_",Q470),$A$2:$P$1000,13,FALSE)*'DGNB LCA Results'!$L$3,
IF('DGNB LCA Results'!$P$4=1,VLOOKUP(CONCATENATE('DGNB LCA Results'!$M$3,"_",Q470), $A$2:$P$1000,13,FALSE)*'DGNB LCA Results'!$N$3,0))))</f>
        <v>0</v>
      </c>
      <c r="N470" s="426">
        <f>IF('DGNB LCA Results'!$P$4=4,VLOOKUP(CONCATENATE('DGNB LCA Results'!$M$3,"_",Q470), $A$2:$P$1000,14,FALSE)*'DGNB LCA Results'!$N$3+
                                                                  VLOOKUP(CONCATENATE('DGNB LCA Results'!$K$3,"_",Q470), $A$2:$P$1000,14,FALSE)*'DGNB LCA Results'!$L$3+
                                                                  VLOOKUP(CONCATENATE('DGNB LCA Results'!$I$3,"_",Q470), $A$2:$P$1000,14,FALSE)*'DGNB LCA Results'!$J$3+
                                                                  VLOOKUP(CONCATENATE('DGNB LCA Results'!$G$3,"_",Q470), $A$2:$P$1000,14,FALSE)*'DGNB LCA Results'!$H$3,
IF('DGNB LCA Results'!$P$4=3,VLOOKUP(CONCATENATE('DGNB LCA Results'!$M$3,"_",Q470), $A$2:$P$1000,14,FALSE)*'DGNB LCA Results'!$N$3+
                                                                VLOOKUP(CONCATENATE('DGNB LCA Results'!$K$3,"_",Q470), $A$2:$P$1000,14,FALSE)*'DGNB LCA Results'!$L$3+
                                                                VLOOKUP(CONCATENATE('DGNB LCA Results'!$I$3,"_",Q470),$A$2:$P$1000,14,FALSE)*'DGNB LCA Results'!$J$3,
IF('DGNB LCA Results'!$P$4=2,VLOOKUP(CONCATENATE('DGNB LCA Results'!$M$3,"_",Q470), $A$2:$P$1000,14,FALSE)*'DGNB LCA Results'!$N$3+
                                                                 VLOOKUP(CONCATENATE('DGNB LCA Results'!$K$3,"_",Q470),$A$2:$P$1000,14,FALSE)*'DGNB LCA Results'!$L$3,
IF('DGNB LCA Results'!$P$4=1,VLOOKUP(CONCATENATE('DGNB LCA Results'!$M$3,"_",Q470), $A$2:$P$1000,14,FALSE)*'DGNB LCA Results'!$N$3,0))))</f>
        <v>0</v>
      </c>
      <c r="O470">
        <f>IF('DGNB LCA Results'!$P$4=4,VLOOKUP(CONCATENATE('DGNB LCA Results'!$M$3,"_",Q470), $A$2:$P$1000,15,FALSE)*'DGNB LCA Results'!$N$3+
                                                                  VLOOKUP(CONCATENATE('DGNB LCA Results'!$K$3,"_",Q470), $A$2:$P$1000,15,FALSE)*'DGNB LCA Results'!$L$3+
                                                                  VLOOKUP(CONCATENATE('DGNB LCA Results'!$I$3,"_",Q470), $A$2:$P$1000,15,FALSE)*'DGNB LCA Results'!$J$3+
                                                                  VLOOKUP(CONCATENATE('DGNB LCA Results'!$G$3,"_",Q470), $A$2:$P$1000,15,FALSE)*'DGNB LCA Results'!$H$3,
IF('DGNB LCA Results'!$P$4=3,VLOOKUP(CONCATENATE('DGNB LCA Results'!$M$3,"_",Q470), $A$2:$P$1000,15,FALSE)*'DGNB LCA Results'!$N$3+
                                                                VLOOKUP(CONCATENATE('DGNB LCA Results'!$K$3,"_",Q470), $A$2:$P$1000,15,FALSE)*'DGNB LCA Results'!$L$3+
                                                                VLOOKUP(CONCATENATE('DGNB LCA Results'!$I$3,"_",Q470),$A$2:$P$1000,15,FALSE)*'DGNB LCA Results'!$J$3,
IF('DGNB LCA Results'!$P$4=2,VLOOKUP(CONCATENATE('DGNB LCA Results'!$M$3,"_",Q470), $A$2:$P$1000,15,FALSE)*'DGNB LCA Results'!$N$3+
                                                                 VLOOKUP(CONCATENATE('DGNB LCA Results'!$K$3,"_",Q470),$A$2:$P$1000,15,FALSE)*'DGNB LCA Results'!$L$3,
IF('DGNB LCA Results'!$P$4=1,VLOOKUP(CONCATENATE('DGNB LCA Results'!$M$3,"_",Q470), $A$2:$P$1000,15,FALSE)*'DGNB LCA Results'!$N$3,0))))</f>
        <v>0</v>
      </c>
      <c r="P470" s="427">
        <f>IF('DGNB LCA Results'!$P$4=4,VLOOKUP(CONCATENATE('DGNB LCA Results'!$M$3,"_",Q470), $A$2:$P$1000,16,FALSE)*'DGNB LCA Results'!$N$3+
                                                                  VLOOKUP(CONCATENATE('DGNB LCA Results'!$K$3,"_",Q470), $A$2:$P$1000,16,FALSE)*'DGNB LCA Results'!$L$3+
                                                                  VLOOKUP(CONCATENATE('DGNB LCA Results'!$I$3,"_",Q470), $A$2:$P$1000,16,FALSE)*'DGNB LCA Results'!$J$3+
                                                                  VLOOKUP(CONCATENATE('DGNB LCA Results'!$G$3,"_",Q470), $A$2:$P$1000,16,FALSE)*'DGNB LCA Results'!$H$3,
IF('DGNB LCA Results'!$P$4=3,VLOOKUP(CONCATENATE('DGNB LCA Results'!$M$3,"_",Q470), $A$2:$P$1000,16,FALSE)*'DGNB LCA Results'!$N$3+
                                                                VLOOKUP(CONCATENATE('DGNB LCA Results'!$K$3,"_",Q470), $A$2:$P$1000,16,FALSE)*'DGNB LCA Results'!$L$3+
                                                                VLOOKUP(CONCATENATE('DGNB LCA Results'!$I$3,"_",Q470),$A$2:$P$1000,16,FALSE)*'DGNB LCA Results'!$J$3,
IF('DGNB LCA Results'!$P$4=2,VLOOKUP(CONCATENATE('DGNB LCA Results'!$M$3,"_",Q470), $A$2:$P$1000,16,FALSE)*'DGNB LCA Results'!$N$3+
                                                                 VLOOKUP(CONCATENATE('DGNB LCA Results'!$K$3,"_",Q470),$A$2:$P$1000,16,FALSE)*'DGNB LCA Results'!$L$3,
IF('DGNB LCA Results'!$P$4=1,VLOOKUP(CONCATENATE('DGNB LCA Results'!$M$3,"_",Q470), $A$2:$P$1000,16,FALSE)*'DGNB LCA Results'!$N$3,0))))</f>
        <v>0</v>
      </c>
      <c r="Q470" s="428">
        <v>0</v>
      </c>
      <c r="R470" s="428" t="s">
        <v>330</v>
      </c>
    </row>
    <row r="471">
      <c r="A471" t="str">
        <f t="shared" si="40"/>
        <v>MIX_Template_25</v>
      </c>
      <c r="B471" s="426">
        <f>IF('DGNB LCA Results'!$P$4=4,VLOOKUP(CONCATENATE('DGNB LCA Results'!$M$3,"_",Q471),$A$2:$P$1000,2,FALSE)*'DGNB LCA Results'!$N$3+VLOOKUP(CONCATENATE('DGNB LCA Results'!$K$3,"_",Q471),$A$2:$P$1000,2,FALSE)*'DGNB LCA Results'!$L$3+VLOOKUP(CONCATENATE('DGNB LCA Results'!$I$3,"_",Q471),$A$2:$P$1000,2,FALSE)*'DGNB LCA Results'!$J$3+VLOOKUP(CONCATENATE('DGNB LCA Results'!$G$3,"_",Q471),$A$2:$P$1000,2,FALSE)*'DGNB LCA Results'!$H$3,IF('DGNB LCA Results'!$P$4=3,VLOOKUP(CONCATENATE('DGNB LCA Results'!$M$3,"_",Q471),$A$2:$P$1000,2,FALSE)*'DGNB LCA Results'!$N$3+VLOOKUP(CONCATENATE('DGNB LCA Results'!$K$3,"_",Q471),$A$2:$P$1000,2,FALSE)*'DGNB LCA Results'!$L$3+VLOOKUP(CONCATENATE('DGNB LCA Results'!$I$3,"_",Q471),$A$2:$P$1000,2,FALSE)*'DGNB LCA Results'!$J$3,IF('DGNB LCA Results'!$P$4=2,VLOOKUP(CONCATENATE('DGNB LCA Results'!$M$3,"_",Q471),$A$2:$P$1000,2,FALSE)*'DGNB LCA Results'!$N$3+VLOOKUP(CONCATENATE('DGNB LCA Results'!$K$3,"_",Q471),$A$2:$P$1000,2,FALSE)*'DGNB LCA Results'!$L$3,IF('DGNB LCA Results'!$P$4=1,VLOOKUP(CONCATENATE('DGNB LCA Results'!$M$3,"_",Q471),$A$2:$P$1000,2,FALSE)*'DGNB LCA Results'!$N$3,0))))</f>
        <v>0</v>
      </c>
      <c r="C471">
        <f>IF('DGNB LCA Results'!$P$4=4,VLOOKUP(CONCATENATE('DGNB LCA Results'!$M$3,"_",Q471),$A$2:$P$1000,3,FALSE)*'DGNB LCA Results'!$N$3+VLOOKUP(CONCATENATE('DGNB LCA Results'!$K$3,"_",Q471),$A$2:$P$1000,3,FALSE)*'DGNB LCA Results'!$L$3+VLOOKUP(CONCATENATE('DGNB LCA Results'!$I$3,"_",Q471),$A$2:$P$1000,3,FALSE)*'DGNB LCA Results'!$J$3+VLOOKUP(CONCATENATE('DGNB LCA Results'!$G$3,"_",Q471),$A$2:$P$1000,3,FALSE)*'DGNB LCA Results'!$H$3,IF('DGNB LCA Results'!$P$4=3,VLOOKUP(CONCATENATE('DGNB LCA Results'!$M$3,"_",Q471),$A$2:$P$1000,3,FALSE)*'DGNB LCA Results'!$N$3+VLOOKUP(CONCATENATE('DGNB LCA Results'!$K$3,"_",Q471),$A$2:$P$1000,3,FALSE)*'DGNB LCA Results'!$L$3+VLOOKUP(CONCATENATE('DGNB LCA Results'!$I$3,"_",Q471),$A$2:$P$1000,3,FALSE)*'DGNB LCA Results'!$J$3,IF('DGNB LCA Results'!$P$4=2,VLOOKUP(CONCATENATE('DGNB LCA Results'!$M$3,"_",Q471),$A$2:$P$1000,3,FALSE)*'DGNB LCA Results'!$N$3+VLOOKUP(CONCATENATE('DGNB LCA Results'!$K$3,"_",Q471),$A$2:$P$1000,3,FALSE)*'DGNB LCA Results'!$L$3,IF('DGNB LCA Results'!$P$4=1,VLOOKUP(CONCATENATE('DGNB LCA Results'!$M$3,"_",Q471),$A$2:$P$1000,3,FALSE)*'DGNB LCA Results'!$N$3,0))))</f>
        <v>0</v>
      </c>
      <c r="D471">
        <f>IF('DGNB LCA Results'!$P$4=4,VLOOKUP(CONCATENATE('DGNB LCA Results'!$M$3,"_",Q471),$A$2:$P$1000,4,FALSE)*'DGNB LCA Results'!$N$3+VLOOKUP(CONCATENATE('DGNB LCA Results'!$K$3,"_",Q471),$A$2:$P$1000,4,FALSE)*'DGNB LCA Results'!$L$3+VLOOKUP(CONCATENATE('DGNB LCA Results'!$I$3,"_",Q471),$A$2:$P$1000,4,FALSE)*'DGNB LCA Results'!$J$3+VLOOKUP(CONCATENATE('DGNB LCA Results'!$G$3,"_",Q471),$A$2:$P$1000,4,FALSE)*'DGNB LCA Results'!$H$3,IF('DGNB LCA Results'!$P$4=3,VLOOKUP(CONCATENATE('DGNB LCA Results'!$M$3,"_",Q471),$A$2:$P$1000,4,FALSE)*'DGNB LCA Results'!$N$3+VLOOKUP(CONCATENATE('DGNB LCA Results'!$K$3,"_",Q471),$A$2:$P$1000,4,FALSE)*'DGNB LCA Results'!$L$3+VLOOKUP(CONCATENATE('DGNB LCA Results'!$I$3,"_",Q471),$A$2:$P$1000,4,FALSE)*'DGNB LCA Results'!$J$3,IF('DGNB LCA Results'!$P$4=2,VLOOKUP(CONCATENATE('DGNB LCA Results'!$M$3,"_",Q471),$A$2:$P$1000,4,FALSE)*'DGNB LCA Results'!$N$3+VLOOKUP(CONCATENATE('DGNB LCA Results'!$K$3,"_",Q471),$A$2:$P$1000,4,FALSE)*'DGNB LCA Results'!$L$3,IF('DGNB LCA Results'!$P$4=1,VLOOKUP(CONCATENATE('DGNB LCA Results'!$M$3,"_",Q471),$A$2:$P$1000,4,FALSE)*'DGNB LCA Results'!$N$3,0))))</f>
        <v>0</v>
      </c>
      <c r="E471" s="426">
        <f>IF('DGNB LCA Results'!$P$4=4,VLOOKUP(CONCATENATE('DGNB LCA Results'!$M$3,"_",Q471),$A$2:$P$1000,5,FALSE)*'DGNB LCA Results'!$N$3+VLOOKUP(CONCATENATE('DGNB LCA Results'!$K$3,"_",Q471),$A$2:$P$1000,5,FALSE)*'DGNB LCA Results'!$L$3+VLOOKUP(CONCATENATE('DGNB LCA Results'!$I$3,"_",Q471),$A$2:$P$1000,5,FALSE)*'DGNB LCA Results'!$J$3+VLOOKUP(CONCATENATE('DGNB LCA Results'!$G$3,"_",Q471),$A$2:$P$1000,5,FALSE)*'DGNB LCA Results'!$H$3,IF('DGNB LCA Results'!$P$4=3,VLOOKUP(CONCATENATE('DGNB LCA Results'!$M$3,"_",Q471),$A$2:$P$1000,5,FALSE)*'DGNB LCA Results'!$N$3+VLOOKUP(CONCATENATE('DGNB LCA Results'!$K$3,"_",Q471),$A$2:$P$1000,5,FALSE)*'DGNB LCA Results'!$L$3+VLOOKUP(CONCATENATE('DGNB LCA Results'!$I$3,"_",Q471),$A$2:$P$1000,5,FALSE)*'DGNB LCA Results'!$J$3,IF('DGNB LCA Results'!$P$4=2,VLOOKUP(CONCATENATE('DGNB LCA Results'!$M$3,"_",Q471),$A$2:$P$1000,5,FALSE)*'DGNB LCA Results'!$N$3+VLOOKUP(CONCATENATE('DGNB LCA Results'!$K$3,"_",Q471),$A$2:$P$1000,5,FALSE)*'DGNB LCA Results'!$L$3,IF('DGNB LCA Results'!$P$4=1,VLOOKUP(CONCATENATE('DGNB LCA Results'!$M$3,"_",Q471),$A$2:$P$1000,5,FALSE)*'DGNB LCA Results'!$N$3,0))))</f>
        <v>0</v>
      </c>
      <c r="F471">
        <f>IF('DGNB LCA Results'!$P$4=4,VLOOKUP(CONCATENATE('DGNB LCA Results'!$M$3,"_",Q471),$A$2:$P$1000,6,FALSE)*'DGNB LCA Results'!$N$3+VLOOKUP(CONCATENATE('DGNB LCA Results'!$K$3,"_",Q471),$A$2:$P$1000,6,FALSE)*'DGNB LCA Results'!$L$3+VLOOKUP(CONCATENATE('DGNB LCA Results'!$I$3,"_",Q471),$A$2:$P$1000,6,FALSE)*'DGNB LCA Results'!$J$3+VLOOKUP(CONCATENATE('DGNB LCA Results'!$G$3,"_",Q471),$A$2:$P$1000,6,FALSE)*'DGNB LCA Results'!$H$3,IF('DGNB LCA Results'!$P$4=3,VLOOKUP(CONCATENATE('DGNB LCA Results'!$M$3,"_",Q471),$A$2:$P$1000,6,FALSE)*'DGNB LCA Results'!$N$3+VLOOKUP(CONCATENATE('DGNB LCA Results'!$K$3,"_",Q471),$A$2:$P$1000,6,FALSE)*'DGNB LCA Results'!$L$3+VLOOKUP(CONCATENATE('DGNB LCA Results'!$I$3,"_",Q471),$A$2:$P$1000,6,FALSE)*'DGNB LCA Results'!$J$3,IF('DGNB LCA Results'!$P$4=2,VLOOKUP(CONCATENATE('DGNB LCA Results'!$M$3,"_",Q471),$A$2:$P$1000,6,FALSE)*'DGNB LCA Results'!$N$3+VLOOKUP(CONCATENATE('DGNB LCA Results'!$K$3,"_",Q471),$A$2:$P$1000,6,FALSE)*'DGNB LCA Results'!$L$3,IF('DGNB LCA Results'!$P$4=1,VLOOKUP(CONCATENATE('DGNB LCA Results'!$M$3,"_",Q471),$A$2:$P$1000,6,FALSE)*'DGNB LCA Results'!$N$3,0))))</f>
        <v>0</v>
      </c>
      <c r="G471" s="427">
        <f>IF('DGNB LCA Results'!$P$4=4,VLOOKUP(CONCATENATE('DGNB LCA Results'!$M$3,"_",Q471),$A$2:$P$1000,7,FALSE)*'DGNB LCA Results'!$N$3+VLOOKUP(CONCATENATE('DGNB LCA Results'!$K$3,"_",Q471),$A$2:$P$1000,7,FALSE)*'DGNB LCA Results'!$L$3+VLOOKUP(CONCATENATE('DGNB LCA Results'!$I$3,"_",Q471),$A$2:$P$1000,7,FALSE)*'DGNB LCA Results'!$J$3+VLOOKUP(CONCATENATE('DGNB LCA Results'!$G$3,"_",Q471),$A$2:$P$1000,7,FALSE)*'DGNB LCA Results'!$H$3,IF('DGNB LCA Results'!$P$4=3,VLOOKUP(CONCATENATE('DGNB LCA Results'!$M$3,"_",Q471),$A$2:$P$1000,7,FALSE)*'DGNB LCA Results'!$N$3+VLOOKUP(CONCATENATE('DGNB LCA Results'!$K$3,"_",Q471),$A$2:$P$1000,7,FALSE)*'DGNB LCA Results'!$L$3+VLOOKUP(CONCATENATE('DGNB LCA Results'!$I$3,"_",Q471),$A$2:$P$1000,7,FALSE)*'DGNB LCA Results'!$J$3,IF('DGNB LCA Results'!$P$4=2,VLOOKUP(CONCATENATE('DGNB LCA Results'!$M$3,"_",Q471),$A$2:$P$1000,7,FALSE)*'DGNB LCA Results'!$N$3+VLOOKUP(CONCATENATE('DGNB LCA Results'!$K$3,"_",Q471),$A$2:$P$1000,7,FALSE)*'DGNB LCA Results'!$L$3,IF('DGNB LCA Results'!$P$4=1,VLOOKUP(CONCATENATE('DGNB LCA Results'!$M$3,"_",Q471),$A$2:$P$1000,7,FALSE)*'DGNB LCA Results'!$N$3,0))))</f>
        <v>0</v>
      </c>
      <c r="H471" s="426">
        <f>IF('DGNB LCA Results'!$P$4=4,VLOOKUP(CONCATENATE('DGNB LCA Results'!$M$3,"_",Q471),$A$2:$P$1000,8,FALSE)*'DGNB LCA Results'!$N$3+VLOOKUP(CONCATENATE('DGNB LCA Results'!$K$3,"_",Q471),$A$2:$P$1000,8,FALSE)*'DGNB LCA Results'!$L$3+VLOOKUP(CONCATENATE('DGNB LCA Results'!$I$3,"_",Q471),$A$2:$P$1000,8,FALSE)*'DGNB LCA Results'!$J$3+VLOOKUP(CONCATENATE('DGNB LCA Results'!$G$3,"_",Q471),$A$2:$P$1000,8,FALSE)*'DGNB LCA Results'!$H$3,IF('DGNB LCA Results'!$P$4=3,VLOOKUP(CONCATENATE('DGNB LCA Results'!$M$3,"_",Q471),$A$2:$P$1000,8,FALSE)*'DGNB LCA Results'!$N$3+VLOOKUP(CONCATENATE('DGNB LCA Results'!$K$3,"_",Q471),$A$2:$P$1000,8,FALSE)*'DGNB LCA Results'!$L$3+VLOOKUP(CONCATENATE('DGNB LCA Results'!$I$3,"_",Q471),$A$2:$P$1000,8,FALSE)*'DGNB LCA Results'!$J$3,IF('DGNB LCA Results'!$P$4=2,VLOOKUP(CONCATENATE('DGNB LCA Results'!$M$3,"_",Q471),$A$2:$P$1000,8,FALSE)*'DGNB LCA Results'!$N$3+VLOOKUP(CONCATENATE('DGNB LCA Results'!$K$3,"_",Q471),$A$2:$P$1000,8,FALSE)*'DGNB LCA Results'!$L$3,IF('DGNB LCA Results'!$P$4=1,VLOOKUP(CONCATENATE('DGNB LCA Results'!$M$3,"_",Q471),$A$2:$P$1000,8,FALSE)*'DGNB LCA Results'!$N$3,0))))</f>
        <v>0</v>
      </c>
      <c r="I471">
        <f>IF('DGNB LCA Results'!$P$4=4,VLOOKUP(CONCATENATE('DGNB LCA Results'!$M$3,"_",Q471),$A$2:$P$1000,9,FALSE)*'DGNB LCA Results'!$N$3+VLOOKUP(CONCATENATE('DGNB LCA Results'!$K$3,"_",Q471),$A$2:$P$1000,9,FALSE)*'DGNB LCA Results'!$L$3+VLOOKUP(CONCATENATE('DGNB LCA Results'!$I$3,"_",Q471),$A$2:$P$1000,9,FALSE)*'DGNB LCA Results'!$J$3+VLOOKUP(CONCATENATE('DGNB LCA Results'!$G$3,"_",Q471),$A$2:$P$1000,9,FALSE)*'DGNB LCA Results'!$H$3,IF('DGNB LCA Results'!$P$4=3,VLOOKUP(CONCATENATE('DGNB LCA Results'!$M$3,"_",Q471),$A$2:$P$1000,9,FALSE)*'DGNB LCA Results'!$N$3+VLOOKUP(CONCATENATE('DGNB LCA Results'!$K$3,"_",Q471),$A$2:$P$1000,9,FALSE)*'DGNB LCA Results'!$L$3+VLOOKUP(CONCATENATE('DGNB LCA Results'!$I$3,"_",Q471),$A$2:$P$1000,9,FALSE)*'DGNB LCA Results'!$J$3,IF('DGNB LCA Results'!$P$4=2,VLOOKUP(CONCATENATE('DGNB LCA Results'!$M$3,"_",Q471),$A$2:$P$1000,9,FALSE)*'DGNB LCA Results'!$N$3+VLOOKUP(CONCATENATE('DGNB LCA Results'!$K$3,"_",Q471),$A$2:$P$1000,9,FALSE)*'DGNB LCA Results'!$L$3,IF('DGNB LCA Results'!$P$4=1,VLOOKUP(CONCATENATE('DGNB LCA Results'!$M$3,"_",Q471),$A$2:$P$1000,9,FALSE)*'DGNB LCA Results'!$N$3,0))))</f>
        <v>0</v>
      </c>
      <c r="J471" s="427">
        <f>IF('DGNB LCA Results'!$P$4=4,VLOOKUP(CONCATENATE('DGNB LCA Results'!$M$3,"_",Q471),$A$2:$P$1000,10,FALSE)*'DGNB LCA Results'!$N$3+VLOOKUP(CONCATENATE('DGNB LCA Results'!$K$3,"_",Q471),$A$2:$P$1000,10,FALSE)*'DGNB LCA Results'!$L$3+VLOOKUP(CONCATENATE('DGNB LCA Results'!$I$3,"_",Q471),$A$2:$P$1000,10,FALSE)*'DGNB LCA Results'!$J$3+VLOOKUP(CONCATENATE('DGNB LCA Results'!$G$3,"_",Q471),$A$2:$P$1000,10,FALSE)*'DGNB LCA Results'!$H$3,IF('DGNB LCA Results'!$P$4=3,VLOOKUP(CONCATENATE('DGNB LCA Results'!$M$3,"_",Q471),$A$2:$P$1000,10,FALSE)*'DGNB LCA Results'!$N$3+VLOOKUP(CONCATENATE('DGNB LCA Results'!$K$3,"_",Q471),$A$2:$P$1000,10,FALSE)*'DGNB LCA Results'!$L$3+VLOOKUP(CONCATENATE('DGNB LCA Results'!$I$3,"_",Q471),$A$2:$P$1000,10,FALSE)*'DGNB LCA Results'!$J$3,IF('DGNB LCA Results'!$P$4=2,VLOOKUP(CONCATENATE('DGNB LCA Results'!$M$3,"_",Q471),$A$2:$P$1000,10,FALSE)*'DGNB LCA Results'!$N$3+VLOOKUP(CONCATENATE('DGNB LCA Results'!$K$3,"_",Q471),$A$2:$P$1000,10,FALSE)*'DGNB LCA Results'!$L$3,IF('DGNB LCA Results'!$P$4=1,VLOOKUP(CONCATENATE('DGNB LCA Results'!$M$3,"_",Q471),$A$2:$P$1000,10,FALSE)*'DGNB LCA Results'!$N$3,0))))</f>
        <v>0</v>
      </c>
      <c r="K471" s="426">
        <f>IF('DGNB LCA Results'!$P$4=4,VLOOKUP(CONCATENATE('DGNB LCA Results'!$M$3,"_",Q471),$A$2:$P$1000,11,FALSE)*'DGNB LCA Results'!$N$3+VLOOKUP(CONCATENATE('DGNB LCA Results'!$K$3,"_",Q471),$A$2:$P$1000,11,FALSE)*'DGNB LCA Results'!$L$3+VLOOKUP(CONCATENATE('DGNB LCA Results'!$I$3,"_",Q471),$A$2:$P$1000,11,FALSE)*'DGNB LCA Results'!$J$3+VLOOKUP(CONCATENATE('DGNB LCA Results'!$G$3,"_",Q471),$A$2:$P$1000,11,FALSE)*'DGNB LCA Results'!$H$3,IF('DGNB LCA Results'!$P$4=3,VLOOKUP(CONCATENATE('DGNB LCA Results'!$M$3,"_",Q471),$A$2:$P$1000,11,FALSE)*'DGNB LCA Results'!$N$3+VLOOKUP(CONCATENATE('DGNB LCA Results'!$K$3,"_",Q471),$A$2:$P$1000,11,FALSE)*'DGNB LCA Results'!$L$3+VLOOKUP(CONCATENATE('DGNB LCA Results'!$I$3,"_",Q471),$A$2:$P$1000,11,FALSE)*'DGNB LCA Results'!$J$3,IF('DGNB LCA Results'!$P$4=2,VLOOKUP(CONCATENATE('DGNB LCA Results'!$M$3,"_",Q471),$A$2:$P$1000,11,FALSE)*'DGNB LCA Results'!$N$3+VLOOKUP(CONCATENATE('DGNB LCA Results'!$K$3,"_",Q471),$A$2:$P$1000,11,FALSE)*'DGNB LCA Results'!$L$3,IF('DGNB LCA Results'!$P$4=1,VLOOKUP(CONCATENATE('DGNB LCA Results'!$M$3,"_",Q471),$A$2:$P$1000,11,FALSE)*'DGNB LCA Results'!$N$3,0))))</f>
        <v>0</v>
      </c>
      <c r="L471">
        <f>IF('DGNB LCA Results'!$P$4=4,VLOOKUP(CONCATENATE('DGNB LCA Results'!$M$3,"_",Q471),$A$2:$P$1000,12,FALSE)*'DGNB LCA Results'!$N$3+VLOOKUP(CONCATENATE('DGNB LCA Results'!$K$3,"_",Q471),$A$2:$P$1000,12,FALSE)*'DGNB LCA Results'!$L$3+VLOOKUP(CONCATENATE('DGNB LCA Results'!$I$3,"_",Q471),$A$2:$P$1000,12,FALSE)*'DGNB LCA Results'!$J$3+VLOOKUP(CONCATENATE('DGNB LCA Results'!$G$3,"_",Q471),$A$2:$P$1000,12,FALSE)*'DGNB LCA Results'!$H$3,IF('DGNB LCA Results'!$P$4=3,VLOOKUP(CONCATENATE('DGNB LCA Results'!$M$3,"_",Q471),$A$2:$P$1000,12,FALSE)*'DGNB LCA Results'!$N$3+VLOOKUP(CONCATENATE('DGNB LCA Results'!$K$3,"_",Q471),$A$2:$P$1000,12,FALSE)*'DGNB LCA Results'!$L$3+VLOOKUP(CONCATENATE('DGNB LCA Results'!$I$3,"_",Q471),$A$2:$P$1000,12,FALSE)*'DGNB LCA Results'!$J$3,IF('DGNB LCA Results'!$P$4=2,VLOOKUP(CONCATENATE('DGNB LCA Results'!$M$3,"_",Q471),$A$2:$P$1000,12,FALSE)*'DGNB LCA Results'!$N$3+VLOOKUP(CONCATENATE('DGNB LCA Results'!$K$3,"_",Q471),$A$2:$P$1000,12,FALSE)*'DGNB LCA Results'!$L$3,IF('DGNB LCA Results'!$P$4=1,VLOOKUP(CONCATENATE('DGNB LCA Results'!$M$3,"_",Q471),$A$2:$P$1000,12,FALSE)*'DGNB LCA Results'!$N$3,0))))</f>
        <v>0</v>
      </c>
      <c r="M471" s="427">
        <f>IF('DGNB LCA Results'!$P$4=4,VLOOKUP(CONCATENATE('DGNB LCA Results'!$M$3,"_",Q471),$A$2:$P$1000,13,FALSE)*'DGNB LCA Results'!$N$3+VLOOKUP(CONCATENATE('DGNB LCA Results'!$K$3,"_",Q471),$A$2:$P$1000,13,FALSE)*'DGNB LCA Results'!$L$3+VLOOKUP(CONCATENATE('DGNB LCA Results'!$I$3,"_",Q471),$A$2:$P$1000,13,FALSE)*'DGNB LCA Results'!$J$3+VLOOKUP(CONCATENATE('DGNB LCA Results'!$G$3,"_",Q471),$A$2:$P$1000,13,FALSE)*'DGNB LCA Results'!$H$3,IF('DGNB LCA Results'!$P$4=3,VLOOKUP(CONCATENATE('DGNB LCA Results'!$M$3,"_",Q471),$A$2:$P$1000,13,FALSE)*'DGNB LCA Results'!$N$3+VLOOKUP(CONCATENATE('DGNB LCA Results'!$K$3,"_",Q471),$A$2:$P$1000,13,FALSE)*'DGNB LCA Results'!$L$3+VLOOKUP(CONCATENATE('DGNB LCA Results'!$I$3,"_",Q471),$A$2:$P$1000,13,FALSE)*'DGNB LCA Results'!$J$3,IF('DGNB LCA Results'!$P$4=2,VLOOKUP(CONCATENATE('DGNB LCA Results'!$M$3,"_",Q471),$A$2:$P$1000,13,FALSE)*'DGNB LCA Results'!$N$3+VLOOKUP(CONCATENATE('DGNB LCA Results'!$K$3,"_",Q471),$A$2:$P$1000,13,FALSE)*'DGNB LCA Results'!$L$3,IF('DGNB LCA Results'!$P$4=1,VLOOKUP(CONCATENATE('DGNB LCA Results'!$M$3,"_",Q471),$A$2:$P$1000,13,FALSE)*'DGNB LCA Results'!$N$3,0))))</f>
        <v>0</v>
      </c>
      <c r="N471" s="426">
        <f>IF('DGNB LCA Results'!$P$4=4,VLOOKUP(CONCATENATE('DGNB LCA Results'!$M$3,"_",Q471),$A$2:$P$1000,14,FALSE)*'DGNB LCA Results'!$N$3+VLOOKUP(CONCATENATE('DGNB LCA Results'!$K$3,"_",Q471),$A$2:$P$1000,14,FALSE)*'DGNB LCA Results'!$L$3+VLOOKUP(CONCATENATE('DGNB LCA Results'!$I$3,"_",Q471),$A$2:$P$1000,14,FALSE)*'DGNB LCA Results'!$J$3+VLOOKUP(CONCATENATE('DGNB LCA Results'!$G$3,"_",Q471),$A$2:$P$1000,14,FALSE)*'DGNB LCA Results'!$H$3,IF('DGNB LCA Results'!$P$4=3,VLOOKUP(CONCATENATE('DGNB LCA Results'!$M$3,"_",Q471),$A$2:$P$1000,14,FALSE)*'DGNB LCA Results'!$N$3+VLOOKUP(CONCATENATE('DGNB LCA Results'!$K$3,"_",Q471),$A$2:$P$1000,14,FALSE)*'DGNB LCA Results'!$L$3+VLOOKUP(CONCATENATE('DGNB LCA Results'!$I$3,"_",Q471),$A$2:$P$1000,14,FALSE)*'DGNB LCA Results'!$J$3,IF('DGNB LCA Results'!$P$4=2,VLOOKUP(CONCATENATE('DGNB LCA Results'!$M$3,"_",Q471),$A$2:$P$1000,14,FALSE)*'DGNB LCA Results'!$N$3+VLOOKUP(CONCATENATE('DGNB LCA Results'!$K$3,"_",Q471),$A$2:$P$1000,14,FALSE)*'DGNB LCA Results'!$L$3,IF('DGNB LCA Results'!$P$4=1,VLOOKUP(CONCATENATE('DGNB LCA Results'!$M$3,"_",Q471),$A$2:$P$1000,14,FALSE)*'DGNB LCA Results'!$N$3,0))))</f>
        <v>0</v>
      </c>
      <c r="O471">
        <f>IF('DGNB LCA Results'!$P$4=4,VLOOKUP(CONCATENATE('DGNB LCA Results'!$M$3,"_",Q471),$A$2:$P$1000,15,FALSE)*'DGNB LCA Results'!$N$3+VLOOKUP(CONCATENATE('DGNB LCA Results'!$K$3,"_",Q471),$A$2:$P$1000,15,FALSE)*'DGNB LCA Results'!$L$3+VLOOKUP(CONCATENATE('DGNB LCA Results'!$I$3,"_",Q471),$A$2:$P$1000,15,FALSE)*'DGNB LCA Results'!$J$3+VLOOKUP(CONCATENATE('DGNB LCA Results'!$G$3,"_",Q471),$A$2:$P$1000,15,FALSE)*'DGNB LCA Results'!$H$3,IF('DGNB LCA Results'!$P$4=3,VLOOKUP(CONCATENATE('DGNB LCA Results'!$M$3,"_",Q471),$A$2:$P$1000,15,FALSE)*'DGNB LCA Results'!$N$3+VLOOKUP(CONCATENATE('DGNB LCA Results'!$K$3,"_",Q471),$A$2:$P$1000,15,FALSE)*'DGNB LCA Results'!$L$3+VLOOKUP(CONCATENATE('DGNB LCA Results'!$I$3,"_",Q471),$A$2:$P$1000,15,FALSE)*'DGNB LCA Results'!$J$3,IF('DGNB LCA Results'!$P$4=2,VLOOKUP(CONCATENATE('DGNB LCA Results'!$M$3,"_",Q471),$A$2:$P$1000,15,FALSE)*'DGNB LCA Results'!$N$3+VLOOKUP(CONCATENATE('DGNB LCA Results'!$K$3,"_",Q471),$A$2:$P$1000,15,FALSE)*'DGNB LCA Results'!$L$3,IF('DGNB LCA Results'!$P$4=1,VLOOKUP(CONCATENATE('DGNB LCA Results'!$M$3,"_",Q471),$A$2:$P$1000,15,FALSE)*'DGNB LCA Results'!$N$3,0))))</f>
        <v>0</v>
      </c>
      <c r="P471" s="427">
        <f>IF('DGNB LCA Results'!$P$4=4,VLOOKUP(CONCATENATE('DGNB LCA Results'!$M$3,"_",Q471),$A$2:$P$1000,16,FALSE)*'DGNB LCA Results'!$N$3+VLOOKUP(CONCATENATE('DGNB LCA Results'!$K$3,"_",Q471),$A$2:$P$1000,16,FALSE)*'DGNB LCA Results'!$L$3+VLOOKUP(CONCATENATE('DGNB LCA Results'!$I$3,"_",Q471),$A$2:$P$1000,16,FALSE)*'DGNB LCA Results'!$J$3+VLOOKUP(CONCATENATE('DGNB LCA Results'!$G$3,"_",Q471),$A$2:$P$1000,16,FALSE)*'DGNB LCA Results'!$H$3,IF('DGNB LCA Results'!$P$4=3,VLOOKUP(CONCATENATE('DGNB LCA Results'!$M$3,"_",Q471),$A$2:$P$1000,16,FALSE)*'DGNB LCA Results'!$N$3+VLOOKUP(CONCATENATE('DGNB LCA Results'!$K$3,"_",Q471),$A$2:$P$1000,16,FALSE)*'DGNB LCA Results'!$L$3+VLOOKUP(CONCATENATE('DGNB LCA Results'!$I$3,"_",Q471),$A$2:$P$1000,16,FALSE)*'DGNB LCA Results'!$J$3,IF('DGNB LCA Results'!$P$4=2,VLOOKUP(CONCATENATE('DGNB LCA Results'!$M$3,"_",Q471),$A$2:$P$1000,16,FALSE)*'DGNB LCA Results'!$N$3+VLOOKUP(CONCATENATE('DGNB LCA Results'!$K$3,"_",Q471),$A$2:$P$1000,16,FALSE)*'DGNB LCA Results'!$L$3,IF('DGNB LCA Results'!$P$4=1,VLOOKUP(CONCATENATE('DGNB LCA Results'!$M$3,"_",Q471),$A$2:$P$1000,16,FALSE)*'DGNB LCA Results'!$N$3,0))))</f>
        <v>0</v>
      </c>
      <c r="Q471" s="428">
        <v>25</v>
      </c>
      <c r="R471" s="428" t="s">
        <v>330</v>
      </c>
    </row>
    <row r="472">
      <c r="A472" t="str">
        <f t="shared" si="40"/>
        <v>MIX_Template_50</v>
      </c>
      <c r="B472" s="426">
        <f>IF('DGNB LCA Results'!$P$4=4,VLOOKUP(CONCATENATE('DGNB LCA Results'!$M$3,"_",Q472),$A$2:$P$1000,2,FALSE)*'DGNB LCA Results'!$N$3+VLOOKUP(CONCATENATE('DGNB LCA Results'!$K$3,"_",Q472),$A$2:$P$1000,2,FALSE)*'DGNB LCA Results'!$L$3+VLOOKUP(CONCATENATE('DGNB LCA Results'!$I$3,"_",Q472),$A$2:$P$1000,2,FALSE)*'DGNB LCA Results'!$J$3+VLOOKUP(CONCATENATE('DGNB LCA Results'!$G$3,"_",Q472),$A$2:$P$1000,2,FALSE)*'DGNB LCA Results'!$H$3,IF('DGNB LCA Results'!$P$4=3,VLOOKUP(CONCATENATE('DGNB LCA Results'!$M$3,"_",Q472),$A$2:$P$1000,2,FALSE)*'DGNB LCA Results'!$N$3+VLOOKUP(CONCATENATE('DGNB LCA Results'!$K$3,"_",Q472),$A$2:$P$1000,2,FALSE)*'DGNB LCA Results'!$L$3+VLOOKUP(CONCATENATE('DGNB LCA Results'!$I$3,"_",Q472),$A$2:$P$1000,2,FALSE)*'DGNB LCA Results'!$J$3,IF('DGNB LCA Results'!$P$4=2,VLOOKUP(CONCATENATE('DGNB LCA Results'!$M$3,"_",Q472),$A$2:$P$1000,2,FALSE)*'DGNB LCA Results'!$N$3+VLOOKUP(CONCATENATE('DGNB LCA Results'!$K$3,"_",Q472),$A$2:$P$1000,2,FALSE)*'DGNB LCA Results'!$L$3,IF('DGNB LCA Results'!$P$4=1,VLOOKUP(CONCATENATE('DGNB LCA Results'!$M$3,"_",Q472),$A$2:$P$1000,2,FALSE)*'DGNB LCA Results'!$N$3,0))))</f>
        <v>0</v>
      </c>
      <c r="C472">
        <f>IF('DGNB LCA Results'!$P$4=4,VLOOKUP(CONCATENATE('DGNB LCA Results'!$M$3,"_",Q472),$A$2:$P$1000,3,FALSE)*'DGNB LCA Results'!$N$3+VLOOKUP(CONCATENATE('DGNB LCA Results'!$K$3,"_",Q472),$A$2:$P$1000,3,FALSE)*'DGNB LCA Results'!$L$3+VLOOKUP(CONCATENATE('DGNB LCA Results'!$I$3,"_",Q472),$A$2:$P$1000,3,FALSE)*'DGNB LCA Results'!$J$3+VLOOKUP(CONCATENATE('DGNB LCA Results'!$G$3,"_",Q472),$A$2:$P$1000,3,FALSE)*'DGNB LCA Results'!$H$3,IF('DGNB LCA Results'!$P$4=3,VLOOKUP(CONCATENATE('DGNB LCA Results'!$M$3,"_",Q472),$A$2:$P$1000,3,FALSE)*'DGNB LCA Results'!$N$3+VLOOKUP(CONCATENATE('DGNB LCA Results'!$K$3,"_",Q472),$A$2:$P$1000,3,FALSE)*'DGNB LCA Results'!$L$3+VLOOKUP(CONCATENATE('DGNB LCA Results'!$I$3,"_",Q472),$A$2:$P$1000,3,FALSE)*'DGNB LCA Results'!$J$3,IF('DGNB LCA Results'!$P$4=2,VLOOKUP(CONCATENATE('DGNB LCA Results'!$M$3,"_",Q472),$A$2:$P$1000,3,FALSE)*'DGNB LCA Results'!$N$3+VLOOKUP(CONCATENATE('DGNB LCA Results'!$K$3,"_",Q472),$A$2:$P$1000,3,FALSE)*'DGNB LCA Results'!$L$3,IF('DGNB LCA Results'!$P$4=1,VLOOKUP(CONCATENATE('DGNB LCA Results'!$M$3,"_",Q472),$A$2:$P$1000,3,FALSE)*'DGNB LCA Results'!$N$3,0))))</f>
        <v>0</v>
      </c>
      <c r="D472">
        <f>IF('DGNB LCA Results'!$P$4=4,VLOOKUP(CONCATENATE('DGNB LCA Results'!$M$3,"_",Q472),$A$2:$P$1000,4,FALSE)*'DGNB LCA Results'!$N$3+VLOOKUP(CONCATENATE('DGNB LCA Results'!$K$3,"_",Q472),$A$2:$P$1000,4,FALSE)*'DGNB LCA Results'!$L$3+VLOOKUP(CONCATENATE('DGNB LCA Results'!$I$3,"_",Q472),$A$2:$P$1000,4,FALSE)*'DGNB LCA Results'!$J$3+VLOOKUP(CONCATENATE('DGNB LCA Results'!$G$3,"_",Q472),$A$2:$P$1000,4,FALSE)*'DGNB LCA Results'!$H$3,IF('DGNB LCA Results'!$P$4=3,VLOOKUP(CONCATENATE('DGNB LCA Results'!$M$3,"_",Q472),$A$2:$P$1000,4,FALSE)*'DGNB LCA Results'!$N$3+VLOOKUP(CONCATENATE('DGNB LCA Results'!$K$3,"_",Q472),$A$2:$P$1000,4,FALSE)*'DGNB LCA Results'!$L$3+VLOOKUP(CONCATENATE('DGNB LCA Results'!$I$3,"_",Q472),$A$2:$P$1000,4,FALSE)*'DGNB LCA Results'!$J$3,IF('DGNB LCA Results'!$P$4=2,VLOOKUP(CONCATENATE('DGNB LCA Results'!$M$3,"_",Q472),$A$2:$P$1000,4,FALSE)*'DGNB LCA Results'!$N$3+VLOOKUP(CONCATENATE('DGNB LCA Results'!$K$3,"_",Q472),$A$2:$P$1000,4,FALSE)*'DGNB LCA Results'!$L$3,IF('DGNB LCA Results'!$P$4=1,VLOOKUP(CONCATENATE('DGNB LCA Results'!$M$3,"_",Q472),$A$2:$P$1000,4,FALSE)*'DGNB LCA Results'!$N$3,0))))</f>
        <v>0</v>
      </c>
      <c r="E472" s="426">
        <f>IF('DGNB LCA Results'!$P$4=4,VLOOKUP(CONCATENATE('DGNB LCA Results'!$M$3,"_",Q472),$A$2:$P$1000,5,FALSE)*'DGNB LCA Results'!$N$3+VLOOKUP(CONCATENATE('DGNB LCA Results'!$K$3,"_",Q472),$A$2:$P$1000,5,FALSE)*'DGNB LCA Results'!$L$3+VLOOKUP(CONCATENATE('DGNB LCA Results'!$I$3,"_",Q472),$A$2:$P$1000,5,FALSE)*'DGNB LCA Results'!$J$3+VLOOKUP(CONCATENATE('DGNB LCA Results'!$G$3,"_",Q472),$A$2:$P$1000,5,FALSE)*'DGNB LCA Results'!$H$3,IF('DGNB LCA Results'!$P$4=3,VLOOKUP(CONCATENATE('DGNB LCA Results'!$M$3,"_",Q472),$A$2:$P$1000,5,FALSE)*'DGNB LCA Results'!$N$3+VLOOKUP(CONCATENATE('DGNB LCA Results'!$K$3,"_",Q472),$A$2:$P$1000,5,FALSE)*'DGNB LCA Results'!$L$3+VLOOKUP(CONCATENATE('DGNB LCA Results'!$I$3,"_",Q472),$A$2:$P$1000,5,FALSE)*'DGNB LCA Results'!$J$3,IF('DGNB LCA Results'!$P$4=2,VLOOKUP(CONCATENATE('DGNB LCA Results'!$M$3,"_",Q472),$A$2:$P$1000,5,FALSE)*'DGNB LCA Results'!$N$3+VLOOKUP(CONCATENATE('DGNB LCA Results'!$K$3,"_",Q472),$A$2:$P$1000,5,FALSE)*'DGNB LCA Results'!$L$3,IF('DGNB LCA Results'!$P$4=1,VLOOKUP(CONCATENATE('DGNB LCA Results'!$M$3,"_",Q472),$A$2:$P$1000,5,FALSE)*'DGNB LCA Results'!$N$3,0))))</f>
        <v>0</v>
      </c>
      <c r="F472">
        <f>IF('DGNB LCA Results'!$P$4=4,VLOOKUP(CONCATENATE('DGNB LCA Results'!$M$3,"_",Q472),$A$2:$P$1000,6,FALSE)*'DGNB LCA Results'!$N$3+VLOOKUP(CONCATENATE('DGNB LCA Results'!$K$3,"_",Q472),$A$2:$P$1000,6,FALSE)*'DGNB LCA Results'!$L$3+VLOOKUP(CONCATENATE('DGNB LCA Results'!$I$3,"_",Q472),$A$2:$P$1000,6,FALSE)*'DGNB LCA Results'!$J$3+VLOOKUP(CONCATENATE('DGNB LCA Results'!$G$3,"_",Q472),$A$2:$P$1000,6,FALSE)*'DGNB LCA Results'!$H$3,IF('DGNB LCA Results'!$P$4=3,VLOOKUP(CONCATENATE('DGNB LCA Results'!$M$3,"_",Q472),$A$2:$P$1000,6,FALSE)*'DGNB LCA Results'!$N$3+VLOOKUP(CONCATENATE('DGNB LCA Results'!$K$3,"_",Q472),$A$2:$P$1000,6,FALSE)*'DGNB LCA Results'!$L$3+VLOOKUP(CONCATENATE('DGNB LCA Results'!$I$3,"_",Q472),$A$2:$P$1000,6,FALSE)*'DGNB LCA Results'!$J$3,IF('DGNB LCA Results'!$P$4=2,VLOOKUP(CONCATENATE('DGNB LCA Results'!$M$3,"_",Q472),$A$2:$P$1000,6,FALSE)*'DGNB LCA Results'!$N$3+VLOOKUP(CONCATENATE('DGNB LCA Results'!$K$3,"_",Q472),$A$2:$P$1000,6,FALSE)*'DGNB LCA Results'!$L$3,IF('DGNB LCA Results'!$P$4=1,VLOOKUP(CONCATENATE('DGNB LCA Results'!$M$3,"_",Q472),$A$2:$P$1000,6,FALSE)*'DGNB LCA Results'!$N$3,0))))</f>
        <v>0</v>
      </c>
      <c r="G472" s="427">
        <f>IF('DGNB LCA Results'!$P$4=4,VLOOKUP(CONCATENATE('DGNB LCA Results'!$M$3,"_",Q472),$A$2:$P$1000,7,FALSE)*'DGNB LCA Results'!$N$3+VLOOKUP(CONCATENATE('DGNB LCA Results'!$K$3,"_",Q472),$A$2:$P$1000,7,FALSE)*'DGNB LCA Results'!$L$3+VLOOKUP(CONCATENATE('DGNB LCA Results'!$I$3,"_",Q472),$A$2:$P$1000,7,FALSE)*'DGNB LCA Results'!$J$3+VLOOKUP(CONCATENATE('DGNB LCA Results'!$G$3,"_",Q472),$A$2:$P$1000,7,FALSE)*'DGNB LCA Results'!$H$3,IF('DGNB LCA Results'!$P$4=3,VLOOKUP(CONCATENATE('DGNB LCA Results'!$M$3,"_",Q472),$A$2:$P$1000,7,FALSE)*'DGNB LCA Results'!$N$3+VLOOKUP(CONCATENATE('DGNB LCA Results'!$K$3,"_",Q472),$A$2:$P$1000,7,FALSE)*'DGNB LCA Results'!$L$3+VLOOKUP(CONCATENATE('DGNB LCA Results'!$I$3,"_",Q472),$A$2:$P$1000,7,FALSE)*'DGNB LCA Results'!$J$3,IF('DGNB LCA Results'!$P$4=2,VLOOKUP(CONCATENATE('DGNB LCA Results'!$M$3,"_",Q472),$A$2:$P$1000,7,FALSE)*'DGNB LCA Results'!$N$3+VLOOKUP(CONCATENATE('DGNB LCA Results'!$K$3,"_",Q472),$A$2:$P$1000,7,FALSE)*'DGNB LCA Results'!$L$3,IF('DGNB LCA Results'!$P$4=1,VLOOKUP(CONCATENATE('DGNB LCA Results'!$M$3,"_",Q472),$A$2:$P$1000,7,FALSE)*'DGNB LCA Results'!$N$3,0))))</f>
        <v>0</v>
      </c>
      <c r="H472" s="426">
        <f>IF('DGNB LCA Results'!$P$4=4,VLOOKUP(CONCATENATE('DGNB LCA Results'!$M$3,"_",Q472),$A$2:$P$1000,8,FALSE)*'DGNB LCA Results'!$N$3+VLOOKUP(CONCATENATE('DGNB LCA Results'!$K$3,"_",Q472),$A$2:$P$1000,8,FALSE)*'DGNB LCA Results'!$L$3+VLOOKUP(CONCATENATE('DGNB LCA Results'!$I$3,"_",Q472),$A$2:$P$1000,8,FALSE)*'DGNB LCA Results'!$J$3+VLOOKUP(CONCATENATE('DGNB LCA Results'!$G$3,"_",Q472),$A$2:$P$1000,8,FALSE)*'DGNB LCA Results'!$H$3,IF('DGNB LCA Results'!$P$4=3,VLOOKUP(CONCATENATE('DGNB LCA Results'!$M$3,"_",Q472),$A$2:$P$1000,8,FALSE)*'DGNB LCA Results'!$N$3+VLOOKUP(CONCATENATE('DGNB LCA Results'!$K$3,"_",Q472),$A$2:$P$1000,8,FALSE)*'DGNB LCA Results'!$L$3+VLOOKUP(CONCATENATE('DGNB LCA Results'!$I$3,"_",Q472),$A$2:$P$1000,8,FALSE)*'DGNB LCA Results'!$J$3,IF('DGNB LCA Results'!$P$4=2,VLOOKUP(CONCATENATE('DGNB LCA Results'!$M$3,"_",Q472),$A$2:$P$1000,8,FALSE)*'DGNB LCA Results'!$N$3+VLOOKUP(CONCATENATE('DGNB LCA Results'!$K$3,"_",Q472),$A$2:$P$1000,8,FALSE)*'DGNB LCA Results'!$L$3,IF('DGNB LCA Results'!$P$4=1,VLOOKUP(CONCATENATE('DGNB LCA Results'!$M$3,"_",Q472),$A$2:$P$1000,8,FALSE)*'DGNB LCA Results'!$N$3,0))))</f>
        <v>0</v>
      </c>
      <c r="I472">
        <f>IF('DGNB LCA Results'!$P$4=4,VLOOKUP(CONCATENATE('DGNB LCA Results'!$M$3,"_",Q472),$A$2:$P$1000,9,FALSE)*'DGNB LCA Results'!$N$3+VLOOKUP(CONCATENATE('DGNB LCA Results'!$K$3,"_",Q472),$A$2:$P$1000,9,FALSE)*'DGNB LCA Results'!$L$3+VLOOKUP(CONCATENATE('DGNB LCA Results'!$I$3,"_",Q472),$A$2:$P$1000,9,FALSE)*'DGNB LCA Results'!$J$3+VLOOKUP(CONCATENATE('DGNB LCA Results'!$G$3,"_",Q472),$A$2:$P$1000,9,FALSE)*'DGNB LCA Results'!$H$3,IF('DGNB LCA Results'!$P$4=3,VLOOKUP(CONCATENATE('DGNB LCA Results'!$M$3,"_",Q472),$A$2:$P$1000,9,FALSE)*'DGNB LCA Results'!$N$3+VLOOKUP(CONCATENATE('DGNB LCA Results'!$K$3,"_",Q472),$A$2:$P$1000,9,FALSE)*'DGNB LCA Results'!$L$3+VLOOKUP(CONCATENATE('DGNB LCA Results'!$I$3,"_",Q472),$A$2:$P$1000,9,FALSE)*'DGNB LCA Results'!$J$3,IF('DGNB LCA Results'!$P$4=2,VLOOKUP(CONCATENATE('DGNB LCA Results'!$M$3,"_",Q472),$A$2:$P$1000,9,FALSE)*'DGNB LCA Results'!$N$3+VLOOKUP(CONCATENATE('DGNB LCA Results'!$K$3,"_",Q472),$A$2:$P$1000,9,FALSE)*'DGNB LCA Results'!$L$3,IF('DGNB LCA Results'!$P$4=1,VLOOKUP(CONCATENATE('DGNB LCA Results'!$M$3,"_",Q472),$A$2:$P$1000,9,FALSE)*'DGNB LCA Results'!$N$3,0))))</f>
        <v>0</v>
      </c>
      <c r="J472" s="427">
        <f>IF('DGNB LCA Results'!$P$4=4,VLOOKUP(CONCATENATE('DGNB LCA Results'!$M$3,"_",Q472),$A$2:$P$1000,10,FALSE)*'DGNB LCA Results'!$N$3+VLOOKUP(CONCATENATE('DGNB LCA Results'!$K$3,"_",Q472),$A$2:$P$1000,10,FALSE)*'DGNB LCA Results'!$L$3+VLOOKUP(CONCATENATE('DGNB LCA Results'!$I$3,"_",Q472),$A$2:$P$1000,10,FALSE)*'DGNB LCA Results'!$J$3+VLOOKUP(CONCATENATE('DGNB LCA Results'!$G$3,"_",Q472),$A$2:$P$1000,10,FALSE)*'DGNB LCA Results'!$H$3,IF('DGNB LCA Results'!$P$4=3,VLOOKUP(CONCATENATE('DGNB LCA Results'!$M$3,"_",Q472),$A$2:$P$1000,10,FALSE)*'DGNB LCA Results'!$N$3+VLOOKUP(CONCATENATE('DGNB LCA Results'!$K$3,"_",Q472),$A$2:$P$1000,10,FALSE)*'DGNB LCA Results'!$L$3+VLOOKUP(CONCATENATE('DGNB LCA Results'!$I$3,"_",Q472),$A$2:$P$1000,10,FALSE)*'DGNB LCA Results'!$J$3,IF('DGNB LCA Results'!$P$4=2,VLOOKUP(CONCATENATE('DGNB LCA Results'!$M$3,"_",Q472),$A$2:$P$1000,10,FALSE)*'DGNB LCA Results'!$N$3+VLOOKUP(CONCATENATE('DGNB LCA Results'!$K$3,"_",Q472),$A$2:$P$1000,10,FALSE)*'DGNB LCA Results'!$L$3,IF('DGNB LCA Results'!$P$4=1,VLOOKUP(CONCATENATE('DGNB LCA Results'!$M$3,"_",Q472),$A$2:$P$1000,10,FALSE)*'DGNB LCA Results'!$N$3,0))))</f>
        <v>0</v>
      </c>
      <c r="K472" s="426">
        <f>IF('DGNB LCA Results'!$P$4=4,VLOOKUP(CONCATENATE('DGNB LCA Results'!$M$3,"_",Q472),$A$2:$P$1000,11,FALSE)*'DGNB LCA Results'!$N$3+VLOOKUP(CONCATENATE('DGNB LCA Results'!$K$3,"_",Q472),$A$2:$P$1000,11,FALSE)*'DGNB LCA Results'!$L$3+VLOOKUP(CONCATENATE('DGNB LCA Results'!$I$3,"_",Q472),$A$2:$P$1000,11,FALSE)*'DGNB LCA Results'!$J$3+VLOOKUP(CONCATENATE('DGNB LCA Results'!$G$3,"_",Q472),$A$2:$P$1000,11,FALSE)*'DGNB LCA Results'!$H$3,IF('DGNB LCA Results'!$P$4=3,VLOOKUP(CONCATENATE('DGNB LCA Results'!$M$3,"_",Q472),$A$2:$P$1000,11,FALSE)*'DGNB LCA Results'!$N$3+VLOOKUP(CONCATENATE('DGNB LCA Results'!$K$3,"_",Q472),$A$2:$P$1000,11,FALSE)*'DGNB LCA Results'!$L$3+VLOOKUP(CONCATENATE('DGNB LCA Results'!$I$3,"_",Q472),$A$2:$P$1000,11,FALSE)*'DGNB LCA Results'!$J$3,IF('DGNB LCA Results'!$P$4=2,VLOOKUP(CONCATENATE('DGNB LCA Results'!$M$3,"_",Q472),$A$2:$P$1000,11,FALSE)*'DGNB LCA Results'!$N$3+VLOOKUP(CONCATENATE('DGNB LCA Results'!$K$3,"_",Q472),$A$2:$P$1000,11,FALSE)*'DGNB LCA Results'!$L$3,IF('DGNB LCA Results'!$P$4=1,VLOOKUP(CONCATENATE('DGNB LCA Results'!$M$3,"_",Q472),$A$2:$P$1000,11,FALSE)*'DGNB LCA Results'!$N$3,0))))</f>
        <v>0</v>
      </c>
      <c r="L472">
        <f>IF('DGNB LCA Results'!$P$4=4,VLOOKUP(CONCATENATE('DGNB LCA Results'!$M$3,"_",Q472),$A$2:$P$1000,12,FALSE)*'DGNB LCA Results'!$N$3+VLOOKUP(CONCATENATE('DGNB LCA Results'!$K$3,"_",Q472),$A$2:$P$1000,12,FALSE)*'DGNB LCA Results'!$L$3+VLOOKUP(CONCATENATE('DGNB LCA Results'!$I$3,"_",Q472),$A$2:$P$1000,12,FALSE)*'DGNB LCA Results'!$J$3+VLOOKUP(CONCATENATE('DGNB LCA Results'!$G$3,"_",Q472),$A$2:$P$1000,12,FALSE)*'DGNB LCA Results'!$H$3,IF('DGNB LCA Results'!$P$4=3,VLOOKUP(CONCATENATE('DGNB LCA Results'!$M$3,"_",Q472),$A$2:$P$1000,12,FALSE)*'DGNB LCA Results'!$N$3+VLOOKUP(CONCATENATE('DGNB LCA Results'!$K$3,"_",Q472),$A$2:$P$1000,12,FALSE)*'DGNB LCA Results'!$L$3+VLOOKUP(CONCATENATE('DGNB LCA Results'!$I$3,"_",Q472),$A$2:$P$1000,12,FALSE)*'DGNB LCA Results'!$J$3,IF('DGNB LCA Results'!$P$4=2,VLOOKUP(CONCATENATE('DGNB LCA Results'!$M$3,"_",Q472),$A$2:$P$1000,12,FALSE)*'DGNB LCA Results'!$N$3+VLOOKUP(CONCATENATE('DGNB LCA Results'!$K$3,"_",Q472),$A$2:$P$1000,12,FALSE)*'DGNB LCA Results'!$L$3,IF('DGNB LCA Results'!$P$4=1,VLOOKUP(CONCATENATE('DGNB LCA Results'!$M$3,"_",Q472),$A$2:$P$1000,12,FALSE)*'DGNB LCA Results'!$N$3,0))))</f>
        <v>0</v>
      </c>
      <c r="M472" s="427">
        <f>IF('DGNB LCA Results'!$P$4=4,VLOOKUP(CONCATENATE('DGNB LCA Results'!$M$3,"_",Q472),$A$2:$P$1000,13,FALSE)*'DGNB LCA Results'!$N$3+VLOOKUP(CONCATENATE('DGNB LCA Results'!$K$3,"_",Q472),$A$2:$P$1000,13,FALSE)*'DGNB LCA Results'!$L$3+VLOOKUP(CONCATENATE('DGNB LCA Results'!$I$3,"_",Q472),$A$2:$P$1000,13,FALSE)*'DGNB LCA Results'!$J$3+VLOOKUP(CONCATENATE('DGNB LCA Results'!$G$3,"_",Q472),$A$2:$P$1000,13,FALSE)*'DGNB LCA Results'!$H$3,IF('DGNB LCA Results'!$P$4=3,VLOOKUP(CONCATENATE('DGNB LCA Results'!$M$3,"_",Q472),$A$2:$P$1000,13,FALSE)*'DGNB LCA Results'!$N$3+VLOOKUP(CONCATENATE('DGNB LCA Results'!$K$3,"_",Q472),$A$2:$P$1000,13,FALSE)*'DGNB LCA Results'!$L$3+VLOOKUP(CONCATENATE('DGNB LCA Results'!$I$3,"_",Q472),$A$2:$P$1000,13,FALSE)*'DGNB LCA Results'!$J$3,IF('DGNB LCA Results'!$P$4=2,VLOOKUP(CONCATENATE('DGNB LCA Results'!$M$3,"_",Q472),$A$2:$P$1000,13,FALSE)*'DGNB LCA Results'!$N$3+VLOOKUP(CONCATENATE('DGNB LCA Results'!$K$3,"_",Q472),$A$2:$P$1000,13,FALSE)*'DGNB LCA Results'!$L$3,IF('DGNB LCA Results'!$P$4=1,VLOOKUP(CONCATENATE('DGNB LCA Results'!$M$3,"_",Q472),$A$2:$P$1000,13,FALSE)*'DGNB LCA Results'!$N$3,0))))</f>
        <v>0</v>
      </c>
      <c r="N472" s="426">
        <f>IF('DGNB LCA Results'!$P$4=4,VLOOKUP(CONCATENATE('DGNB LCA Results'!$M$3,"_",Q472),$A$2:$P$1000,14,FALSE)*'DGNB LCA Results'!$N$3+VLOOKUP(CONCATENATE('DGNB LCA Results'!$K$3,"_",Q472),$A$2:$P$1000,14,FALSE)*'DGNB LCA Results'!$L$3+VLOOKUP(CONCATENATE('DGNB LCA Results'!$I$3,"_",Q472),$A$2:$P$1000,14,FALSE)*'DGNB LCA Results'!$J$3+VLOOKUP(CONCATENATE('DGNB LCA Results'!$G$3,"_",Q472),$A$2:$P$1000,14,FALSE)*'DGNB LCA Results'!$H$3,IF('DGNB LCA Results'!$P$4=3,VLOOKUP(CONCATENATE('DGNB LCA Results'!$M$3,"_",Q472),$A$2:$P$1000,14,FALSE)*'DGNB LCA Results'!$N$3+VLOOKUP(CONCATENATE('DGNB LCA Results'!$K$3,"_",Q472),$A$2:$P$1000,14,FALSE)*'DGNB LCA Results'!$L$3+VLOOKUP(CONCATENATE('DGNB LCA Results'!$I$3,"_",Q472),$A$2:$P$1000,14,FALSE)*'DGNB LCA Results'!$J$3,IF('DGNB LCA Results'!$P$4=2,VLOOKUP(CONCATENATE('DGNB LCA Results'!$M$3,"_",Q472),$A$2:$P$1000,14,FALSE)*'DGNB LCA Results'!$N$3+VLOOKUP(CONCATENATE('DGNB LCA Results'!$K$3,"_",Q472),$A$2:$P$1000,14,FALSE)*'DGNB LCA Results'!$L$3,IF('DGNB LCA Results'!$P$4=1,VLOOKUP(CONCATENATE('DGNB LCA Results'!$M$3,"_",Q472),$A$2:$P$1000,14,FALSE)*'DGNB LCA Results'!$N$3,0))))</f>
        <v>0</v>
      </c>
      <c r="O472">
        <f>IF('DGNB LCA Results'!$P$4=4,VLOOKUP(CONCATENATE('DGNB LCA Results'!$M$3,"_",Q472),$A$2:$P$1000,15,FALSE)*'DGNB LCA Results'!$N$3+VLOOKUP(CONCATENATE('DGNB LCA Results'!$K$3,"_",Q472),$A$2:$P$1000,15,FALSE)*'DGNB LCA Results'!$L$3+VLOOKUP(CONCATENATE('DGNB LCA Results'!$I$3,"_",Q472),$A$2:$P$1000,15,FALSE)*'DGNB LCA Results'!$J$3+VLOOKUP(CONCATENATE('DGNB LCA Results'!$G$3,"_",Q472),$A$2:$P$1000,15,FALSE)*'DGNB LCA Results'!$H$3,IF('DGNB LCA Results'!$P$4=3,VLOOKUP(CONCATENATE('DGNB LCA Results'!$M$3,"_",Q472),$A$2:$P$1000,15,FALSE)*'DGNB LCA Results'!$N$3+VLOOKUP(CONCATENATE('DGNB LCA Results'!$K$3,"_",Q472),$A$2:$P$1000,15,FALSE)*'DGNB LCA Results'!$L$3+VLOOKUP(CONCATENATE('DGNB LCA Results'!$I$3,"_",Q472),$A$2:$P$1000,15,FALSE)*'DGNB LCA Results'!$J$3,IF('DGNB LCA Results'!$P$4=2,VLOOKUP(CONCATENATE('DGNB LCA Results'!$M$3,"_",Q472),$A$2:$P$1000,15,FALSE)*'DGNB LCA Results'!$N$3+VLOOKUP(CONCATENATE('DGNB LCA Results'!$K$3,"_",Q472),$A$2:$P$1000,15,FALSE)*'DGNB LCA Results'!$L$3,IF('DGNB LCA Results'!$P$4=1,VLOOKUP(CONCATENATE('DGNB LCA Results'!$M$3,"_",Q472),$A$2:$P$1000,15,FALSE)*'DGNB LCA Results'!$N$3,0))))</f>
        <v>0</v>
      </c>
      <c r="P472" s="427">
        <f>IF('DGNB LCA Results'!$P$4=4,VLOOKUP(CONCATENATE('DGNB LCA Results'!$M$3,"_",Q472),$A$2:$P$1000,16,FALSE)*'DGNB LCA Results'!$N$3+VLOOKUP(CONCATENATE('DGNB LCA Results'!$K$3,"_",Q472),$A$2:$P$1000,16,FALSE)*'DGNB LCA Results'!$L$3+VLOOKUP(CONCATENATE('DGNB LCA Results'!$I$3,"_",Q472),$A$2:$P$1000,16,FALSE)*'DGNB LCA Results'!$J$3+VLOOKUP(CONCATENATE('DGNB LCA Results'!$G$3,"_",Q472),$A$2:$P$1000,16,FALSE)*'DGNB LCA Results'!$H$3,IF('DGNB LCA Results'!$P$4=3,VLOOKUP(CONCATENATE('DGNB LCA Results'!$M$3,"_",Q472),$A$2:$P$1000,16,FALSE)*'DGNB LCA Results'!$N$3+VLOOKUP(CONCATENATE('DGNB LCA Results'!$K$3,"_",Q472),$A$2:$P$1000,16,FALSE)*'DGNB LCA Results'!$L$3+VLOOKUP(CONCATENATE('DGNB LCA Results'!$I$3,"_",Q472),$A$2:$P$1000,16,FALSE)*'DGNB LCA Results'!$J$3,IF('DGNB LCA Results'!$P$4=2,VLOOKUP(CONCATENATE('DGNB LCA Results'!$M$3,"_",Q472),$A$2:$P$1000,16,FALSE)*'DGNB LCA Results'!$N$3+VLOOKUP(CONCATENATE('DGNB LCA Results'!$K$3,"_",Q472),$A$2:$P$1000,16,FALSE)*'DGNB LCA Results'!$L$3,IF('DGNB LCA Results'!$P$4=1,VLOOKUP(CONCATENATE('DGNB LCA Results'!$M$3,"_",Q472),$A$2:$P$1000,16,FALSE)*'DGNB LCA Results'!$N$3,0))))</f>
        <v>0</v>
      </c>
      <c r="Q472" s="428">
        <v>50</v>
      </c>
      <c r="R472" s="428" t="s">
        <v>330</v>
      </c>
    </row>
    <row r="473">
      <c r="A473" t="str">
        <f t="shared" si="40"/>
        <v>MIX_Template_70</v>
      </c>
      <c r="B473" s="426">
        <f>IF('DGNB LCA Results'!$P$4=4,VLOOKUP(CONCATENATE('DGNB LCA Results'!$M$3,"_",Q473),$A$2:$P$1000,2,FALSE)*'DGNB LCA Results'!$N$3+VLOOKUP(CONCATENATE('DGNB LCA Results'!$K$3,"_",Q473),$A$2:$P$1000,2,FALSE)*'DGNB LCA Results'!$L$3+VLOOKUP(CONCATENATE('DGNB LCA Results'!$I$3,"_",Q473),$A$2:$P$1000,2,FALSE)*'DGNB LCA Results'!$J$3+VLOOKUP(CONCATENATE('DGNB LCA Results'!$G$3,"_",Q473),$A$2:$P$1000,2,FALSE)*'DGNB LCA Results'!$H$3,IF('DGNB LCA Results'!$P$4=3,VLOOKUP(CONCATENATE('DGNB LCA Results'!$M$3,"_",Q473),$A$2:$P$1000,2,FALSE)*'DGNB LCA Results'!$N$3+VLOOKUP(CONCATENATE('DGNB LCA Results'!$K$3,"_",Q473),$A$2:$P$1000,2,FALSE)*'DGNB LCA Results'!$L$3+VLOOKUP(CONCATENATE('DGNB LCA Results'!$I$3,"_",Q473),$A$2:$P$1000,2,FALSE)*'DGNB LCA Results'!$J$3,IF('DGNB LCA Results'!$P$4=2,VLOOKUP(CONCATENATE('DGNB LCA Results'!$M$3,"_",Q473),$A$2:$P$1000,2,FALSE)*'DGNB LCA Results'!$N$3+VLOOKUP(CONCATENATE('DGNB LCA Results'!$K$3,"_",Q473),$A$2:$P$1000,2,FALSE)*'DGNB LCA Results'!$L$3,IF('DGNB LCA Results'!$P$4=1,VLOOKUP(CONCATENATE('DGNB LCA Results'!$M$3,"_",Q473),$A$2:$P$1000,2,FALSE)*'DGNB LCA Results'!$N$3,0))))</f>
        <v>0</v>
      </c>
      <c r="C473">
        <f>IF('DGNB LCA Results'!$P$4=4,VLOOKUP(CONCATENATE('DGNB LCA Results'!$M$3,"_",Q473),$A$2:$P$1000,3,FALSE)*'DGNB LCA Results'!$N$3+VLOOKUP(CONCATENATE('DGNB LCA Results'!$K$3,"_",Q473),$A$2:$P$1000,3,FALSE)*'DGNB LCA Results'!$L$3+VLOOKUP(CONCATENATE('DGNB LCA Results'!$I$3,"_",Q473),$A$2:$P$1000,3,FALSE)*'DGNB LCA Results'!$J$3+VLOOKUP(CONCATENATE('DGNB LCA Results'!$G$3,"_",Q473),$A$2:$P$1000,3,FALSE)*'DGNB LCA Results'!$H$3,IF('DGNB LCA Results'!$P$4=3,VLOOKUP(CONCATENATE('DGNB LCA Results'!$M$3,"_",Q473),$A$2:$P$1000,3,FALSE)*'DGNB LCA Results'!$N$3+VLOOKUP(CONCATENATE('DGNB LCA Results'!$K$3,"_",Q473),$A$2:$P$1000,3,FALSE)*'DGNB LCA Results'!$L$3+VLOOKUP(CONCATENATE('DGNB LCA Results'!$I$3,"_",Q473),$A$2:$P$1000,3,FALSE)*'DGNB LCA Results'!$J$3,IF('DGNB LCA Results'!$P$4=2,VLOOKUP(CONCATENATE('DGNB LCA Results'!$M$3,"_",Q473),$A$2:$P$1000,3,FALSE)*'DGNB LCA Results'!$N$3+VLOOKUP(CONCATENATE('DGNB LCA Results'!$K$3,"_",Q473),$A$2:$P$1000,3,FALSE)*'DGNB LCA Results'!$L$3,IF('DGNB LCA Results'!$P$4=1,VLOOKUP(CONCATENATE('DGNB LCA Results'!$M$3,"_",Q473),$A$2:$P$1000,3,FALSE)*'DGNB LCA Results'!$N$3,0))))</f>
        <v>0</v>
      </c>
      <c r="D473">
        <f>IF('DGNB LCA Results'!$P$4=4,VLOOKUP(CONCATENATE('DGNB LCA Results'!$M$3,"_",Q473),$A$2:$P$1000,4,FALSE)*'DGNB LCA Results'!$N$3+VLOOKUP(CONCATENATE('DGNB LCA Results'!$K$3,"_",Q473),$A$2:$P$1000,4,FALSE)*'DGNB LCA Results'!$L$3+VLOOKUP(CONCATENATE('DGNB LCA Results'!$I$3,"_",Q473),$A$2:$P$1000,4,FALSE)*'DGNB LCA Results'!$J$3+VLOOKUP(CONCATENATE('DGNB LCA Results'!$G$3,"_",Q473),$A$2:$P$1000,4,FALSE)*'DGNB LCA Results'!$H$3,IF('DGNB LCA Results'!$P$4=3,VLOOKUP(CONCATENATE('DGNB LCA Results'!$M$3,"_",Q473),$A$2:$P$1000,4,FALSE)*'DGNB LCA Results'!$N$3+VLOOKUP(CONCATENATE('DGNB LCA Results'!$K$3,"_",Q473),$A$2:$P$1000,4,FALSE)*'DGNB LCA Results'!$L$3+VLOOKUP(CONCATENATE('DGNB LCA Results'!$I$3,"_",Q473),$A$2:$P$1000,4,FALSE)*'DGNB LCA Results'!$J$3,IF('DGNB LCA Results'!$P$4=2,VLOOKUP(CONCATENATE('DGNB LCA Results'!$M$3,"_",Q473),$A$2:$P$1000,4,FALSE)*'DGNB LCA Results'!$N$3+VLOOKUP(CONCATENATE('DGNB LCA Results'!$K$3,"_",Q473),$A$2:$P$1000,4,FALSE)*'DGNB LCA Results'!$L$3,IF('DGNB LCA Results'!$P$4=1,VLOOKUP(CONCATENATE('DGNB LCA Results'!$M$3,"_",Q473),$A$2:$P$1000,4,FALSE)*'DGNB LCA Results'!$N$3,0))))</f>
        <v>0</v>
      </c>
      <c r="E473" s="426">
        <f>IF('DGNB LCA Results'!$P$4=4,VLOOKUP(CONCATENATE('DGNB LCA Results'!$M$3,"_",Q473),$A$2:$P$1000,5,FALSE)*'DGNB LCA Results'!$N$3+VLOOKUP(CONCATENATE('DGNB LCA Results'!$K$3,"_",Q473),$A$2:$P$1000,5,FALSE)*'DGNB LCA Results'!$L$3+VLOOKUP(CONCATENATE('DGNB LCA Results'!$I$3,"_",Q473),$A$2:$P$1000,5,FALSE)*'DGNB LCA Results'!$J$3+VLOOKUP(CONCATENATE('DGNB LCA Results'!$G$3,"_",Q473),$A$2:$P$1000,5,FALSE)*'DGNB LCA Results'!$H$3,IF('DGNB LCA Results'!$P$4=3,VLOOKUP(CONCATENATE('DGNB LCA Results'!$M$3,"_",Q473),$A$2:$P$1000,5,FALSE)*'DGNB LCA Results'!$N$3+VLOOKUP(CONCATENATE('DGNB LCA Results'!$K$3,"_",Q473),$A$2:$P$1000,5,FALSE)*'DGNB LCA Results'!$L$3+VLOOKUP(CONCATENATE('DGNB LCA Results'!$I$3,"_",Q473),$A$2:$P$1000,5,FALSE)*'DGNB LCA Results'!$J$3,IF('DGNB LCA Results'!$P$4=2,VLOOKUP(CONCATENATE('DGNB LCA Results'!$M$3,"_",Q473),$A$2:$P$1000,5,FALSE)*'DGNB LCA Results'!$N$3+VLOOKUP(CONCATENATE('DGNB LCA Results'!$K$3,"_",Q473),$A$2:$P$1000,5,FALSE)*'DGNB LCA Results'!$L$3,IF('DGNB LCA Results'!$P$4=1,VLOOKUP(CONCATENATE('DGNB LCA Results'!$M$3,"_",Q473),$A$2:$P$1000,5,FALSE)*'DGNB LCA Results'!$N$3,0))))</f>
        <v>0</v>
      </c>
      <c r="F473">
        <f>IF('DGNB LCA Results'!$P$4=4,VLOOKUP(CONCATENATE('DGNB LCA Results'!$M$3,"_",Q473),$A$2:$P$1000,6,FALSE)*'DGNB LCA Results'!$N$3+VLOOKUP(CONCATENATE('DGNB LCA Results'!$K$3,"_",Q473),$A$2:$P$1000,6,FALSE)*'DGNB LCA Results'!$L$3+VLOOKUP(CONCATENATE('DGNB LCA Results'!$I$3,"_",Q473),$A$2:$P$1000,6,FALSE)*'DGNB LCA Results'!$J$3+VLOOKUP(CONCATENATE('DGNB LCA Results'!$G$3,"_",Q473),$A$2:$P$1000,6,FALSE)*'DGNB LCA Results'!$H$3,IF('DGNB LCA Results'!$P$4=3,VLOOKUP(CONCATENATE('DGNB LCA Results'!$M$3,"_",Q473),$A$2:$P$1000,6,FALSE)*'DGNB LCA Results'!$N$3+VLOOKUP(CONCATENATE('DGNB LCA Results'!$K$3,"_",Q473),$A$2:$P$1000,6,FALSE)*'DGNB LCA Results'!$L$3+VLOOKUP(CONCATENATE('DGNB LCA Results'!$I$3,"_",Q473),$A$2:$P$1000,6,FALSE)*'DGNB LCA Results'!$J$3,IF('DGNB LCA Results'!$P$4=2,VLOOKUP(CONCATENATE('DGNB LCA Results'!$M$3,"_",Q473),$A$2:$P$1000,6,FALSE)*'DGNB LCA Results'!$N$3+VLOOKUP(CONCATENATE('DGNB LCA Results'!$K$3,"_",Q473),$A$2:$P$1000,6,FALSE)*'DGNB LCA Results'!$L$3,IF('DGNB LCA Results'!$P$4=1,VLOOKUP(CONCATENATE('DGNB LCA Results'!$M$3,"_",Q473),$A$2:$P$1000,6,FALSE)*'DGNB LCA Results'!$N$3,0))))</f>
        <v>0</v>
      </c>
      <c r="G473" s="427">
        <f>IF('DGNB LCA Results'!$P$4=4,VLOOKUP(CONCATENATE('DGNB LCA Results'!$M$3,"_",Q473),$A$2:$P$1000,7,FALSE)*'DGNB LCA Results'!$N$3+VLOOKUP(CONCATENATE('DGNB LCA Results'!$K$3,"_",Q473),$A$2:$P$1000,7,FALSE)*'DGNB LCA Results'!$L$3+VLOOKUP(CONCATENATE('DGNB LCA Results'!$I$3,"_",Q473),$A$2:$P$1000,7,FALSE)*'DGNB LCA Results'!$J$3+VLOOKUP(CONCATENATE('DGNB LCA Results'!$G$3,"_",Q473),$A$2:$P$1000,7,FALSE)*'DGNB LCA Results'!$H$3,IF('DGNB LCA Results'!$P$4=3,VLOOKUP(CONCATENATE('DGNB LCA Results'!$M$3,"_",Q473),$A$2:$P$1000,7,FALSE)*'DGNB LCA Results'!$N$3+VLOOKUP(CONCATENATE('DGNB LCA Results'!$K$3,"_",Q473),$A$2:$P$1000,7,FALSE)*'DGNB LCA Results'!$L$3+VLOOKUP(CONCATENATE('DGNB LCA Results'!$I$3,"_",Q473),$A$2:$P$1000,7,FALSE)*'DGNB LCA Results'!$J$3,IF('DGNB LCA Results'!$P$4=2,VLOOKUP(CONCATENATE('DGNB LCA Results'!$M$3,"_",Q473),$A$2:$P$1000,7,FALSE)*'DGNB LCA Results'!$N$3+VLOOKUP(CONCATENATE('DGNB LCA Results'!$K$3,"_",Q473),$A$2:$P$1000,7,FALSE)*'DGNB LCA Results'!$L$3,IF('DGNB LCA Results'!$P$4=1,VLOOKUP(CONCATENATE('DGNB LCA Results'!$M$3,"_",Q473),$A$2:$P$1000,7,FALSE)*'DGNB LCA Results'!$N$3,0))))</f>
        <v>0</v>
      </c>
      <c r="H473" s="426">
        <f>IF('DGNB LCA Results'!$P$4=4,VLOOKUP(CONCATENATE('DGNB LCA Results'!$M$3,"_",Q473),$A$2:$P$1000,8,FALSE)*'DGNB LCA Results'!$N$3+VLOOKUP(CONCATENATE('DGNB LCA Results'!$K$3,"_",Q473),$A$2:$P$1000,8,FALSE)*'DGNB LCA Results'!$L$3+VLOOKUP(CONCATENATE('DGNB LCA Results'!$I$3,"_",Q473),$A$2:$P$1000,8,FALSE)*'DGNB LCA Results'!$J$3+VLOOKUP(CONCATENATE('DGNB LCA Results'!$G$3,"_",Q473),$A$2:$P$1000,8,FALSE)*'DGNB LCA Results'!$H$3,IF('DGNB LCA Results'!$P$4=3,VLOOKUP(CONCATENATE('DGNB LCA Results'!$M$3,"_",Q473),$A$2:$P$1000,8,FALSE)*'DGNB LCA Results'!$N$3+VLOOKUP(CONCATENATE('DGNB LCA Results'!$K$3,"_",Q473),$A$2:$P$1000,8,FALSE)*'DGNB LCA Results'!$L$3+VLOOKUP(CONCATENATE('DGNB LCA Results'!$I$3,"_",Q473),$A$2:$P$1000,8,FALSE)*'DGNB LCA Results'!$J$3,IF('DGNB LCA Results'!$P$4=2,VLOOKUP(CONCATENATE('DGNB LCA Results'!$M$3,"_",Q473),$A$2:$P$1000,8,FALSE)*'DGNB LCA Results'!$N$3+VLOOKUP(CONCATENATE('DGNB LCA Results'!$K$3,"_",Q473),$A$2:$P$1000,8,FALSE)*'DGNB LCA Results'!$L$3,IF('DGNB LCA Results'!$P$4=1,VLOOKUP(CONCATENATE('DGNB LCA Results'!$M$3,"_",Q473),$A$2:$P$1000,8,FALSE)*'DGNB LCA Results'!$N$3,0))))</f>
        <v>0</v>
      </c>
      <c r="I473">
        <f>IF('DGNB LCA Results'!$P$4=4,VLOOKUP(CONCATENATE('DGNB LCA Results'!$M$3,"_",Q473),$A$2:$P$1000,9,FALSE)*'DGNB LCA Results'!$N$3+VLOOKUP(CONCATENATE('DGNB LCA Results'!$K$3,"_",Q473),$A$2:$P$1000,9,FALSE)*'DGNB LCA Results'!$L$3+VLOOKUP(CONCATENATE('DGNB LCA Results'!$I$3,"_",Q473),$A$2:$P$1000,9,FALSE)*'DGNB LCA Results'!$J$3+VLOOKUP(CONCATENATE('DGNB LCA Results'!$G$3,"_",Q473),$A$2:$P$1000,9,FALSE)*'DGNB LCA Results'!$H$3,IF('DGNB LCA Results'!$P$4=3,VLOOKUP(CONCATENATE('DGNB LCA Results'!$M$3,"_",Q473),$A$2:$P$1000,9,FALSE)*'DGNB LCA Results'!$N$3+VLOOKUP(CONCATENATE('DGNB LCA Results'!$K$3,"_",Q473),$A$2:$P$1000,9,FALSE)*'DGNB LCA Results'!$L$3+VLOOKUP(CONCATENATE('DGNB LCA Results'!$I$3,"_",Q473),$A$2:$P$1000,9,FALSE)*'DGNB LCA Results'!$J$3,IF('DGNB LCA Results'!$P$4=2,VLOOKUP(CONCATENATE('DGNB LCA Results'!$M$3,"_",Q473),$A$2:$P$1000,9,FALSE)*'DGNB LCA Results'!$N$3+VLOOKUP(CONCATENATE('DGNB LCA Results'!$K$3,"_",Q473),$A$2:$P$1000,9,FALSE)*'DGNB LCA Results'!$L$3,IF('DGNB LCA Results'!$P$4=1,VLOOKUP(CONCATENATE('DGNB LCA Results'!$M$3,"_",Q473),$A$2:$P$1000,9,FALSE)*'DGNB LCA Results'!$N$3,0))))</f>
        <v>0</v>
      </c>
      <c r="J473" s="427">
        <f>IF('DGNB LCA Results'!$P$4=4,VLOOKUP(CONCATENATE('DGNB LCA Results'!$M$3,"_",Q473),$A$2:$P$1000,10,FALSE)*'DGNB LCA Results'!$N$3+VLOOKUP(CONCATENATE('DGNB LCA Results'!$K$3,"_",Q473),$A$2:$P$1000,10,FALSE)*'DGNB LCA Results'!$L$3+VLOOKUP(CONCATENATE('DGNB LCA Results'!$I$3,"_",Q473),$A$2:$P$1000,10,FALSE)*'DGNB LCA Results'!$J$3+VLOOKUP(CONCATENATE('DGNB LCA Results'!$G$3,"_",Q473),$A$2:$P$1000,10,FALSE)*'DGNB LCA Results'!$H$3,IF('DGNB LCA Results'!$P$4=3,VLOOKUP(CONCATENATE('DGNB LCA Results'!$M$3,"_",Q473),$A$2:$P$1000,10,FALSE)*'DGNB LCA Results'!$N$3+VLOOKUP(CONCATENATE('DGNB LCA Results'!$K$3,"_",Q473),$A$2:$P$1000,10,FALSE)*'DGNB LCA Results'!$L$3+VLOOKUP(CONCATENATE('DGNB LCA Results'!$I$3,"_",Q473),$A$2:$P$1000,10,FALSE)*'DGNB LCA Results'!$J$3,IF('DGNB LCA Results'!$P$4=2,VLOOKUP(CONCATENATE('DGNB LCA Results'!$M$3,"_",Q473),$A$2:$P$1000,10,FALSE)*'DGNB LCA Results'!$N$3+VLOOKUP(CONCATENATE('DGNB LCA Results'!$K$3,"_",Q473),$A$2:$P$1000,10,FALSE)*'DGNB LCA Results'!$L$3,IF('DGNB LCA Results'!$P$4=1,VLOOKUP(CONCATENATE('DGNB LCA Results'!$M$3,"_",Q473),$A$2:$P$1000,10,FALSE)*'DGNB LCA Results'!$N$3,0))))</f>
        <v>0</v>
      </c>
      <c r="K473" s="426">
        <f>IF('DGNB LCA Results'!$P$4=4,VLOOKUP(CONCATENATE('DGNB LCA Results'!$M$3,"_",Q473),$A$2:$P$1000,11,FALSE)*'DGNB LCA Results'!$N$3+VLOOKUP(CONCATENATE('DGNB LCA Results'!$K$3,"_",Q473),$A$2:$P$1000,11,FALSE)*'DGNB LCA Results'!$L$3+VLOOKUP(CONCATENATE('DGNB LCA Results'!$I$3,"_",Q473),$A$2:$P$1000,11,FALSE)*'DGNB LCA Results'!$J$3+VLOOKUP(CONCATENATE('DGNB LCA Results'!$G$3,"_",Q473),$A$2:$P$1000,11,FALSE)*'DGNB LCA Results'!$H$3,IF('DGNB LCA Results'!$P$4=3,VLOOKUP(CONCATENATE('DGNB LCA Results'!$M$3,"_",Q473),$A$2:$P$1000,11,FALSE)*'DGNB LCA Results'!$N$3+VLOOKUP(CONCATENATE('DGNB LCA Results'!$K$3,"_",Q473),$A$2:$P$1000,11,FALSE)*'DGNB LCA Results'!$L$3+VLOOKUP(CONCATENATE('DGNB LCA Results'!$I$3,"_",Q473),$A$2:$P$1000,11,FALSE)*'DGNB LCA Results'!$J$3,IF('DGNB LCA Results'!$P$4=2,VLOOKUP(CONCATENATE('DGNB LCA Results'!$M$3,"_",Q473),$A$2:$P$1000,11,FALSE)*'DGNB LCA Results'!$N$3+VLOOKUP(CONCATENATE('DGNB LCA Results'!$K$3,"_",Q473),$A$2:$P$1000,11,FALSE)*'DGNB LCA Results'!$L$3,IF('DGNB LCA Results'!$P$4=1,VLOOKUP(CONCATENATE('DGNB LCA Results'!$M$3,"_",Q473),$A$2:$P$1000,11,FALSE)*'DGNB LCA Results'!$N$3,0))))</f>
        <v>0</v>
      </c>
      <c r="L473">
        <f>IF('DGNB LCA Results'!$P$4=4,VLOOKUP(CONCATENATE('DGNB LCA Results'!$M$3,"_",Q473),$A$2:$P$1000,12,FALSE)*'DGNB LCA Results'!$N$3+VLOOKUP(CONCATENATE('DGNB LCA Results'!$K$3,"_",Q473),$A$2:$P$1000,12,FALSE)*'DGNB LCA Results'!$L$3+VLOOKUP(CONCATENATE('DGNB LCA Results'!$I$3,"_",Q473),$A$2:$P$1000,12,FALSE)*'DGNB LCA Results'!$J$3+VLOOKUP(CONCATENATE('DGNB LCA Results'!$G$3,"_",Q473),$A$2:$P$1000,12,FALSE)*'DGNB LCA Results'!$H$3,IF('DGNB LCA Results'!$P$4=3,VLOOKUP(CONCATENATE('DGNB LCA Results'!$M$3,"_",Q473),$A$2:$P$1000,12,FALSE)*'DGNB LCA Results'!$N$3+VLOOKUP(CONCATENATE('DGNB LCA Results'!$K$3,"_",Q473),$A$2:$P$1000,12,FALSE)*'DGNB LCA Results'!$L$3+VLOOKUP(CONCATENATE('DGNB LCA Results'!$I$3,"_",Q473),$A$2:$P$1000,12,FALSE)*'DGNB LCA Results'!$J$3,IF('DGNB LCA Results'!$P$4=2,VLOOKUP(CONCATENATE('DGNB LCA Results'!$M$3,"_",Q473),$A$2:$P$1000,12,FALSE)*'DGNB LCA Results'!$N$3+VLOOKUP(CONCATENATE('DGNB LCA Results'!$K$3,"_",Q473),$A$2:$P$1000,12,FALSE)*'DGNB LCA Results'!$L$3,IF('DGNB LCA Results'!$P$4=1,VLOOKUP(CONCATENATE('DGNB LCA Results'!$M$3,"_",Q473),$A$2:$P$1000,12,FALSE)*'DGNB LCA Results'!$N$3,0))))</f>
        <v>0</v>
      </c>
      <c r="M473" s="427">
        <f>IF('DGNB LCA Results'!$P$4=4,VLOOKUP(CONCATENATE('DGNB LCA Results'!$M$3,"_",Q473),$A$2:$P$1000,13,FALSE)*'DGNB LCA Results'!$N$3+VLOOKUP(CONCATENATE('DGNB LCA Results'!$K$3,"_",Q473),$A$2:$P$1000,13,FALSE)*'DGNB LCA Results'!$L$3+VLOOKUP(CONCATENATE('DGNB LCA Results'!$I$3,"_",Q473),$A$2:$P$1000,13,FALSE)*'DGNB LCA Results'!$J$3+VLOOKUP(CONCATENATE('DGNB LCA Results'!$G$3,"_",Q473),$A$2:$P$1000,13,FALSE)*'DGNB LCA Results'!$H$3,IF('DGNB LCA Results'!$P$4=3,VLOOKUP(CONCATENATE('DGNB LCA Results'!$M$3,"_",Q473),$A$2:$P$1000,13,FALSE)*'DGNB LCA Results'!$N$3+VLOOKUP(CONCATENATE('DGNB LCA Results'!$K$3,"_",Q473),$A$2:$P$1000,13,FALSE)*'DGNB LCA Results'!$L$3+VLOOKUP(CONCATENATE('DGNB LCA Results'!$I$3,"_",Q473),$A$2:$P$1000,13,FALSE)*'DGNB LCA Results'!$J$3,IF('DGNB LCA Results'!$P$4=2,VLOOKUP(CONCATENATE('DGNB LCA Results'!$M$3,"_",Q473),$A$2:$P$1000,13,FALSE)*'DGNB LCA Results'!$N$3+VLOOKUP(CONCATENATE('DGNB LCA Results'!$K$3,"_",Q473),$A$2:$P$1000,13,FALSE)*'DGNB LCA Results'!$L$3,IF('DGNB LCA Results'!$P$4=1,VLOOKUP(CONCATENATE('DGNB LCA Results'!$M$3,"_",Q473),$A$2:$P$1000,13,FALSE)*'DGNB LCA Results'!$N$3,0))))</f>
        <v>0</v>
      </c>
      <c r="N473" s="426">
        <f>IF('DGNB LCA Results'!$P$4=4,VLOOKUP(CONCATENATE('DGNB LCA Results'!$M$3,"_",Q473),$A$2:$P$1000,14,FALSE)*'DGNB LCA Results'!$N$3+VLOOKUP(CONCATENATE('DGNB LCA Results'!$K$3,"_",Q473),$A$2:$P$1000,14,FALSE)*'DGNB LCA Results'!$L$3+VLOOKUP(CONCATENATE('DGNB LCA Results'!$I$3,"_",Q473),$A$2:$P$1000,14,FALSE)*'DGNB LCA Results'!$J$3+VLOOKUP(CONCATENATE('DGNB LCA Results'!$G$3,"_",Q473),$A$2:$P$1000,14,FALSE)*'DGNB LCA Results'!$H$3,IF('DGNB LCA Results'!$P$4=3,VLOOKUP(CONCATENATE('DGNB LCA Results'!$M$3,"_",Q473),$A$2:$P$1000,14,FALSE)*'DGNB LCA Results'!$N$3+VLOOKUP(CONCATENATE('DGNB LCA Results'!$K$3,"_",Q473),$A$2:$P$1000,14,FALSE)*'DGNB LCA Results'!$L$3+VLOOKUP(CONCATENATE('DGNB LCA Results'!$I$3,"_",Q473),$A$2:$P$1000,14,FALSE)*'DGNB LCA Results'!$J$3,IF('DGNB LCA Results'!$P$4=2,VLOOKUP(CONCATENATE('DGNB LCA Results'!$M$3,"_",Q473),$A$2:$P$1000,14,FALSE)*'DGNB LCA Results'!$N$3+VLOOKUP(CONCATENATE('DGNB LCA Results'!$K$3,"_",Q473),$A$2:$P$1000,14,FALSE)*'DGNB LCA Results'!$L$3,IF('DGNB LCA Results'!$P$4=1,VLOOKUP(CONCATENATE('DGNB LCA Results'!$M$3,"_",Q473),$A$2:$P$1000,14,FALSE)*'DGNB LCA Results'!$N$3,0))))</f>
        <v>0</v>
      </c>
      <c r="O473">
        <f>IF('DGNB LCA Results'!$P$4=4,VLOOKUP(CONCATENATE('DGNB LCA Results'!$M$3,"_",Q473),$A$2:$P$1000,15,FALSE)*'DGNB LCA Results'!$N$3+VLOOKUP(CONCATENATE('DGNB LCA Results'!$K$3,"_",Q473),$A$2:$P$1000,15,FALSE)*'DGNB LCA Results'!$L$3+VLOOKUP(CONCATENATE('DGNB LCA Results'!$I$3,"_",Q473),$A$2:$P$1000,15,FALSE)*'DGNB LCA Results'!$J$3+VLOOKUP(CONCATENATE('DGNB LCA Results'!$G$3,"_",Q473),$A$2:$P$1000,15,FALSE)*'DGNB LCA Results'!$H$3,IF('DGNB LCA Results'!$P$4=3,VLOOKUP(CONCATENATE('DGNB LCA Results'!$M$3,"_",Q473),$A$2:$P$1000,15,FALSE)*'DGNB LCA Results'!$N$3+VLOOKUP(CONCATENATE('DGNB LCA Results'!$K$3,"_",Q473),$A$2:$P$1000,15,FALSE)*'DGNB LCA Results'!$L$3+VLOOKUP(CONCATENATE('DGNB LCA Results'!$I$3,"_",Q473),$A$2:$P$1000,15,FALSE)*'DGNB LCA Results'!$J$3,IF('DGNB LCA Results'!$P$4=2,VLOOKUP(CONCATENATE('DGNB LCA Results'!$M$3,"_",Q473),$A$2:$P$1000,15,FALSE)*'DGNB LCA Results'!$N$3+VLOOKUP(CONCATENATE('DGNB LCA Results'!$K$3,"_",Q473),$A$2:$P$1000,15,FALSE)*'DGNB LCA Results'!$L$3,IF('DGNB LCA Results'!$P$4=1,VLOOKUP(CONCATENATE('DGNB LCA Results'!$M$3,"_",Q473),$A$2:$P$1000,15,FALSE)*'DGNB LCA Results'!$N$3,0))))</f>
        <v>0</v>
      </c>
      <c r="P473" s="427">
        <f>IF('DGNB LCA Results'!$P$4=4,VLOOKUP(CONCATENATE('DGNB LCA Results'!$M$3,"_",Q473),$A$2:$P$1000,16,FALSE)*'DGNB LCA Results'!$N$3+VLOOKUP(CONCATENATE('DGNB LCA Results'!$K$3,"_",Q473),$A$2:$P$1000,16,FALSE)*'DGNB LCA Results'!$L$3+VLOOKUP(CONCATENATE('DGNB LCA Results'!$I$3,"_",Q473),$A$2:$P$1000,16,FALSE)*'DGNB LCA Results'!$J$3+VLOOKUP(CONCATENATE('DGNB LCA Results'!$G$3,"_",Q473),$A$2:$P$1000,16,FALSE)*'DGNB LCA Results'!$H$3,IF('DGNB LCA Results'!$P$4=3,VLOOKUP(CONCATENATE('DGNB LCA Results'!$M$3,"_",Q473),$A$2:$P$1000,16,FALSE)*'DGNB LCA Results'!$N$3+VLOOKUP(CONCATENATE('DGNB LCA Results'!$K$3,"_",Q473),$A$2:$P$1000,16,FALSE)*'DGNB LCA Results'!$L$3+VLOOKUP(CONCATENATE('DGNB LCA Results'!$I$3,"_",Q473),$A$2:$P$1000,16,FALSE)*'DGNB LCA Results'!$J$3,IF('DGNB LCA Results'!$P$4=2,VLOOKUP(CONCATENATE('DGNB LCA Results'!$M$3,"_",Q473),$A$2:$P$1000,16,FALSE)*'DGNB LCA Results'!$N$3+VLOOKUP(CONCATENATE('DGNB LCA Results'!$K$3,"_",Q473),$A$2:$P$1000,16,FALSE)*'DGNB LCA Results'!$L$3,IF('DGNB LCA Results'!$P$4=1,VLOOKUP(CONCATENATE('DGNB LCA Results'!$M$3,"_",Q473),$A$2:$P$1000,16,FALSE)*'DGNB LCA Results'!$N$3,0))))</f>
        <v>0</v>
      </c>
      <c r="Q473" s="428">
        <v>70</v>
      </c>
      <c r="R473" s="428" t="s">
        <v>330</v>
      </c>
    </row>
    <row r="474">
      <c r="A474" t="str">
        <f t="shared" si="40"/>
        <v/>
      </c>
    </row>
    <row r="475">
      <c r="A475" t="str">
        <f t="shared" si="40"/>
        <v>MIX_Sanierung21_0</v>
      </c>
      <c r="B475" s="426">
        <v>1.3999999999999999</v>
      </c>
      <c r="C475">
        <v>1</v>
      </c>
      <c r="D475" s="427">
        <v>1.3999999999999999</v>
      </c>
      <c r="E475" s="426">
        <v>0</v>
      </c>
      <c r="F475">
        <v>0</v>
      </c>
      <c r="G475" s="427">
        <v>0</v>
      </c>
      <c r="H475" s="426">
        <v>2</v>
      </c>
      <c r="I475">
        <v>1</v>
      </c>
      <c r="J475" s="427">
        <v>1.3999999999999999</v>
      </c>
      <c r="K475" s="426">
        <v>1.7</v>
      </c>
      <c r="L475">
        <v>1</v>
      </c>
      <c r="M475" s="427">
        <v>1.3999999999999999</v>
      </c>
      <c r="N475" s="426">
        <v>2</v>
      </c>
      <c r="O475">
        <v>1</v>
      </c>
      <c r="P475" s="427">
        <v>1.3999999999999999</v>
      </c>
      <c r="Q475">
        <v>0</v>
      </c>
      <c r="R475" t="s">
        <v>297</v>
      </c>
    </row>
    <row r="476">
      <c r="A476" t="str">
        <f t="shared" si="40"/>
        <v>MIX_Sanierung21_25</v>
      </c>
      <c r="B476" s="426">
        <v>1</v>
      </c>
      <c r="C476">
        <v>1</v>
      </c>
      <c r="D476" s="427">
        <v>1.3999999999999999</v>
      </c>
      <c r="E476" s="426">
        <v>0</v>
      </c>
      <c r="F476">
        <v>0</v>
      </c>
      <c r="G476" s="427">
        <v>0</v>
      </c>
      <c r="H476" s="426">
        <v>1</v>
      </c>
      <c r="I476">
        <v>1</v>
      </c>
      <c r="J476" s="427">
        <v>1.3999999999999999</v>
      </c>
      <c r="K476" s="426">
        <v>1</v>
      </c>
      <c r="L476">
        <v>1</v>
      </c>
      <c r="M476" s="427">
        <v>1.3999999999999999</v>
      </c>
      <c r="N476" s="426">
        <v>1</v>
      </c>
      <c r="O476">
        <v>1</v>
      </c>
      <c r="P476" s="427">
        <v>1.3999999999999999</v>
      </c>
      <c r="Q476">
        <v>25</v>
      </c>
      <c r="R476" t="s">
        <v>297</v>
      </c>
    </row>
    <row r="477">
      <c r="A477" t="str">
        <f t="shared" si="40"/>
        <v>MIX_Sanierung21_50</v>
      </c>
      <c r="B477" s="426">
        <v>0.69999999999999996</v>
      </c>
      <c r="C477">
        <v>1</v>
      </c>
      <c r="D477" s="427">
        <v>1.3999999999999999</v>
      </c>
      <c r="E477" s="426">
        <v>0</v>
      </c>
      <c r="F477">
        <v>0</v>
      </c>
      <c r="G477" s="427">
        <v>0</v>
      </c>
      <c r="H477" s="426">
        <v>0.69999999999999996</v>
      </c>
      <c r="I477">
        <v>1</v>
      </c>
      <c r="J477" s="427">
        <v>1.3999999999999999</v>
      </c>
      <c r="K477" s="426">
        <v>0.69999999999999996</v>
      </c>
      <c r="L477">
        <v>1</v>
      </c>
      <c r="M477" s="427">
        <v>1.3999999999999999</v>
      </c>
      <c r="N477" s="426">
        <v>0.69999999999999996</v>
      </c>
      <c r="O477">
        <v>1</v>
      </c>
      <c r="P477" s="427">
        <v>1.3999999999999999</v>
      </c>
      <c r="Q477">
        <v>50</v>
      </c>
      <c r="R477" t="s">
        <v>297</v>
      </c>
    </row>
    <row r="478">
      <c r="A478" t="str">
        <f t="shared" si="40"/>
        <v>MIX_Sanierung21_70</v>
      </c>
      <c r="B478" s="426">
        <v>0.55000000000000004</v>
      </c>
      <c r="C478">
        <v>1</v>
      </c>
      <c r="D478" s="427">
        <v>1.3999999999999999</v>
      </c>
      <c r="E478" s="426">
        <v>0</v>
      </c>
      <c r="F478">
        <v>0</v>
      </c>
      <c r="G478" s="427">
        <v>0</v>
      </c>
      <c r="H478" s="426">
        <v>0.55000000000000004</v>
      </c>
      <c r="I478">
        <v>1</v>
      </c>
      <c r="J478" s="427">
        <v>1.3999999999999999</v>
      </c>
      <c r="K478" s="426">
        <v>0.55000000000000004</v>
      </c>
      <c r="L478">
        <v>1</v>
      </c>
      <c r="M478" s="427">
        <v>1.3999999999999999</v>
      </c>
      <c r="N478" s="426">
        <v>0.55000000000000004</v>
      </c>
      <c r="O478">
        <v>1</v>
      </c>
      <c r="P478" s="427">
        <v>1.3999999999999999</v>
      </c>
      <c r="Q478">
        <v>70</v>
      </c>
      <c r="R478" t="s">
        <v>297</v>
      </c>
    </row>
    <row r="479">
      <c r="A479" t="str">
        <f t="shared" si="40"/>
        <v/>
      </c>
    </row>
    <row r="480">
      <c r="A480" t="str">
        <f t="shared" si="40"/>
        <v>NGB18_0</v>
      </c>
      <c r="B480" s="426">
        <v>1.3999999999999999</v>
      </c>
      <c r="C480">
        <v>1</v>
      </c>
      <c r="D480" s="427">
        <v>1</v>
      </c>
      <c r="E480" s="426">
        <v>0</v>
      </c>
      <c r="F480">
        <v>0</v>
      </c>
      <c r="G480" s="427">
        <v>0</v>
      </c>
      <c r="H480" s="426">
        <v>2</v>
      </c>
      <c r="I480">
        <v>1</v>
      </c>
      <c r="J480" s="427">
        <v>1</v>
      </c>
      <c r="K480" s="426">
        <v>1.7</v>
      </c>
      <c r="L480">
        <v>1</v>
      </c>
      <c r="M480" s="427">
        <v>1</v>
      </c>
      <c r="N480" s="426">
        <v>2</v>
      </c>
      <c r="O480">
        <v>1</v>
      </c>
      <c r="P480" s="427">
        <v>1</v>
      </c>
      <c r="Q480">
        <v>0</v>
      </c>
      <c r="R480" t="s">
        <v>303</v>
      </c>
    </row>
    <row r="481">
      <c r="A481" t="str">
        <f t="shared" si="40"/>
        <v>NGB18_30</v>
      </c>
      <c r="B481" s="426">
        <v>1.1000000000000001</v>
      </c>
      <c r="C481">
        <v>1</v>
      </c>
      <c r="D481" s="427">
        <v>1</v>
      </c>
      <c r="E481" s="426">
        <v>0</v>
      </c>
      <c r="F481">
        <v>0</v>
      </c>
      <c r="G481" s="427">
        <v>0</v>
      </c>
      <c r="H481" s="426">
        <v>1.25</v>
      </c>
      <c r="I481">
        <v>1</v>
      </c>
      <c r="J481" s="427">
        <v>1</v>
      </c>
      <c r="K481" s="426">
        <v>1.175</v>
      </c>
      <c r="L481">
        <v>1</v>
      </c>
      <c r="M481" s="427">
        <v>1</v>
      </c>
      <c r="N481" s="426">
        <v>1.25</v>
      </c>
      <c r="O481">
        <v>1</v>
      </c>
      <c r="P481" s="427">
        <v>1</v>
      </c>
      <c r="Q481">
        <v>30</v>
      </c>
      <c r="R481" t="s">
        <v>303</v>
      </c>
    </row>
    <row r="482">
      <c r="A482" t="str">
        <f t="shared" si="40"/>
        <v>NGB18_40</v>
      </c>
      <c r="B482" s="426">
        <v>1</v>
      </c>
      <c r="C482">
        <v>1</v>
      </c>
      <c r="D482" s="427">
        <v>1</v>
      </c>
      <c r="E482" s="426">
        <v>0</v>
      </c>
      <c r="F482">
        <v>0</v>
      </c>
      <c r="G482" s="427">
        <v>0</v>
      </c>
      <c r="H482" s="426">
        <v>1</v>
      </c>
      <c r="I482">
        <v>1</v>
      </c>
      <c r="J482" s="427">
        <v>1</v>
      </c>
      <c r="K482" s="426">
        <v>1</v>
      </c>
      <c r="L482">
        <v>1</v>
      </c>
      <c r="M482" s="427">
        <v>1</v>
      </c>
      <c r="N482" s="426">
        <v>1</v>
      </c>
      <c r="O482">
        <v>1</v>
      </c>
      <c r="P482" s="427">
        <v>1</v>
      </c>
      <c r="Q482">
        <v>40</v>
      </c>
      <c r="R482" t="s">
        <v>303</v>
      </c>
    </row>
    <row r="483">
      <c r="A483" t="str">
        <f t="shared" si="40"/>
        <v>NGB18_60</v>
      </c>
      <c r="B483" s="426">
        <v>0.84999999999999998</v>
      </c>
      <c r="C483">
        <v>1</v>
      </c>
      <c r="D483" s="427">
        <v>1</v>
      </c>
      <c r="E483" s="426">
        <v>0</v>
      </c>
      <c r="F483">
        <v>0</v>
      </c>
      <c r="G483" s="427">
        <v>0</v>
      </c>
      <c r="H483" s="426">
        <v>0.84999999999999998</v>
      </c>
      <c r="I483">
        <v>1</v>
      </c>
      <c r="J483" s="427">
        <v>1</v>
      </c>
      <c r="K483" s="426">
        <v>0.84999999999999998</v>
      </c>
      <c r="L483">
        <v>1</v>
      </c>
      <c r="M483" s="427">
        <v>1</v>
      </c>
      <c r="N483" s="426">
        <v>0.84999999999999998</v>
      </c>
      <c r="O483">
        <v>1</v>
      </c>
      <c r="P483" s="427">
        <v>1</v>
      </c>
      <c r="Q483">
        <v>60</v>
      </c>
      <c r="R483" t="s">
        <v>303</v>
      </c>
    </row>
    <row r="484">
      <c r="A484" t="str">
        <f t="shared" si="40"/>
        <v>NGB18_80</v>
      </c>
      <c r="B484" s="426">
        <v>0.69999999999999996</v>
      </c>
      <c r="C484">
        <v>1</v>
      </c>
      <c r="D484" s="427">
        <v>1</v>
      </c>
      <c r="E484" s="426">
        <v>0</v>
      </c>
      <c r="F484">
        <v>0</v>
      </c>
      <c r="G484" s="427">
        <v>0</v>
      </c>
      <c r="H484" s="426">
        <v>0.69999999999999996</v>
      </c>
      <c r="I484">
        <v>1</v>
      </c>
      <c r="J484" s="427">
        <v>1</v>
      </c>
      <c r="K484" s="426">
        <v>0.69999999999999996</v>
      </c>
      <c r="L484">
        <v>1</v>
      </c>
      <c r="M484" s="427">
        <v>1</v>
      </c>
      <c r="N484" s="426">
        <v>0.69999999999999996</v>
      </c>
      <c r="O484">
        <v>1</v>
      </c>
      <c r="P484" s="427">
        <v>1</v>
      </c>
      <c r="Q484">
        <v>80</v>
      </c>
      <c r="R484" t="s">
        <v>303</v>
      </c>
    </row>
    <row r="485">
      <c r="A485" t="str">
        <f t="shared" si="40"/>
        <v>NGB18_100</v>
      </c>
      <c r="B485" s="426">
        <v>0.55000000000000004</v>
      </c>
      <c r="C485">
        <v>1</v>
      </c>
      <c r="D485" s="427">
        <v>1</v>
      </c>
      <c r="E485" s="426">
        <v>0</v>
      </c>
      <c r="F485">
        <v>0</v>
      </c>
      <c r="G485" s="427">
        <v>0</v>
      </c>
      <c r="H485" s="426">
        <v>0.55000000000000004</v>
      </c>
      <c r="I485">
        <v>1</v>
      </c>
      <c r="J485" s="427">
        <v>1</v>
      </c>
      <c r="K485" s="426">
        <v>0.55000000000000004</v>
      </c>
      <c r="L485">
        <v>1</v>
      </c>
      <c r="M485" s="427">
        <v>1</v>
      </c>
      <c r="N485" s="426">
        <v>0.55000000000000004</v>
      </c>
      <c r="O485">
        <v>1</v>
      </c>
      <c r="P485" s="427">
        <v>1</v>
      </c>
      <c r="Q485">
        <v>100</v>
      </c>
      <c r="R485" t="s">
        <v>303</v>
      </c>
    </row>
    <row r="486">
      <c r="A486" t="str">
        <f t="shared" si="40"/>
        <v/>
      </c>
    </row>
    <row r="487">
      <c r="A487" t="str">
        <f t="shared" si="40"/>
        <v/>
      </c>
    </row>
    <row r="488">
      <c r="A488" t="str">
        <f t="shared" si="40"/>
        <v/>
      </c>
    </row>
    <row r="489">
      <c r="A489" t="str">
        <f t="shared" si="40"/>
        <v/>
      </c>
    </row>
    <row r="490">
      <c r="A490" t="str">
        <f t="shared" si="40"/>
        <v/>
      </c>
    </row>
    <row r="491">
      <c r="A491" t="str">
        <f t="shared" si="40"/>
        <v/>
      </c>
    </row>
    <row r="492">
      <c r="A492" t="str">
        <f t="shared" si="40"/>
        <v/>
      </c>
    </row>
    <row r="493">
      <c r="A493" t="str">
        <f t="shared" si="40"/>
        <v/>
      </c>
    </row>
    <row r="494">
      <c r="A494" t="str">
        <f t="shared" si="40"/>
        <v/>
      </c>
    </row>
    <row r="495">
      <c r="A495" t="str">
        <f t="shared" si="40"/>
        <v/>
      </c>
    </row>
    <row r="496">
      <c r="A496" t="str">
        <f t="shared" si="40"/>
        <v/>
      </c>
    </row>
    <row r="497">
      <c r="A497" t="str">
        <f t="shared" si="40"/>
        <v/>
      </c>
    </row>
    <row r="498">
      <c r="A498" t="str">
        <f t="shared" si="40"/>
        <v/>
      </c>
    </row>
    <row r="499">
      <c r="A499" t="str">
        <f t="shared" si="40"/>
        <v/>
      </c>
    </row>
    <row r="500">
      <c r="A500" t="str">
        <f t="shared" si="40"/>
        <v/>
      </c>
    </row>
    <row r="501">
      <c r="A501" t="str">
        <f t="shared" si="40"/>
        <v/>
      </c>
    </row>
    <row r="502">
      <c r="A502" t="str">
        <f t="shared" si="40"/>
        <v/>
      </c>
    </row>
    <row r="503">
      <c r="A503" t="str">
        <f t="shared" si="40"/>
        <v/>
      </c>
    </row>
    <row r="504">
      <c r="A504" t="str">
        <f t="shared" si="40"/>
        <v/>
      </c>
    </row>
    <row r="505">
      <c r="A505" t="str">
        <f t="shared" si="40"/>
        <v/>
      </c>
    </row>
    <row r="506">
      <c r="A506" t="str">
        <f t="shared" si="40"/>
        <v/>
      </c>
    </row>
    <row r="507">
      <c r="A507" t="str">
        <f t="shared" si="40"/>
        <v/>
      </c>
    </row>
    <row r="508">
      <c r="A508" t="str">
        <f t="shared" si="40"/>
        <v/>
      </c>
    </row>
    <row r="509">
      <c r="A509" t="str">
        <f t="shared" si="40"/>
        <v/>
      </c>
    </row>
    <row r="510">
      <c r="A510" t="str">
        <f t="shared" si="40"/>
        <v/>
      </c>
    </row>
    <row r="511">
      <c r="A511" t="str">
        <f t="shared" si="40"/>
        <v/>
      </c>
    </row>
    <row r="512">
      <c r="A512" t="str">
        <f t="shared" si="40"/>
        <v/>
      </c>
    </row>
    <row r="513">
      <c r="A513" t="str">
        <f t="shared" si="40"/>
        <v/>
      </c>
    </row>
    <row r="514">
      <c r="A514" t="str">
        <f t="shared" si="40"/>
        <v/>
      </c>
    </row>
    <row r="515">
      <c r="A515" t="str">
        <f t="shared" ref="A515:A530" si="41">IF(R515="","",CONCATENATE(R515,"_",Q515))</f>
        <v/>
      </c>
    </row>
    <row r="516">
      <c r="A516" t="str">
        <f t="shared" si="41"/>
        <v/>
      </c>
    </row>
    <row r="517">
      <c r="A517" t="str">
        <f t="shared" si="41"/>
        <v/>
      </c>
    </row>
    <row r="518">
      <c r="A518" t="str">
        <f t="shared" si="41"/>
        <v/>
      </c>
    </row>
    <row r="519">
      <c r="A519" t="str">
        <f t="shared" si="41"/>
        <v/>
      </c>
    </row>
    <row r="520">
      <c r="A520" t="str">
        <f t="shared" si="41"/>
        <v/>
      </c>
    </row>
    <row r="521">
      <c r="A521" t="str">
        <f t="shared" si="41"/>
        <v/>
      </c>
    </row>
    <row r="522">
      <c r="A522" t="str">
        <f t="shared" si="41"/>
        <v/>
      </c>
    </row>
    <row r="523">
      <c r="A523" t="str">
        <f t="shared" si="41"/>
        <v/>
      </c>
    </row>
    <row r="524">
      <c r="A524" t="str">
        <f t="shared" si="41"/>
        <v/>
      </c>
    </row>
    <row r="525">
      <c r="A525" t="str">
        <f t="shared" si="41"/>
        <v/>
      </c>
    </row>
    <row r="526">
      <c r="A526" t="str">
        <f t="shared" si="41"/>
        <v/>
      </c>
    </row>
    <row r="527">
      <c r="A527" t="str">
        <f t="shared" si="41"/>
        <v/>
      </c>
    </row>
    <row r="528">
      <c r="A528" t="str">
        <f t="shared" si="41"/>
        <v/>
      </c>
    </row>
    <row r="529">
      <c r="A529" t="str">
        <f t="shared" si="41"/>
        <v/>
      </c>
    </row>
    <row r="530">
      <c r="A530" t="str">
        <f t="shared" si="41"/>
        <v/>
      </c>
    </row>
  </sheetData>
  <autoFilter ref="A1:R530"/>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85" id="{00030018-0005-47F2-A800-001700EA009D}">
            <xm:f>FIND("MIX12",'DGNB LCA Results'!$O$5:$P$5)</xm:f>
            <x14:dxf>
              <font>
                <color theme="1"/>
              </font>
            </x14:dxf>
          </x14:cfRule>
          <xm:sqref>A364:R375</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G482" activeCellId="0" sqref="G482"/>
    </sheetView>
  </sheetViews>
  <sheetFormatPr defaultColWidth="11.42578125" defaultRowHeight="14.449999999999999"/>
  <cols>
    <col customWidth="1" min="1" max="1" width="25"/>
    <col customWidth="1" min="2" max="2" width="19.28515625"/>
    <col customWidth="1" min="3" max="3" width="18"/>
    <col customWidth="1" min="4" max="4" width="18.85546875"/>
  </cols>
  <sheetData>
    <row r="1">
      <c r="A1" t="s">
        <v>314</v>
      </c>
      <c r="B1" s="429" t="s">
        <v>331</v>
      </c>
      <c r="C1" s="429" t="s">
        <v>332</v>
      </c>
      <c r="D1" s="429" t="s">
        <v>333</v>
      </c>
      <c r="E1" t="s">
        <v>180</v>
      </c>
      <c r="F1" s="429" t="s">
        <v>308</v>
      </c>
    </row>
    <row r="2">
      <c r="A2" t="str">
        <f t="shared" ref="A2:A65" si="42">IF(F2="","",CONCATENATE(F2,"_",E2))</f>
        <v>NBV15_10</v>
      </c>
      <c r="B2">
        <v>1.3999999999999999</v>
      </c>
      <c r="C2">
        <v>1</v>
      </c>
      <c r="D2">
        <v>1</v>
      </c>
      <c r="E2">
        <v>10</v>
      </c>
      <c r="F2" t="s">
        <v>253</v>
      </c>
      <c r="G2" s="217"/>
      <c r="H2" s="217"/>
    </row>
    <row r="3">
      <c r="A3" t="str">
        <f t="shared" si="42"/>
        <v>NBV15_20</v>
      </c>
      <c r="B3">
        <v>1.3</v>
      </c>
      <c r="C3">
        <v>1</v>
      </c>
      <c r="D3">
        <v>1</v>
      </c>
      <c r="E3">
        <v>20</v>
      </c>
      <c r="F3" t="s">
        <v>253</v>
      </c>
      <c r="G3" s="217"/>
      <c r="H3" s="217"/>
    </row>
    <row r="4">
      <c r="A4" t="str">
        <f t="shared" si="42"/>
        <v>NBV15_30</v>
      </c>
      <c r="B4">
        <v>1.2</v>
      </c>
      <c r="C4">
        <v>1</v>
      </c>
      <c r="D4">
        <v>1</v>
      </c>
      <c r="E4">
        <v>30</v>
      </c>
      <c r="F4" t="s">
        <v>253</v>
      </c>
      <c r="G4" s="217"/>
      <c r="H4" s="217"/>
    </row>
    <row r="5">
      <c r="A5" t="str">
        <f t="shared" si="42"/>
        <v>NBV15_40</v>
      </c>
      <c r="B5">
        <v>1.1000000000000001</v>
      </c>
      <c r="C5">
        <v>1</v>
      </c>
      <c r="D5">
        <v>1</v>
      </c>
      <c r="E5">
        <v>40</v>
      </c>
      <c r="F5" t="s">
        <v>253</v>
      </c>
      <c r="G5" s="217"/>
      <c r="H5" s="217"/>
    </row>
    <row r="6">
      <c r="A6" t="str">
        <f t="shared" si="42"/>
        <v>NBV15_50</v>
      </c>
      <c r="B6">
        <v>1</v>
      </c>
      <c r="C6">
        <v>1</v>
      </c>
      <c r="D6">
        <v>1</v>
      </c>
      <c r="E6">
        <v>50</v>
      </c>
      <c r="F6" t="s">
        <v>253</v>
      </c>
      <c r="G6" s="217"/>
      <c r="H6" s="217"/>
    </row>
    <row r="7">
      <c r="A7" t="str">
        <f t="shared" si="42"/>
        <v>NBV15_60</v>
      </c>
      <c r="B7">
        <v>0.93999999999999995</v>
      </c>
      <c r="C7">
        <v>1</v>
      </c>
      <c r="D7">
        <v>1</v>
      </c>
      <c r="E7">
        <v>60</v>
      </c>
      <c r="F7" t="s">
        <v>253</v>
      </c>
      <c r="G7" s="217"/>
      <c r="H7" s="217"/>
    </row>
    <row r="8">
      <c r="A8" t="str">
        <f t="shared" si="42"/>
        <v>NBV15_70</v>
      </c>
      <c r="B8">
        <v>0.88</v>
      </c>
      <c r="C8">
        <v>1</v>
      </c>
      <c r="D8">
        <v>1</v>
      </c>
      <c r="E8">
        <v>70</v>
      </c>
      <c r="F8" t="s">
        <v>253</v>
      </c>
      <c r="G8" s="217"/>
      <c r="H8" s="217"/>
    </row>
    <row r="9">
      <c r="A9" t="str">
        <f t="shared" si="42"/>
        <v>NBV15_75</v>
      </c>
      <c r="B9">
        <v>0.84999999999999998</v>
      </c>
      <c r="C9">
        <v>1</v>
      </c>
      <c r="D9">
        <v>1</v>
      </c>
      <c r="E9">
        <v>75</v>
      </c>
      <c r="F9" t="s">
        <v>253</v>
      </c>
      <c r="G9" s="217"/>
      <c r="H9" s="217"/>
    </row>
    <row r="10">
      <c r="A10" t="str">
        <f t="shared" si="42"/>
        <v>NBV15_80</v>
      </c>
      <c r="B10">
        <v>0.81999999999999995</v>
      </c>
      <c r="C10">
        <v>1</v>
      </c>
      <c r="D10">
        <v>1</v>
      </c>
      <c r="E10">
        <v>80</v>
      </c>
      <c r="F10" t="s">
        <v>253</v>
      </c>
      <c r="G10" s="217"/>
      <c r="H10" s="217"/>
    </row>
    <row r="11">
      <c r="A11" t="str">
        <f t="shared" si="42"/>
        <v>NBV15_90</v>
      </c>
      <c r="B11">
        <v>0.76000000000000001</v>
      </c>
      <c r="C11">
        <v>1</v>
      </c>
      <c r="D11">
        <v>1</v>
      </c>
      <c r="E11">
        <v>90</v>
      </c>
      <c r="F11" t="s">
        <v>253</v>
      </c>
      <c r="G11" s="217"/>
      <c r="H11" s="217"/>
    </row>
    <row r="12">
      <c r="A12" t="str">
        <f t="shared" si="42"/>
        <v>NBV15_100</v>
      </c>
      <c r="B12">
        <v>0.69999999999999996</v>
      </c>
      <c r="C12">
        <v>1</v>
      </c>
      <c r="D12">
        <v>1</v>
      </c>
      <c r="E12">
        <v>100</v>
      </c>
      <c r="F12" t="s">
        <v>253</v>
      </c>
      <c r="G12" s="217"/>
      <c r="H12" s="217"/>
    </row>
    <row r="13">
      <c r="A13" t="str">
        <f t="shared" si="42"/>
        <v>NBV15_110</v>
      </c>
      <c r="B13">
        <v>0.69999999999999996</v>
      </c>
      <c r="C13">
        <v>1</v>
      </c>
      <c r="D13">
        <v>0.75</v>
      </c>
      <c r="E13">
        <v>110</v>
      </c>
      <c r="F13" t="s">
        <v>253</v>
      </c>
      <c r="G13" s="217"/>
      <c r="H13" s="217"/>
    </row>
    <row r="14">
      <c r="A14" t="str">
        <f t="shared" si="42"/>
        <v>NBV15_120</v>
      </c>
      <c r="B14">
        <v>0.69999999999999996</v>
      </c>
      <c r="C14">
        <v>1</v>
      </c>
      <c r="D14">
        <v>0.5</v>
      </c>
      <c r="E14">
        <v>120</v>
      </c>
      <c r="F14" t="s">
        <v>253</v>
      </c>
      <c r="G14" s="217"/>
      <c r="H14" s="217"/>
    </row>
    <row r="15">
      <c r="A15" t="str">
        <f t="shared" si="42"/>
        <v/>
      </c>
    </row>
    <row r="16">
      <c r="A16" t="str">
        <f t="shared" si="42"/>
        <v>NBV12_U_10</v>
      </c>
      <c r="B16">
        <v>1.3999999999999999</v>
      </c>
      <c r="C16">
        <v>1</v>
      </c>
      <c r="D16">
        <v>1</v>
      </c>
      <c r="E16">
        <v>10</v>
      </c>
      <c r="F16" t="s">
        <v>252</v>
      </c>
    </row>
    <row r="17">
      <c r="A17" t="str">
        <f t="shared" si="42"/>
        <v>NBV12_U_20</v>
      </c>
      <c r="B17">
        <v>1.3</v>
      </c>
      <c r="C17">
        <v>1</v>
      </c>
      <c r="D17">
        <v>1</v>
      </c>
      <c r="E17">
        <v>20</v>
      </c>
      <c r="F17" t="s">
        <v>252</v>
      </c>
    </row>
    <row r="18">
      <c r="A18" t="str">
        <f t="shared" si="42"/>
        <v>NBV12_U_30</v>
      </c>
      <c r="B18">
        <v>1.2</v>
      </c>
      <c r="C18">
        <v>1</v>
      </c>
      <c r="D18">
        <v>1</v>
      </c>
      <c r="E18">
        <v>30</v>
      </c>
      <c r="F18" t="s">
        <v>252</v>
      </c>
    </row>
    <row r="19">
      <c r="A19" t="str">
        <f t="shared" si="42"/>
        <v>NBV12_U_40</v>
      </c>
      <c r="B19">
        <v>1.1000000000000001</v>
      </c>
      <c r="C19">
        <v>1</v>
      </c>
      <c r="D19">
        <v>1</v>
      </c>
      <c r="E19">
        <v>40</v>
      </c>
      <c r="F19" t="s">
        <v>252</v>
      </c>
    </row>
    <row r="20">
      <c r="A20" t="str">
        <f t="shared" si="42"/>
        <v>NBV12_U_50</v>
      </c>
      <c r="B20">
        <v>1</v>
      </c>
      <c r="C20">
        <v>1</v>
      </c>
      <c r="D20">
        <v>1</v>
      </c>
      <c r="E20">
        <v>50</v>
      </c>
      <c r="F20" t="s">
        <v>252</v>
      </c>
    </row>
    <row r="21">
      <c r="A21" t="str">
        <f t="shared" si="42"/>
        <v>NBV12_U_60</v>
      </c>
      <c r="B21">
        <v>0.93999999999999995</v>
      </c>
      <c r="C21">
        <v>1</v>
      </c>
      <c r="D21">
        <v>1</v>
      </c>
      <c r="E21">
        <v>60</v>
      </c>
      <c r="F21" t="s">
        <v>252</v>
      </c>
    </row>
    <row r="22">
      <c r="A22" t="str">
        <f t="shared" si="42"/>
        <v>NBV12_U_70</v>
      </c>
      <c r="B22">
        <v>0.88</v>
      </c>
      <c r="C22">
        <v>1</v>
      </c>
      <c r="D22">
        <v>1</v>
      </c>
      <c r="E22">
        <v>70</v>
      </c>
      <c r="F22" t="s">
        <v>252</v>
      </c>
    </row>
    <row r="23">
      <c r="A23" t="str">
        <f t="shared" si="42"/>
        <v>NBV12_U_75</v>
      </c>
      <c r="B23">
        <v>0.84999999999999998</v>
      </c>
      <c r="C23">
        <v>1</v>
      </c>
      <c r="D23">
        <v>1</v>
      </c>
      <c r="E23">
        <v>75</v>
      </c>
      <c r="F23" t="s">
        <v>252</v>
      </c>
    </row>
    <row r="24">
      <c r="A24" t="str">
        <f t="shared" si="42"/>
        <v>NBV12_U_80</v>
      </c>
      <c r="B24">
        <v>0.81999999999999995</v>
      </c>
      <c r="C24">
        <v>1</v>
      </c>
      <c r="D24">
        <v>1</v>
      </c>
      <c r="E24">
        <v>80</v>
      </c>
      <c r="F24" t="s">
        <v>252</v>
      </c>
    </row>
    <row r="25">
      <c r="A25" t="str">
        <f t="shared" si="42"/>
        <v>NBV12_U_90</v>
      </c>
      <c r="B25">
        <v>0.76000000000000001</v>
      </c>
      <c r="C25">
        <v>1</v>
      </c>
      <c r="D25">
        <v>1</v>
      </c>
      <c r="E25">
        <v>90</v>
      </c>
      <c r="F25" t="s">
        <v>252</v>
      </c>
    </row>
    <row r="26">
      <c r="A26" t="str">
        <f t="shared" si="42"/>
        <v>NBV12_U_100</v>
      </c>
      <c r="B26">
        <v>0.69999999999999996</v>
      </c>
      <c r="C26">
        <v>1</v>
      </c>
      <c r="D26">
        <v>1</v>
      </c>
      <c r="E26">
        <v>100</v>
      </c>
      <c r="F26" t="s">
        <v>252</v>
      </c>
    </row>
    <row r="27">
      <c r="A27" t="str">
        <f t="shared" si="42"/>
        <v/>
      </c>
    </row>
    <row r="28">
      <c r="A28" t="str">
        <f t="shared" si="42"/>
        <v>NBI15_10</v>
      </c>
      <c r="B28">
        <v>1.3999999999999999</v>
      </c>
      <c r="C28">
        <v>1</v>
      </c>
      <c r="D28">
        <v>1</v>
      </c>
      <c r="E28">
        <v>10</v>
      </c>
      <c r="F28" t="s">
        <v>258</v>
      </c>
    </row>
    <row r="29">
      <c r="A29" t="str">
        <f t="shared" si="42"/>
        <v>NBI15_20</v>
      </c>
      <c r="B29">
        <v>1.3</v>
      </c>
      <c r="C29">
        <v>1</v>
      </c>
      <c r="D29">
        <v>1</v>
      </c>
      <c r="E29">
        <v>20</v>
      </c>
      <c r="F29" t="s">
        <v>258</v>
      </c>
    </row>
    <row r="30">
      <c r="A30" t="str">
        <f t="shared" si="42"/>
        <v>NBI15_30</v>
      </c>
      <c r="B30">
        <v>1.2</v>
      </c>
      <c r="C30">
        <v>1</v>
      </c>
      <c r="D30">
        <v>1</v>
      </c>
      <c r="E30">
        <v>30</v>
      </c>
      <c r="F30" t="s">
        <v>258</v>
      </c>
    </row>
    <row r="31">
      <c r="A31" t="str">
        <f t="shared" si="42"/>
        <v>NBI15_40</v>
      </c>
      <c r="B31">
        <v>1.1000000000000001</v>
      </c>
      <c r="C31">
        <v>1</v>
      </c>
      <c r="D31">
        <v>1</v>
      </c>
      <c r="E31">
        <v>40</v>
      </c>
      <c r="F31" t="s">
        <v>258</v>
      </c>
    </row>
    <row r="32">
      <c r="A32" t="str">
        <f t="shared" si="42"/>
        <v>NBI15_50</v>
      </c>
      <c r="B32">
        <v>1</v>
      </c>
      <c r="C32">
        <v>1</v>
      </c>
      <c r="D32">
        <v>1</v>
      </c>
      <c r="E32">
        <v>50</v>
      </c>
      <c r="F32" t="s">
        <v>258</v>
      </c>
    </row>
    <row r="33">
      <c r="A33" t="str">
        <f t="shared" si="42"/>
        <v>NBI15_60</v>
      </c>
      <c r="B33">
        <v>0.92000000000000004</v>
      </c>
      <c r="C33">
        <v>1</v>
      </c>
      <c r="D33">
        <v>1</v>
      </c>
      <c r="E33">
        <v>60</v>
      </c>
      <c r="F33" t="s">
        <v>258</v>
      </c>
    </row>
    <row r="34">
      <c r="A34" t="str">
        <f t="shared" si="42"/>
        <v>NBI15_70</v>
      </c>
      <c r="B34">
        <v>0.82999999999999996</v>
      </c>
      <c r="C34">
        <v>1</v>
      </c>
      <c r="D34">
        <v>1</v>
      </c>
      <c r="E34">
        <v>70</v>
      </c>
      <c r="F34" t="s">
        <v>258</v>
      </c>
    </row>
    <row r="35">
      <c r="A35" t="str">
        <f t="shared" si="42"/>
        <v>NBI15_75</v>
      </c>
      <c r="B35">
        <v>0.75</v>
      </c>
      <c r="C35">
        <v>1</v>
      </c>
      <c r="D35">
        <v>1</v>
      </c>
      <c r="E35">
        <v>75</v>
      </c>
      <c r="F35" t="s">
        <v>258</v>
      </c>
    </row>
    <row r="36">
      <c r="A36" t="str">
        <f t="shared" si="42"/>
        <v>NBI15_80</v>
      </c>
      <c r="B36">
        <v>0.67000000000000004</v>
      </c>
      <c r="C36">
        <v>1</v>
      </c>
      <c r="D36">
        <v>1</v>
      </c>
      <c r="E36">
        <v>80</v>
      </c>
      <c r="F36" t="s">
        <v>258</v>
      </c>
    </row>
    <row r="37">
      <c r="A37" t="str">
        <f t="shared" si="42"/>
        <v>NBI15_90</v>
      </c>
      <c r="B37">
        <v>0.57999999999999996</v>
      </c>
      <c r="C37">
        <v>1</v>
      </c>
      <c r="D37">
        <v>1</v>
      </c>
      <c r="E37">
        <v>90</v>
      </c>
      <c r="F37" t="s">
        <v>258</v>
      </c>
    </row>
    <row r="38">
      <c r="A38" t="str">
        <f t="shared" si="42"/>
        <v>NBI15_100</v>
      </c>
      <c r="B38">
        <v>0.5</v>
      </c>
      <c r="C38">
        <v>1</v>
      </c>
      <c r="D38">
        <v>1</v>
      </c>
      <c r="E38">
        <v>100</v>
      </c>
      <c r="F38" t="s">
        <v>258</v>
      </c>
    </row>
    <row r="39">
      <c r="A39" t="str">
        <f t="shared" si="42"/>
        <v>NBI15_110</v>
      </c>
      <c r="B39">
        <v>0.5</v>
      </c>
      <c r="C39">
        <v>1</v>
      </c>
      <c r="D39">
        <v>0.75</v>
      </c>
      <c r="E39">
        <v>110</v>
      </c>
      <c r="F39" t="s">
        <v>258</v>
      </c>
    </row>
    <row r="40">
      <c r="A40" t="str">
        <f t="shared" si="42"/>
        <v>NBI15_120</v>
      </c>
      <c r="B40">
        <v>0.5</v>
      </c>
      <c r="C40">
        <v>1</v>
      </c>
      <c r="D40">
        <v>0.5</v>
      </c>
      <c r="E40">
        <v>120</v>
      </c>
      <c r="F40" t="s">
        <v>258</v>
      </c>
    </row>
    <row r="41">
      <c r="A41" t="str">
        <f t="shared" si="42"/>
        <v/>
      </c>
    </row>
    <row r="42">
      <c r="A42" t="str">
        <f t="shared" si="42"/>
        <v>NBI12_U_10</v>
      </c>
      <c r="B42">
        <v>1.3999999999999999</v>
      </c>
      <c r="C42">
        <v>1</v>
      </c>
      <c r="D42">
        <v>1</v>
      </c>
      <c r="E42">
        <v>10</v>
      </c>
      <c r="F42" t="s">
        <v>257</v>
      </c>
    </row>
    <row r="43">
      <c r="A43" t="str">
        <f t="shared" si="42"/>
        <v>NBI12_U_20</v>
      </c>
      <c r="B43">
        <v>1.3</v>
      </c>
      <c r="C43">
        <v>1</v>
      </c>
      <c r="D43">
        <v>1</v>
      </c>
      <c r="E43">
        <v>20</v>
      </c>
      <c r="F43" t="s">
        <v>257</v>
      </c>
    </row>
    <row r="44">
      <c r="A44" t="str">
        <f t="shared" si="42"/>
        <v>NBI12_U_30</v>
      </c>
      <c r="B44">
        <v>1.2</v>
      </c>
      <c r="C44">
        <v>1</v>
      </c>
      <c r="D44">
        <v>1</v>
      </c>
      <c r="E44">
        <v>30</v>
      </c>
      <c r="F44" t="s">
        <v>257</v>
      </c>
    </row>
    <row r="45">
      <c r="A45" t="str">
        <f t="shared" si="42"/>
        <v>NBI12_U_40</v>
      </c>
      <c r="B45">
        <v>1.1000000000000001</v>
      </c>
      <c r="C45">
        <v>1</v>
      </c>
      <c r="D45">
        <v>1</v>
      </c>
      <c r="E45">
        <v>40</v>
      </c>
      <c r="F45" t="s">
        <v>257</v>
      </c>
    </row>
    <row r="46">
      <c r="A46" t="str">
        <f t="shared" si="42"/>
        <v>NBI12_U_50</v>
      </c>
      <c r="B46">
        <v>1</v>
      </c>
      <c r="C46">
        <v>1</v>
      </c>
      <c r="D46">
        <v>1</v>
      </c>
      <c r="E46">
        <v>50</v>
      </c>
      <c r="F46" t="s">
        <v>257</v>
      </c>
    </row>
    <row r="47">
      <c r="A47" t="str">
        <f t="shared" si="42"/>
        <v>NBI12_U_60</v>
      </c>
      <c r="B47">
        <v>0.92000000000000004</v>
      </c>
      <c r="C47">
        <v>1</v>
      </c>
      <c r="D47">
        <v>1</v>
      </c>
      <c r="E47">
        <v>60</v>
      </c>
      <c r="F47" t="s">
        <v>257</v>
      </c>
    </row>
    <row r="48">
      <c r="A48" t="str">
        <f t="shared" si="42"/>
        <v>NBI12_U_70</v>
      </c>
      <c r="B48">
        <v>0.82999999999999996</v>
      </c>
      <c r="C48">
        <v>1</v>
      </c>
      <c r="D48">
        <v>1</v>
      </c>
      <c r="E48">
        <v>70</v>
      </c>
      <c r="F48" t="s">
        <v>257</v>
      </c>
    </row>
    <row r="49">
      <c r="A49" t="str">
        <f t="shared" si="42"/>
        <v>NBI12_U_75</v>
      </c>
      <c r="B49">
        <v>0.75</v>
      </c>
      <c r="C49">
        <v>1</v>
      </c>
      <c r="D49">
        <v>1</v>
      </c>
      <c r="E49">
        <v>75</v>
      </c>
      <c r="F49" t="s">
        <v>257</v>
      </c>
    </row>
    <row r="50">
      <c r="A50" t="str">
        <f t="shared" si="42"/>
        <v>NBI12_U_80</v>
      </c>
      <c r="B50">
        <v>0.67000000000000004</v>
      </c>
      <c r="C50">
        <v>1</v>
      </c>
      <c r="D50">
        <v>1</v>
      </c>
      <c r="E50">
        <v>80</v>
      </c>
      <c r="F50" t="s">
        <v>257</v>
      </c>
    </row>
    <row r="51">
      <c r="A51" t="str">
        <f t="shared" si="42"/>
        <v>NBI12_U_90</v>
      </c>
      <c r="B51">
        <v>0.57999999999999996</v>
      </c>
      <c r="C51">
        <v>1</v>
      </c>
      <c r="D51">
        <v>1</v>
      </c>
      <c r="E51">
        <v>90</v>
      </c>
      <c r="F51" t="s">
        <v>257</v>
      </c>
    </row>
    <row r="52">
      <c r="A52" t="str">
        <f t="shared" si="42"/>
        <v>NBI12_U_100</v>
      </c>
      <c r="B52">
        <v>0.5</v>
      </c>
      <c r="C52">
        <v>1</v>
      </c>
      <c r="D52">
        <v>1</v>
      </c>
      <c r="E52">
        <v>100</v>
      </c>
      <c r="F52" t="s">
        <v>257</v>
      </c>
    </row>
    <row r="53">
      <c r="A53" t="str">
        <f t="shared" si="42"/>
        <v/>
      </c>
    </row>
    <row r="54">
      <c r="A54" t="str">
        <f t="shared" si="42"/>
        <v>NBI12_Kita_10</v>
      </c>
      <c r="B54">
        <v>1.3999999999999999</v>
      </c>
      <c r="C54">
        <v>1</v>
      </c>
      <c r="D54">
        <v>1</v>
      </c>
      <c r="E54">
        <v>10</v>
      </c>
      <c r="F54" t="s">
        <v>262</v>
      </c>
    </row>
    <row r="55">
      <c r="A55" t="str">
        <f t="shared" si="42"/>
        <v>NBI12_Kita_20</v>
      </c>
      <c r="B55">
        <v>1.3</v>
      </c>
      <c r="C55">
        <v>1</v>
      </c>
      <c r="D55">
        <v>1</v>
      </c>
      <c r="E55">
        <v>20</v>
      </c>
      <c r="F55" t="s">
        <v>262</v>
      </c>
    </row>
    <row r="56">
      <c r="A56" t="str">
        <f t="shared" si="42"/>
        <v>NBI12_Kita_30</v>
      </c>
      <c r="B56">
        <v>1.2</v>
      </c>
      <c r="C56">
        <v>1</v>
      </c>
      <c r="D56">
        <v>1</v>
      </c>
      <c r="E56">
        <v>30</v>
      </c>
      <c r="F56" t="s">
        <v>262</v>
      </c>
    </row>
    <row r="57">
      <c r="A57" t="str">
        <f t="shared" si="42"/>
        <v>NBI12_Kita_40</v>
      </c>
      <c r="B57">
        <v>1.1000000000000001</v>
      </c>
      <c r="C57">
        <v>1</v>
      </c>
      <c r="D57">
        <v>1</v>
      </c>
      <c r="E57">
        <v>40</v>
      </c>
      <c r="F57" t="s">
        <v>262</v>
      </c>
    </row>
    <row r="58">
      <c r="A58" t="str">
        <f t="shared" si="42"/>
        <v>NBI12_Kita_50</v>
      </c>
      <c r="B58">
        <v>1</v>
      </c>
      <c r="C58">
        <v>1</v>
      </c>
      <c r="D58">
        <v>1</v>
      </c>
      <c r="E58">
        <v>50</v>
      </c>
      <c r="F58" t="s">
        <v>262</v>
      </c>
    </row>
    <row r="59">
      <c r="A59" t="str">
        <f t="shared" si="42"/>
        <v>NBI12_Kita_60</v>
      </c>
      <c r="B59">
        <v>0.92000000000000004</v>
      </c>
      <c r="C59">
        <v>1</v>
      </c>
      <c r="D59">
        <v>1</v>
      </c>
      <c r="E59">
        <v>60</v>
      </c>
      <c r="F59" t="s">
        <v>262</v>
      </c>
    </row>
    <row r="60">
      <c r="A60" t="str">
        <f t="shared" si="42"/>
        <v>NBI12_Kita_70</v>
      </c>
      <c r="B60">
        <v>0.82999999999999996</v>
      </c>
      <c r="C60">
        <v>1</v>
      </c>
      <c r="D60">
        <v>1</v>
      </c>
      <c r="E60">
        <v>70</v>
      </c>
      <c r="F60" t="s">
        <v>262</v>
      </c>
    </row>
    <row r="61">
      <c r="A61" t="str">
        <f t="shared" si="42"/>
        <v>NBI12_Kita_75</v>
      </c>
      <c r="B61">
        <v>0.75</v>
      </c>
      <c r="C61">
        <v>1</v>
      </c>
      <c r="D61">
        <v>1</v>
      </c>
      <c r="E61">
        <v>75</v>
      </c>
      <c r="F61" t="s">
        <v>262</v>
      </c>
    </row>
    <row r="62">
      <c r="A62" t="str">
        <f t="shared" si="42"/>
        <v>NBI12_Kita_80</v>
      </c>
      <c r="B62">
        <v>0.67000000000000004</v>
      </c>
      <c r="C62">
        <v>1</v>
      </c>
      <c r="D62">
        <v>1</v>
      </c>
      <c r="E62">
        <v>80</v>
      </c>
      <c r="F62" t="s">
        <v>262</v>
      </c>
    </row>
    <row r="63">
      <c r="A63" t="str">
        <f t="shared" si="42"/>
        <v>NBI12_Kita_90</v>
      </c>
      <c r="B63">
        <v>0.57999999999999996</v>
      </c>
      <c r="C63">
        <v>1</v>
      </c>
      <c r="D63">
        <v>1</v>
      </c>
      <c r="E63">
        <v>90</v>
      </c>
      <c r="F63" t="s">
        <v>262</v>
      </c>
    </row>
    <row r="64">
      <c r="A64" t="str">
        <f t="shared" si="42"/>
        <v>NBI12_Kita_100</v>
      </c>
      <c r="B64">
        <v>0.5</v>
      </c>
      <c r="C64">
        <v>1</v>
      </c>
      <c r="D64">
        <v>1</v>
      </c>
      <c r="E64">
        <v>100</v>
      </c>
      <c r="F64" t="s">
        <v>262</v>
      </c>
    </row>
    <row r="65">
      <c r="A65" t="str">
        <f t="shared" si="42"/>
        <v/>
      </c>
    </row>
    <row r="66">
      <c r="A66" t="str">
        <f t="shared" ref="A66:A129" si="43">IF(F66="","",CONCATENATE(F66,"_",E66))</f>
        <v>NWO15_10</v>
      </c>
      <c r="B66">
        <v>1.3999999999999999</v>
      </c>
      <c r="C66">
        <v>1</v>
      </c>
      <c r="D66">
        <v>1</v>
      </c>
      <c r="E66">
        <v>10</v>
      </c>
      <c r="F66" t="s">
        <v>263</v>
      </c>
    </row>
    <row r="67">
      <c r="A67" t="str">
        <f t="shared" si="43"/>
        <v>NWO15_20</v>
      </c>
      <c r="B67">
        <v>1.3</v>
      </c>
      <c r="C67">
        <v>1</v>
      </c>
      <c r="D67">
        <v>1</v>
      </c>
      <c r="E67">
        <v>20</v>
      </c>
      <c r="F67" t="s">
        <v>263</v>
      </c>
    </row>
    <row r="68">
      <c r="A68" t="str">
        <f t="shared" si="43"/>
        <v>NWO15_30</v>
      </c>
      <c r="B68">
        <v>1.2</v>
      </c>
      <c r="C68">
        <v>1</v>
      </c>
      <c r="D68">
        <v>1</v>
      </c>
      <c r="E68">
        <v>30</v>
      </c>
      <c r="F68" t="s">
        <v>263</v>
      </c>
    </row>
    <row r="69">
      <c r="A69" t="str">
        <f t="shared" si="43"/>
        <v>NWO15_40</v>
      </c>
      <c r="B69">
        <v>1.1000000000000001</v>
      </c>
      <c r="C69">
        <v>1</v>
      </c>
      <c r="D69">
        <v>1</v>
      </c>
      <c r="E69">
        <v>40</v>
      </c>
      <c r="F69" t="s">
        <v>263</v>
      </c>
    </row>
    <row r="70">
      <c r="A70" t="str">
        <f t="shared" si="43"/>
        <v>NWO15_50</v>
      </c>
      <c r="B70">
        <v>1</v>
      </c>
      <c r="C70">
        <v>1</v>
      </c>
      <c r="D70">
        <v>1</v>
      </c>
      <c r="E70">
        <v>50</v>
      </c>
      <c r="F70" t="s">
        <v>263</v>
      </c>
    </row>
    <row r="71">
      <c r="A71" t="str">
        <f t="shared" si="43"/>
        <v>NWO15_60</v>
      </c>
      <c r="B71">
        <v>0.93999999999999995</v>
      </c>
      <c r="C71">
        <v>1</v>
      </c>
      <c r="D71">
        <v>1</v>
      </c>
      <c r="E71">
        <v>60</v>
      </c>
      <c r="F71" t="s">
        <v>263</v>
      </c>
    </row>
    <row r="72">
      <c r="A72" t="str">
        <f t="shared" si="43"/>
        <v>NWO15_70</v>
      </c>
      <c r="B72">
        <v>0.88</v>
      </c>
      <c r="C72">
        <v>1</v>
      </c>
      <c r="D72">
        <v>1</v>
      </c>
      <c r="E72">
        <v>70</v>
      </c>
      <c r="F72" t="s">
        <v>263</v>
      </c>
    </row>
    <row r="73">
      <c r="A73" t="str">
        <f t="shared" si="43"/>
        <v>NWO15_75</v>
      </c>
      <c r="B73">
        <v>0.84999999999999998</v>
      </c>
      <c r="C73">
        <v>1</v>
      </c>
      <c r="D73">
        <v>1</v>
      </c>
      <c r="E73">
        <v>75</v>
      </c>
      <c r="F73" t="s">
        <v>263</v>
      </c>
    </row>
    <row r="74">
      <c r="A74" t="str">
        <f t="shared" si="43"/>
        <v>NWO15_80</v>
      </c>
      <c r="B74">
        <v>0.81999999999999995</v>
      </c>
      <c r="C74">
        <v>1</v>
      </c>
      <c r="D74">
        <v>1</v>
      </c>
      <c r="E74">
        <v>80</v>
      </c>
      <c r="F74" t="s">
        <v>263</v>
      </c>
    </row>
    <row r="75">
      <c r="A75" t="str">
        <f t="shared" si="43"/>
        <v>NWO15_90</v>
      </c>
      <c r="B75">
        <v>0.76000000000000001</v>
      </c>
      <c r="C75">
        <v>1</v>
      </c>
      <c r="D75">
        <v>1</v>
      </c>
      <c r="E75">
        <v>90</v>
      </c>
      <c r="F75" t="s">
        <v>263</v>
      </c>
    </row>
    <row r="76">
      <c r="A76" t="str">
        <f t="shared" si="43"/>
        <v>NWO15_100</v>
      </c>
      <c r="B76">
        <v>0.69999999999999996</v>
      </c>
      <c r="C76">
        <v>1</v>
      </c>
      <c r="D76">
        <v>1</v>
      </c>
      <c r="E76">
        <v>100</v>
      </c>
      <c r="F76" t="s">
        <v>263</v>
      </c>
    </row>
    <row r="77">
      <c r="A77" t="str">
        <f t="shared" si="43"/>
        <v>NWO15_110</v>
      </c>
      <c r="B77">
        <v>0.69999999999999996</v>
      </c>
      <c r="C77">
        <v>1</v>
      </c>
      <c r="D77">
        <v>0.75</v>
      </c>
      <c r="E77">
        <v>110</v>
      </c>
      <c r="F77" t="s">
        <v>263</v>
      </c>
    </row>
    <row r="78">
      <c r="A78" t="str">
        <f t="shared" si="43"/>
        <v>NWO15_120</v>
      </c>
      <c r="B78">
        <v>0.69999999999999996</v>
      </c>
      <c r="C78">
        <v>1</v>
      </c>
      <c r="D78">
        <v>0.5</v>
      </c>
      <c r="E78">
        <v>120</v>
      </c>
      <c r="F78" t="s">
        <v>263</v>
      </c>
    </row>
    <row r="79">
      <c r="A79" t="str">
        <f t="shared" si="43"/>
        <v/>
      </c>
    </row>
    <row r="80">
      <c r="A80" t="str">
        <f t="shared" si="43"/>
        <v>NWO12_U_10</v>
      </c>
      <c r="B80">
        <v>1.3999999999999999</v>
      </c>
      <c r="C80">
        <v>1</v>
      </c>
      <c r="D80">
        <v>1</v>
      </c>
      <c r="E80">
        <v>10</v>
      </c>
      <c r="F80" t="s">
        <v>266</v>
      </c>
    </row>
    <row r="81">
      <c r="A81" t="str">
        <f t="shared" si="43"/>
        <v>NWO12_U_20</v>
      </c>
      <c r="B81">
        <v>1.3</v>
      </c>
      <c r="C81">
        <v>1</v>
      </c>
      <c r="D81">
        <v>1</v>
      </c>
      <c r="E81">
        <v>20</v>
      </c>
      <c r="F81" t="s">
        <v>266</v>
      </c>
    </row>
    <row r="82">
      <c r="A82" t="str">
        <f t="shared" si="43"/>
        <v>NWO12_U_30</v>
      </c>
      <c r="B82">
        <v>1.2</v>
      </c>
      <c r="C82">
        <v>1</v>
      </c>
      <c r="D82">
        <v>1</v>
      </c>
      <c r="E82">
        <v>30</v>
      </c>
      <c r="F82" t="s">
        <v>266</v>
      </c>
    </row>
    <row r="83">
      <c r="A83" t="str">
        <f t="shared" si="43"/>
        <v>NWO12_U_40</v>
      </c>
      <c r="B83">
        <v>1.1000000000000001</v>
      </c>
      <c r="C83">
        <v>1</v>
      </c>
      <c r="D83">
        <v>1</v>
      </c>
      <c r="E83">
        <v>40</v>
      </c>
      <c r="F83" t="s">
        <v>266</v>
      </c>
    </row>
    <row r="84">
      <c r="A84" t="str">
        <f t="shared" si="43"/>
        <v>NWO12_U_50</v>
      </c>
      <c r="B84">
        <v>1</v>
      </c>
      <c r="C84">
        <v>1</v>
      </c>
      <c r="D84">
        <v>1</v>
      </c>
      <c r="E84">
        <v>50</v>
      </c>
      <c r="F84" t="s">
        <v>266</v>
      </c>
    </row>
    <row r="85">
      <c r="A85" t="str">
        <f t="shared" si="43"/>
        <v>NWO12_U_60</v>
      </c>
      <c r="B85">
        <v>0.93999999999999995</v>
      </c>
      <c r="C85">
        <v>1</v>
      </c>
      <c r="D85">
        <v>1</v>
      </c>
      <c r="E85">
        <v>60</v>
      </c>
      <c r="F85" t="s">
        <v>266</v>
      </c>
    </row>
    <row r="86">
      <c r="A86" t="str">
        <f t="shared" si="43"/>
        <v>NWO12_U_70</v>
      </c>
      <c r="B86">
        <v>0.88</v>
      </c>
      <c r="C86">
        <v>1</v>
      </c>
      <c r="D86">
        <v>1</v>
      </c>
      <c r="E86">
        <v>70</v>
      </c>
      <c r="F86" t="s">
        <v>266</v>
      </c>
    </row>
    <row r="87">
      <c r="A87" t="str">
        <f t="shared" si="43"/>
        <v>NWO12_U_75</v>
      </c>
      <c r="B87">
        <v>0.84999999999999998</v>
      </c>
      <c r="C87">
        <v>1</v>
      </c>
      <c r="D87">
        <v>1</v>
      </c>
      <c r="E87">
        <v>75</v>
      </c>
      <c r="F87" t="s">
        <v>266</v>
      </c>
    </row>
    <row r="88">
      <c r="A88" t="str">
        <f t="shared" si="43"/>
        <v>NWO12_U_80</v>
      </c>
      <c r="B88">
        <v>0.81999999999999995</v>
      </c>
      <c r="C88">
        <v>1</v>
      </c>
      <c r="D88">
        <v>1</v>
      </c>
      <c r="E88">
        <v>80</v>
      </c>
      <c r="F88" t="s">
        <v>266</v>
      </c>
    </row>
    <row r="89">
      <c r="A89" t="str">
        <f t="shared" si="43"/>
        <v>NWO12_U_90</v>
      </c>
      <c r="B89">
        <v>0.76000000000000001</v>
      </c>
      <c r="C89">
        <v>1</v>
      </c>
      <c r="D89">
        <v>1</v>
      </c>
      <c r="E89">
        <v>90</v>
      </c>
      <c r="F89" t="s">
        <v>266</v>
      </c>
    </row>
    <row r="90">
      <c r="A90" t="str">
        <f t="shared" si="43"/>
        <v>NWO12_U_100</v>
      </c>
      <c r="B90">
        <v>0.69999999999999996</v>
      </c>
      <c r="C90">
        <v>1</v>
      </c>
      <c r="D90">
        <v>1</v>
      </c>
      <c r="E90">
        <v>100</v>
      </c>
      <c r="F90" t="s">
        <v>266</v>
      </c>
    </row>
    <row r="91">
      <c r="A91" t="str">
        <f t="shared" si="43"/>
        <v/>
      </c>
    </row>
    <row r="92">
      <c r="A92" t="str">
        <f t="shared" si="43"/>
        <v>NKW13_10</v>
      </c>
      <c r="B92">
        <v>1.3999999999999999</v>
      </c>
      <c r="C92">
        <v>1</v>
      </c>
      <c r="D92">
        <v>1</v>
      </c>
      <c r="E92">
        <v>10</v>
      </c>
      <c r="F92" t="s">
        <v>286</v>
      </c>
    </row>
    <row r="93">
      <c r="A93" t="str">
        <f t="shared" si="43"/>
        <v>NKW13_20</v>
      </c>
      <c r="B93">
        <v>1.3</v>
      </c>
      <c r="C93">
        <v>1</v>
      </c>
      <c r="D93">
        <v>1</v>
      </c>
      <c r="E93">
        <v>20</v>
      </c>
      <c r="F93" t="s">
        <v>286</v>
      </c>
    </row>
    <row r="94">
      <c r="A94" t="str">
        <f t="shared" si="43"/>
        <v>NKW13_30</v>
      </c>
      <c r="B94">
        <v>1.2</v>
      </c>
      <c r="C94">
        <v>1</v>
      </c>
      <c r="D94">
        <v>1</v>
      </c>
      <c r="E94">
        <v>30</v>
      </c>
      <c r="F94" t="s">
        <v>286</v>
      </c>
    </row>
    <row r="95">
      <c r="A95" t="str">
        <f t="shared" si="43"/>
        <v>NKW13_40</v>
      </c>
      <c r="B95">
        <v>1.1000000000000001</v>
      </c>
      <c r="C95">
        <v>1</v>
      </c>
      <c r="D95">
        <v>1</v>
      </c>
      <c r="E95">
        <v>40</v>
      </c>
      <c r="F95" t="s">
        <v>286</v>
      </c>
    </row>
    <row r="96">
      <c r="A96" t="str">
        <f t="shared" si="43"/>
        <v>NKW13_50</v>
      </c>
      <c r="B96">
        <v>1</v>
      </c>
      <c r="C96">
        <v>1</v>
      </c>
      <c r="D96">
        <v>1</v>
      </c>
      <c r="E96">
        <v>50</v>
      </c>
      <c r="F96" t="s">
        <v>286</v>
      </c>
    </row>
    <row r="97">
      <c r="A97" t="str">
        <f t="shared" si="43"/>
        <v>NKW13_60</v>
      </c>
      <c r="B97">
        <v>0.93999999999999995</v>
      </c>
      <c r="C97">
        <v>1</v>
      </c>
      <c r="D97">
        <v>1</v>
      </c>
      <c r="E97">
        <v>60</v>
      </c>
      <c r="F97" t="s">
        <v>286</v>
      </c>
    </row>
    <row r="98">
      <c r="A98" t="str">
        <f t="shared" si="43"/>
        <v>NKW13_70</v>
      </c>
      <c r="B98">
        <v>0.88</v>
      </c>
      <c r="C98">
        <v>1</v>
      </c>
      <c r="D98">
        <v>1</v>
      </c>
      <c r="E98">
        <v>70</v>
      </c>
      <c r="F98" t="s">
        <v>286</v>
      </c>
    </row>
    <row r="99">
      <c r="A99" t="str">
        <f t="shared" si="43"/>
        <v>NKW13_75</v>
      </c>
      <c r="B99">
        <v>0.84999999999999998</v>
      </c>
      <c r="C99">
        <v>1</v>
      </c>
      <c r="D99">
        <v>1</v>
      </c>
      <c r="E99">
        <v>75</v>
      </c>
      <c r="F99" t="s">
        <v>286</v>
      </c>
    </row>
    <row r="100">
      <c r="A100" t="str">
        <f t="shared" si="43"/>
        <v>NKW13_80</v>
      </c>
      <c r="B100">
        <v>0.81999999999999995</v>
      </c>
      <c r="C100">
        <v>1</v>
      </c>
      <c r="D100">
        <v>1</v>
      </c>
      <c r="E100">
        <v>80</v>
      </c>
      <c r="F100" t="s">
        <v>286</v>
      </c>
    </row>
    <row r="101">
      <c r="A101" t="str">
        <f t="shared" si="43"/>
        <v>NKW13_90</v>
      </c>
      <c r="B101">
        <v>0.76000000000000001</v>
      </c>
      <c r="C101">
        <v>1</v>
      </c>
      <c r="D101">
        <v>1</v>
      </c>
      <c r="E101">
        <v>90</v>
      </c>
      <c r="F101" t="s">
        <v>286</v>
      </c>
    </row>
    <row r="102">
      <c r="A102" t="str">
        <f t="shared" si="43"/>
        <v>NKW13_100</v>
      </c>
      <c r="B102">
        <v>0.69999999999999996</v>
      </c>
      <c r="C102">
        <v>1</v>
      </c>
      <c r="D102">
        <v>1</v>
      </c>
      <c r="E102">
        <v>100</v>
      </c>
      <c r="F102" t="s">
        <v>286</v>
      </c>
    </row>
    <row r="103">
      <c r="A103" t="str">
        <f t="shared" si="43"/>
        <v/>
      </c>
    </row>
    <row r="104">
      <c r="A104" t="str">
        <f t="shared" si="43"/>
        <v>NGH15_10</v>
      </c>
      <c r="B104">
        <v>1.3999999999999999</v>
      </c>
      <c r="C104">
        <v>1</v>
      </c>
      <c r="D104">
        <v>1</v>
      </c>
      <c r="E104">
        <v>10</v>
      </c>
      <c r="F104" t="s">
        <v>281</v>
      </c>
    </row>
    <row r="105">
      <c r="A105" t="str">
        <f t="shared" si="43"/>
        <v>NGH15_20</v>
      </c>
      <c r="B105">
        <v>1.3</v>
      </c>
      <c r="C105">
        <v>1</v>
      </c>
      <c r="D105">
        <v>1</v>
      </c>
      <c r="E105">
        <v>20</v>
      </c>
      <c r="F105" t="s">
        <v>281</v>
      </c>
    </row>
    <row r="106">
      <c r="A106" t="str">
        <f t="shared" si="43"/>
        <v>NGH15_30</v>
      </c>
      <c r="B106">
        <v>1.2</v>
      </c>
      <c r="C106">
        <v>1</v>
      </c>
      <c r="D106">
        <v>1</v>
      </c>
      <c r="E106">
        <v>30</v>
      </c>
      <c r="F106" t="s">
        <v>281</v>
      </c>
    </row>
    <row r="107">
      <c r="A107" t="str">
        <f t="shared" si="43"/>
        <v>NGH15_40</v>
      </c>
      <c r="B107">
        <v>1.1000000000000001</v>
      </c>
      <c r="C107">
        <v>1</v>
      </c>
      <c r="D107">
        <v>1</v>
      </c>
      <c r="E107">
        <v>40</v>
      </c>
      <c r="F107" t="s">
        <v>281</v>
      </c>
    </row>
    <row r="108">
      <c r="A108" t="str">
        <f t="shared" si="43"/>
        <v>NGH15_50</v>
      </c>
      <c r="B108">
        <v>1</v>
      </c>
      <c r="C108">
        <v>1</v>
      </c>
      <c r="D108">
        <v>1</v>
      </c>
      <c r="E108">
        <v>50</v>
      </c>
      <c r="F108" t="s">
        <v>281</v>
      </c>
    </row>
    <row r="109">
      <c r="A109" t="str">
        <f t="shared" si="43"/>
        <v>NGH15_60</v>
      </c>
      <c r="B109">
        <v>0.93999999999999995</v>
      </c>
      <c r="C109">
        <v>1</v>
      </c>
      <c r="D109">
        <v>1</v>
      </c>
      <c r="E109">
        <v>60</v>
      </c>
      <c r="F109" t="s">
        <v>281</v>
      </c>
    </row>
    <row r="110">
      <c r="A110" t="str">
        <f t="shared" si="43"/>
        <v>NGH15_70</v>
      </c>
      <c r="B110">
        <v>0.88</v>
      </c>
      <c r="C110">
        <v>1</v>
      </c>
      <c r="D110">
        <v>1</v>
      </c>
      <c r="E110">
        <v>70</v>
      </c>
      <c r="F110" t="s">
        <v>281</v>
      </c>
    </row>
    <row r="111">
      <c r="A111" t="str">
        <f t="shared" si="43"/>
        <v>NGH15_75</v>
      </c>
      <c r="B111">
        <v>0.84999999999999998</v>
      </c>
      <c r="C111">
        <v>1</v>
      </c>
      <c r="D111">
        <v>1</v>
      </c>
      <c r="E111">
        <v>75</v>
      </c>
      <c r="F111" t="s">
        <v>281</v>
      </c>
    </row>
    <row r="112">
      <c r="A112" t="str">
        <f t="shared" si="43"/>
        <v>NGH15_80</v>
      </c>
      <c r="B112">
        <v>0.81999999999999995</v>
      </c>
      <c r="C112">
        <v>1</v>
      </c>
      <c r="D112">
        <v>1</v>
      </c>
      <c r="E112">
        <v>80</v>
      </c>
      <c r="F112" t="s">
        <v>281</v>
      </c>
    </row>
    <row r="113">
      <c r="A113" t="str">
        <f t="shared" si="43"/>
        <v>NGH15_90</v>
      </c>
      <c r="B113">
        <v>0.76000000000000001</v>
      </c>
      <c r="C113">
        <v>1</v>
      </c>
      <c r="D113">
        <v>1</v>
      </c>
      <c r="E113">
        <v>90</v>
      </c>
      <c r="F113" t="s">
        <v>281</v>
      </c>
    </row>
    <row r="114">
      <c r="A114" t="str">
        <f t="shared" si="43"/>
        <v>NGH15_100</v>
      </c>
      <c r="B114">
        <v>0.69999999999999996</v>
      </c>
      <c r="C114">
        <v>1</v>
      </c>
      <c r="D114">
        <v>1</v>
      </c>
      <c r="E114">
        <v>100</v>
      </c>
      <c r="F114" t="s">
        <v>281</v>
      </c>
    </row>
    <row r="115">
      <c r="A115" t="str">
        <f t="shared" si="43"/>
        <v>NGH15_110</v>
      </c>
      <c r="B115">
        <v>0.69999999999999996</v>
      </c>
      <c r="C115">
        <v>1</v>
      </c>
      <c r="D115">
        <v>0.75</v>
      </c>
      <c r="E115">
        <v>110</v>
      </c>
      <c r="F115" t="s">
        <v>281</v>
      </c>
    </row>
    <row r="116">
      <c r="A116" t="str">
        <f t="shared" si="43"/>
        <v>NGH15_120</v>
      </c>
      <c r="B116">
        <v>0.69999999999999996</v>
      </c>
      <c r="C116">
        <v>1</v>
      </c>
      <c r="D116">
        <v>0.5</v>
      </c>
      <c r="E116">
        <v>120</v>
      </c>
      <c r="F116" t="s">
        <v>281</v>
      </c>
    </row>
    <row r="117">
      <c r="A117" t="str">
        <f t="shared" si="43"/>
        <v/>
      </c>
    </row>
    <row r="118">
      <c r="A118" t="str">
        <f t="shared" si="43"/>
        <v>NSC15_10</v>
      </c>
      <c r="B118">
        <v>1.3999999999999999</v>
      </c>
      <c r="C118">
        <v>1</v>
      </c>
      <c r="D118">
        <v>1</v>
      </c>
      <c r="E118">
        <v>10</v>
      </c>
      <c r="F118" t="s">
        <v>277</v>
      </c>
    </row>
    <row r="119">
      <c r="A119" t="str">
        <f t="shared" si="43"/>
        <v>NSC15_20</v>
      </c>
      <c r="B119">
        <v>1.3</v>
      </c>
      <c r="C119">
        <v>1</v>
      </c>
      <c r="D119">
        <v>1</v>
      </c>
      <c r="E119">
        <v>20</v>
      </c>
      <c r="F119" t="s">
        <v>277</v>
      </c>
    </row>
    <row r="120">
      <c r="A120" t="str">
        <f t="shared" si="43"/>
        <v>NSC15_30</v>
      </c>
      <c r="B120">
        <v>1.2</v>
      </c>
      <c r="C120">
        <v>1</v>
      </c>
      <c r="D120">
        <v>1</v>
      </c>
      <c r="E120">
        <v>30</v>
      </c>
      <c r="F120" t="s">
        <v>277</v>
      </c>
    </row>
    <row r="121">
      <c r="A121" t="str">
        <f t="shared" si="43"/>
        <v>NSC15_40</v>
      </c>
      <c r="B121">
        <v>1.1000000000000001</v>
      </c>
      <c r="C121">
        <v>1</v>
      </c>
      <c r="D121">
        <v>1</v>
      </c>
      <c r="E121">
        <v>40</v>
      </c>
      <c r="F121" t="s">
        <v>277</v>
      </c>
    </row>
    <row r="122">
      <c r="A122" t="str">
        <f t="shared" si="43"/>
        <v>NSC15_50</v>
      </c>
      <c r="B122">
        <v>1</v>
      </c>
      <c r="C122">
        <v>1</v>
      </c>
      <c r="D122">
        <v>1</v>
      </c>
      <c r="E122">
        <v>50</v>
      </c>
      <c r="F122" t="s">
        <v>277</v>
      </c>
    </row>
    <row r="123">
      <c r="A123" t="str">
        <f t="shared" si="43"/>
        <v>NSC15_60</v>
      </c>
      <c r="B123">
        <v>0.93999999999999995</v>
      </c>
      <c r="C123">
        <v>1</v>
      </c>
      <c r="D123">
        <v>1</v>
      </c>
      <c r="E123">
        <v>60</v>
      </c>
      <c r="F123" t="s">
        <v>277</v>
      </c>
    </row>
    <row r="124">
      <c r="A124" t="str">
        <f t="shared" si="43"/>
        <v>NSC15_70</v>
      </c>
      <c r="B124">
        <v>0.88</v>
      </c>
      <c r="C124">
        <v>1</v>
      </c>
      <c r="D124">
        <v>1</v>
      </c>
      <c r="E124">
        <v>70</v>
      </c>
      <c r="F124" t="s">
        <v>277</v>
      </c>
    </row>
    <row r="125">
      <c r="A125" t="str">
        <f t="shared" si="43"/>
        <v>NSC15_75</v>
      </c>
      <c r="B125">
        <v>0.84999999999999998</v>
      </c>
      <c r="C125">
        <v>1</v>
      </c>
      <c r="D125">
        <v>1</v>
      </c>
      <c r="E125">
        <v>75</v>
      </c>
      <c r="F125" t="s">
        <v>277</v>
      </c>
    </row>
    <row r="126">
      <c r="A126" t="str">
        <f t="shared" si="43"/>
        <v>NSC15_80</v>
      </c>
      <c r="B126">
        <v>0.81999999999999995</v>
      </c>
      <c r="C126">
        <v>1</v>
      </c>
      <c r="D126">
        <v>1</v>
      </c>
      <c r="E126">
        <v>80</v>
      </c>
      <c r="F126" t="s">
        <v>277</v>
      </c>
    </row>
    <row r="127">
      <c r="A127" t="str">
        <f t="shared" si="43"/>
        <v>NSC15_90</v>
      </c>
      <c r="B127">
        <v>0.76000000000000001</v>
      </c>
      <c r="C127">
        <v>1</v>
      </c>
      <c r="D127">
        <v>1</v>
      </c>
      <c r="E127">
        <v>90</v>
      </c>
      <c r="F127" t="s">
        <v>277</v>
      </c>
    </row>
    <row r="128">
      <c r="A128" t="str">
        <f t="shared" si="43"/>
        <v>NSC15_100</v>
      </c>
      <c r="B128">
        <v>0.69999999999999996</v>
      </c>
      <c r="C128">
        <v>1</v>
      </c>
      <c r="D128">
        <v>1</v>
      </c>
      <c r="E128">
        <v>100</v>
      </c>
      <c r="F128" t="s">
        <v>277</v>
      </c>
    </row>
    <row r="129">
      <c r="A129" t="str">
        <f t="shared" si="43"/>
        <v>NSC15_110</v>
      </c>
      <c r="B129">
        <v>0.69999999999999996</v>
      </c>
      <c r="C129">
        <v>1</v>
      </c>
      <c r="D129">
        <v>0.75</v>
      </c>
      <c r="E129">
        <v>110</v>
      </c>
      <c r="F129" t="s">
        <v>277</v>
      </c>
    </row>
    <row r="130">
      <c r="A130" t="str">
        <f t="shared" ref="A130" si="44">IF(F130="","",CONCATENATE(F130,"_",E130))</f>
        <v>NSC15_120</v>
      </c>
      <c r="B130">
        <v>0.69999999999999996</v>
      </c>
      <c r="C130">
        <v>1</v>
      </c>
      <c r="D130">
        <v>0.5</v>
      </c>
      <c r="E130">
        <v>120</v>
      </c>
      <c r="F130" t="s">
        <v>277</v>
      </c>
    </row>
    <row r="131">
      <c r="A131" t="str">
        <f t="shared" ref="A131:A194" si="45">IF(F131="","",CONCATENATE(F131,"_",E131))</f>
        <v/>
      </c>
    </row>
    <row r="132">
      <c r="A132" t="str">
        <f t="shared" si="45"/>
        <v>NVM15_10</v>
      </c>
      <c r="B132">
        <v>1.3999999999999999</v>
      </c>
      <c r="C132">
        <v>1</v>
      </c>
      <c r="D132">
        <v>1</v>
      </c>
      <c r="E132">
        <v>10</v>
      </c>
      <c r="F132" t="s">
        <v>272</v>
      </c>
    </row>
    <row r="133">
      <c r="A133" t="str">
        <f t="shared" si="45"/>
        <v>NVM15_20</v>
      </c>
      <c r="B133">
        <v>1.3</v>
      </c>
      <c r="C133">
        <v>1</v>
      </c>
      <c r="D133">
        <v>1</v>
      </c>
      <c r="E133">
        <v>20</v>
      </c>
      <c r="F133" t="s">
        <v>272</v>
      </c>
    </row>
    <row r="134">
      <c r="A134" t="str">
        <f t="shared" si="45"/>
        <v>NVM15_30</v>
      </c>
      <c r="B134">
        <v>1.2</v>
      </c>
      <c r="C134">
        <v>1</v>
      </c>
      <c r="D134">
        <v>1</v>
      </c>
      <c r="E134">
        <v>30</v>
      </c>
      <c r="F134" t="s">
        <v>272</v>
      </c>
    </row>
    <row r="135">
      <c r="A135" t="str">
        <f t="shared" si="45"/>
        <v>NVM15_40</v>
      </c>
      <c r="B135">
        <v>1.1000000000000001</v>
      </c>
      <c r="C135">
        <v>1</v>
      </c>
      <c r="D135">
        <v>1</v>
      </c>
      <c r="E135">
        <v>40</v>
      </c>
      <c r="F135" t="s">
        <v>272</v>
      </c>
    </row>
    <row r="136">
      <c r="A136" t="str">
        <f t="shared" si="45"/>
        <v>NVM15_50</v>
      </c>
      <c r="B136">
        <v>1</v>
      </c>
      <c r="C136">
        <v>1</v>
      </c>
      <c r="D136">
        <v>1</v>
      </c>
      <c r="E136">
        <v>50</v>
      </c>
      <c r="F136" t="s">
        <v>272</v>
      </c>
    </row>
    <row r="137">
      <c r="A137" t="str">
        <f t="shared" si="45"/>
        <v>NVM15_60</v>
      </c>
      <c r="B137">
        <v>0.93999999999999995</v>
      </c>
      <c r="C137">
        <v>1</v>
      </c>
      <c r="D137">
        <v>1</v>
      </c>
      <c r="E137">
        <v>60</v>
      </c>
      <c r="F137" t="s">
        <v>272</v>
      </c>
    </row>
    <row r="138">
      <c r="A138" t="str">
        <f t="shared" si="45"/>
        <v>NVM15_70</v>
      </c>
      <c r="B138">
        <v>0.88</v>
      </c>
      <c r="C138">
        <v>1</v>
      </c>
      <c r="D138">
        <v>1</v>
      </c>
      <c r="E138">
        <v>70</v>
      </c>
      <c r="F138" t="s">
        <v>272</v>
      </c>
    </row>
    <row r="139">
      <c r="A139" t="str">
        <f t="shared" si="45"/>
        <v>NVM15_75</v>
      </c>
      <c r="B139">
        <v>0.84999999999999998</v>
      </c>
      <c r="C139">
        <v>1</v>
      </c>
      <c r="D139">
        <v>1</v>
      </c>
      <c r="E139">
        <v>75</v>
      </c>
      <c r="F139" t="s">
        <v>272</v>
      </c>
    </row>
    <row r="140">
      <c r="A140" t="str">
        <f t="shared" si="45"/>
        <v>NVM15_80</v>
      </c>
      <c r="B140">
        <v>0.81999999999999995</v>
      </c>
      <c r="C140">
        <v>1</v>
      </c>
      <c r="D140">
        <v>1</v>
      </c>
      <c r="E140">
        <v>80</v>
      </c>
      <c r="F140" t="s">
        <v>272</v>
      </c>
    </row>
    <row r="141">
      <c r="A141" t="str">
        <f t="shared" si="45"/>
        <v>NVM15_90</v>
      </c>
      <c r="B141">
        <v>0.76000000000000001</v>
      </c>
      <c r="C141">
        <v>1</v>
      </c>
      <c r="D141">
        <v>1</v>
      </c>
      <c r="E141">
        <v>90</v>
      </c>
      <c r="F141" t="s">
        <v>272</v>
      </c>
    </row>
    <row r="142">
      <c r="A142" t="str">
        <f t="shared" si="45"/>
        <v>NVM15_100</v>
      </c>
      <c r="B142">
        <v>0.69999999999999996</v>
      </c>
      <c r="C142">
        <v>1</v>
      </c>
      <c r="D142">
        <v>1</v>
      </c>
      <c r="E142">
        <v>100</v>
      </c>
      <c r="F142" t="s">
        <v>272</v>
      </c>
    </row>
    <row r="143">
      <c r="A143" t="str">
        <f t="shared" si="45"/>
        <v>NVM15_110</v>
      </c>
      <c r="B143">
        <v>0.69999999999999996</v>
      </c>
      <c r="C143">
        <v>1</v>
      </c>
      <c r="D143">
        <v>0.75</v>
      </c>
      <c r="E143">
        <v>110</v>
      </c>
      <c r="F143" t="s">
        <v>272</v>
      </c>
    </row>
    <row r="144">
      <c r="A144" t="str">
        <f t="shared" si="45"/>
        <v>NVM15_120</v>
      </c>
      <c r="B144">
        <v>0.69999999999999996</v>
      </c>
      <c r="C144">
        <v>1</v>
      </c>
      <c r="D144">
        <v>0.5</v>
      </c>
      <c r="E144">
        <v>120</v>
      </c>
      <c r="F144" t="s">
        <v>272</v>
      </c>
    </row>
    <row r="145">
      <c r="A145" t="str">
        <f t="shared" si="45"/>
        <v/>
      </c>
    </row>
    <row r="146">
      <c r="A146" t="str">
        <f t="shared" si="45"/>
        <v>NHA13_Typ4_10</v>
      </c>
      <c r="B146">
        <v>1.3999999999999999</v>
      </c>
      <c r="C146">
        <v>1</v>
      </c>
      <c r="D146">
        <v>1</v>
      </c>
      <c r="E146">
        <v>10</v>
      </c>
      <c r="F146" t="s">
        <v>295</v>
      </c>
    </row>
    <row r="147">
      <c r="A147" t="str">
        <f t="shared" si="45"/>
        <v>NHA13_Typ4_20</v>
      </c>
      <c r="B147">
        <v>1.3</v>
      </c>
      <c r="C147">
        <v>1</v>
      </c>
      <c r="D147">
        <v>1</v>
      </c>
      <c r="E147">
        <v>20</v>
      </c>
      <c r="F147" t="s">
        <v>295</v>
      </c>
    </row>
    <row r="148">
      <c r="A148" t="str">
        <f t="shared" si="45"/>
        <v>NHA13_Typ4_30</v>
      </c>
      <c r="B148">
        <v>1.2</v>
      </c>
      <c r="C148">
        <v>1</v>
      </c>
      <c r="D148">
        <v>1</v>
      </c>
      <c r="E148">
        <v>30</v>
      </c>
      <c r="F148" t="s">
        <v>295</v>
      </c>
    </row>
    <row r="149">
      <c r="A149" t="str">
        <f t="shared" si="45"/>
        <v>NHA13_Typ4_40</v>
      </c>
      <c r="B149">
        <v>1.1000000000000001</v>
      </c>
      <c r="C149">
        <v>1</v>
      </c>
      <c r="D149">
        <v>1</v>
      </c>
      <c r="E149">
        <v>40</v>
      </c>
      <c r="F149" t="s">
        <v>295</v>
      </c>
    </row>
    <row r="150">
      <c r="A150" t="str">
        <f t="shared" si="45"/>
        <v>NHA13_Typ4_50</v>
      </c>
      <c r="B150">
        <v>1</v>
      </c>
      <c r="C150">
        <v>1</v>
      </c>
      <c r="D150">
        <v>1</v>
      </c>
      <c r="E150">
        <v>50</v>
      </c>
      <c r="F150" t="s">
        <v>295</v>
      </c>
    </row>
    <row r="151">
      <c r="A151" t="str">
        <f t="shared" si="45"/>
        <v>NHA13_Typ4_60</v>
      </c>
      <c r="B151">
        <v>0.93999999999999995</v>
      </c>
      <c r="C151">
        <v>1</v>
      </c>
      <c r="D151">
        <v>1</v>
      </c>
      <c r="E151">
        <v>60</v>
      </c>
      <c r="F151" t="s">
        <v>295</v>
      </c>
    </row>
    <row r="152">
      <c r="A152" t="str">
        <f t="shared" si="45"/>
        <v>NHA13_Typ4_70</v>
      </c>
      <c r="B152">
        <v>0.88</v>
      </c>
      <c r="C152">
        <v>1</v>
      </c>
      <c r="D152">
        <v>1</v>
      </c>
      <c r="E152">
        <v>70</v>
      </c>
      <c r="F152" t="s">
        <v>295</v>
      </c>
    </row>
    <row r="153">
      <c r="A153" t="str">
        <f t="shared" si="45"/>
        <v>NHA13_Typ4_75</v>
      </c>
      <c r="B153">
        <v>0.84999999999999998</v>
      </c>
      <c r="C153">
        <v>1</v>
      </c>
      <c r="D153">
        <v>1</v>
      </c>
      <c r="E153">
        <v>75</v>
      </c>
      <c r="F153" t="s">
        <v>295</v>
      </c>
    </row>
    <row r="154">
      <c r="A154" t="str">
        <f t="shared" si="45"/>
        <v>NHA13_Typ4_80</v>
      </c>
      <c r="B154">
        <v>0.81999999999999995</v>
      </c>
      <c r="C154">
        <v>1</v>
      </c>
      <c r="D154">
        <v>1</v>
      </c>
      <c r="E154">
        <v>80</v>
      </c>
      <c r="F154" t="s">
        <v>295</v>
      </c>
    </row>
    <row r="155">
      <c r="A155" t="str">
        <f t="shared" si="45"/>
        <v>NHA13_Typ4_90</v>
      </c>
      <c r="B155">
        <v>0.76000000000000001</v>
      </c>
      <c r="C155">
        <v>1</v>
      </c>
      <c r="D155">
        <v>1</v>
      </c>
      <c r="E155">
        <v>90</v>
      </c>
      <c r="F155" t="s">
        <v>295</v>
      </c>
    </row>
    <row r="156">
      <c r="A156" t="str">
        <f t="shared" si="45"/>
        <v>NHA13_Typ4_100</v>
      </c>
      <c r="B156">
        <v>0.69999999999999996</v>
      </c>
      <c r="C156">
        <v>1</v>
      </c>
      <c r="D156">
        <v>1</v>
      </c>
      <c r="E156">
        <v>100</v>
      </c>
      <c r="F156" t="s">
        <v>295</v>
      </c>
    </row>
    <row r="157">
      <c r="A157" t="str">
        <f t="shared" si="45"/>
        <v/>
      </c>
    </row>
    <row r="158">
      <c r="A158" t="str">
        <f t="shared" si="45"/>
        <v>NHA12_Typ2_U_10</v>
      </c>
      <c r="B158">
        <v>1.3999999999999999</v>
      </c>
      <c r="C158">
        <v>1</v>
      </c>
      <c r="D158">
        <v>1</v>
      </c>
      <c r="E158">
        <v>10</v>
      </c>
      <c r="F158" t="s">
        <v>276</v>
      </c>
    </row>
    <row r="159">
      <c r="A159" t="str">
        <f t="shared" si="45"/>
        <v>NHA12_Typ2_U_20</v>
      </c>
      <c r="B159">
        <v>1.3</v>
      </c>
      <c r="C159">
        <v>1</v>
      </c>
      <c r="D159">
        <v>1</v>
      </c>
      <c r="E159">
        <v>20</v>
      </c>
      <c r="F159" t="s">
        <v>276</v>
      </c>
    </row>
    <row r="160">
      <c r="A160" t="str">
        <f t="shared" si="45"/>
        <v>NHA12_Typ2_U_30</v>
      </c>
      <c r="B160">
        <v>1.2</v>
      </c>
      <c r="C160">
        <v>1</v>
      </c>
      <c r="D160">
        <v>1</v>
      </c>
      <c r="E160">
        <v>30</v>
      </c>
      <c r="F160" t="s">
        <v>276</v>
      </c>
    </row>
    <row r="161">
      <c r="A161" t="str">
        <f t="shared" si="45"/>
        <v>NHA12_Typ2_U_40</v>
      </c>
      <c r="B161">
        <v>1.1000000000000001</v>
      </c>
      <c r="C161">
        <v>1</v>
      </c>
      <c r="D161">
        <v>1</v>
      </c>
      <c r="E161">
        <v>40</v>
      </c>
      <c r="F161" t="s">
        <v>276</v>
      </c>
    </row>
    <row r="162">
      <c r="A162" t="str">
        <f t="shared" si="45"/>
        <v>NHA12_Typ2_U_50</v>
      </c>
      <c r="B162">
        <v>1</v>
      </c>
      <c r="C162">
        <v>1</v>
      </c>
      <c r="D162">
        <v>1</v>
      </c>
      <c r="E162">
        <v>50</v>
      </c>
      <c r="F162" t="s">
        <v>276</v>
      </c>
    </row>
    <row r="163">
      <c r="A163" t="str">
        <f t="shared" si="45"/>
        <v>NHA12_Typ2_U_60</v>
      </c>
      <c r="B163">
        <v>0.93999999999999995</v>
      </c>
      <c r="C163">
        <v>1</v>
      </c>
      <c r="D163">
        <v>1</v>
      </c>
      <c r="E163">
        <v>60</v>
      </c>
      <c r="F163" t="s">
        <v>276</v>
      </c>
    </row>
    <row r="164">
      <c r="A164" t="str">
        <f t="shared" si="45"/>
        <v>NHA12_Typ2_U_70</v>
      </c>
      <c r="B164">
        <v>0.88</v>
      </c>
      <c r="C164">
        <v>1</v>
      </c>
      <c r="D164">
        <v>1</v>
      </c>
      <c r="E164">
        <v>70</v>
      </c>
      <c r="F164" t="s">
        <v>276</v>
      </c>
    </row>
    <row r="165">
      <c r="A165" t="str">
        <f t="shared" si="45"/>
        <v>NHA12_Typ2_U_75</v>
      </c>
      <c r="B165">
        <v>0.84999999999999998</v>
      </c>
      <c r="C165">
        <v>1</v>
      </c>
      <c r="D165">
        <v>1</v>
      </c>
      <c r="E165">
        <v>75</v>
      </c>
      <c r="F165" t="s">
        <v>276</v>
      </c>
    </row>
    <row r="166">
      <c r="A166" t="str">
        <f t="shared" si="45"/>
        <v>NHA12_Typ2_U_80</v>
      </c>
      <c r="B166">
        <v>0.81999999999999995</v>
      </c>
      <c r="C166">
        <v>1</v>
      </c>
      <c r="D166">
        <v>1</v>
      </c>
      <c r="E166">
        <v>80</v>
      </c>
      <c r="F166" t="s">
        <v>276</v>
      </c>
    </row>
    <row r="167">
      <c r="A167" t="str">
        <f t="shared" si="45"/>
        <v>NHA12_Typ2_U_90</v>
      </c>
      <c r="B167">
        <v>0.76000000000000001</v>
      </c>
      <c r="C167">
        <v>1</v>
      </c>
      <c r="D167">
        <v>1</v>
      </c>
      <c r="E167">
        <v>90</v>
      </c>
      <c r="F167" t="s">
        <v>276</v>
      </c>
    </row>
    <row r="168">
      <c r="A168" t="str">
        <f t="shared" si="45"/>
        <v>NHA12_Typ2_U_100</v>
      </c>
      <c r="B168">
        <v>0.69999999999999996</v>
      </c>
      <c r="C168">
        <v>1</v>
      </c>
      <c r="D168">
        <v>1</v>
      </c>
      <c r="E168">
        <v>100</v>
      </c>
      <c r="F168" t="s">
        <v>276</v>
      </c>
    </row>
    <row r="169">
      <c r="A169" t="str">
        <f t="shared" si="45"/>
        <v/>
      </c>
    </row>
    <row r="170">
      <c r="A170" t="str">
        <f t="shared" si="45"/>
        <v>NHA12_Typ1_U_10</v>
      </c>
      <c r="B170">
        <v>1.3999999999999999</v>
      </c>
      <c r="C170">
        <v>1</v>
      </c>
      <c r="D170">
        <v>1</v>
      </c>
      <c r="E170">
        <v>10</v>
      </c>
      <c r="F170" t="s">
        <v>271</v>
      </c>
    </row>
    <row r="171">
      <c r="A171" t="str">
        <f t="shared" si="45"/>
        <v>NHA12_Typ1_U_20</v>
      </c>
      <c r="B171">
        <v>1.3</v>
      </c>
      <c r="C171">
        <v>1</v>
      </c>
      <c r="D171">
        <v>1</v>
      </c>
      <c r="E171">
        <v>20</v>
      </c>
      <c r="F171" t="s">
        <v>271</v>
      </c>
    </row>
    <row r="172">
      <c r="A172" t="str">
        <f t="shared" si="45"/>
        <v>NHA12_Typ1_U_30</v>
      </c>
      <c r="B172">
        <v>1.2</v>
      </c>
      <c r="C172">
        <v>1</v>
      </c>
      <c r="D172">
        <v>1</v>
      </c>
      <c r="E172">
        <v>30</v>
      </c>
      <c r="F172" t="s">
        <v>271</v>
      </c>
    </row>
    <row r="173">
      <c r="A173" t="str">
        <f t="shared" si="45"/>
        <v>NHA12_Typ1_U_40</v>
      </c>
      <c r="B173">
        <v>1.1000000000000001</v>
      </c>
      <c r="C173">
        <v>1</v>
      </c>
      <c r="D173">
        <v>1</v>
      </c>
      <c r="E173">
        <v>40</v>
      </c>
      <c r="F173" t="s">
        <v>271</v>
      </c>
    </row>
    <row r="174">
      <c r="A174" t="str">
        <f t="shared" si="45"/>
        <v>NHA12_Typ1_U_50</v>
      </c>
      <c r="B174">
        <v>1</v>
      </c>
      <c r="C174">
        <v>1</v>
      </c>
      <c r="D174">
        <v>1</v>
      </c>
      <c r="E174">
        <v>50</v>
      </c>
      <c r="F174" t="s">
        <v>271</v>
      </c>
    </row>
    <row r="175">
      <c r="A175" t="str">
        <f t="shared" si="45"/>
        <v>NHA12_Typ1_U_60</v>
      </c>
      <c r="B175">
        <v>0.93999999999999995</v>
      </c>
      <c r="C175">
        <v>1</v>
      </c>
      <c r="D175">
        <v>1</v>
      </c>
      <c r="E175">
        <v>60</v>
      </c>
      <c r="F175" t="s">
        <v>271</v>
      </c>
    </row>
    <row r="176">
      <c r="A176" t="str">
        <f t="shared" si="45"/>
        <v>NHA12_Typ1_U_70</v>
      </c>
      <c r="B176">
        <v>0.88</v>
      </c>
      <c r="C176">
        <v>1</v>
      </c>
      <c r="D176">
        <v>1</v>
      </c>
      <c r="E176">
        <v>70</v>
      </c>
      <c r="F176" t="s">
        <v>271</v>
      </c>
    </row>
    <row r="177">
      <c r="A177" t="str">
        <f t="shared" si="45"/>
        <v>NHA12_Typ1_U_75</v>
      </c>
      <c r="B177">
        <v>0.84999999999999998</v>
      </c>
      <c r="C177">
        <v>1</v>
      </c>
      <c r="D177">
        <v>1</v>
      </c>
      <c r="E177">
        <v>75</v>
      </c>
      <c r="F177" t="s">
        <v>271</v>
      </c>
    </row>
    <row r="178">
      <c r="A178" t="str">
        <f t="shared" si="45"/>
        <v>NHA12_Typ1_U_80</v>
      </c>
      <c r="B178">
        <v>0.81999999999999995</v>
      </c>
      <c r="C178">
        <v>1</v>
      </c>
      <c r="D178">
        <v>1</v>
      </c>
      <c r="E178">
        <v>80</v>
      </c>
      <c r="F178" t="s">
        <v>271</v>
      </c>
    </row>
    <row r="179">
      <c r="A179" t="str">
        <f t="shared" si="45"/>
        <v>NHA12_Typ1_U_90</v>
      </c>
      <c r="B179">
        <v>0.76000000000000001</v>
      </c>
      <c r="C179">
        <v>1</v>
      </c>
      <c r="D179">
        <v>1</v>
      </c>
      <c r="E179">
        <v>90</v>
      </c>
      <c r="F179" t="s">
        <v>271</v>
      </c>
    </row>
    <row r="180">
      <c r="A180" t="str">
        <f t="shared" si="45"/>
        <v>NHA12_Typ1_U_100</v>
      </c>
      <c r="B180">
        <v>0.69999999999999996</v>
      </c>
      <c r="C180">
        <v>1</v>
      </c>
      <c r="D180">
        <v>1</v>
      </c>
      <c r="E180">
        <v>100</v>
      </c>
      <c r="F180" t="s">
        <v>271</v>
      </c>
    </row>
    <row r="181">
      <c r="A181" t="str">
        <f t="shared" si="45"/>
        <v/>
      </c>
    </row>
    <row r="182">
      <c r="A182" t="str">
        <f t="shared" si="45"/>
        <v>NLO15_10</v>
      </c>
      <c r="B182">
        <v>1.3999999999999999</v>
      </c>
      <c r="C182">
        <v>1</v>
      </c>
      <c r="D182">
        <v>1</v>
      </c>
      <c r="E182">
        <v>10</v>
      </c>
      <c r="F182" t="s">
        <v>251</v>
      </c>
    </row>
    <row r="183">
      <c r="A183" t="str">
        <f t="shared" si="45"/>
        <v>NLO15_20</v>
      </c>
      <c r="B183">
        <v>1.3</v>
      </c>
      <c r="C183">
        <v>1</v>
      </c>
      <c r="D183">
        <v>1</v>
      </c>
      <c r="E183">
        <v>20</v>
      </c>
      <c r="F183" t="s">
        <v>251</v>
      </c>
    </row>
    <row r="184">
      <c r="A184" t="str">
        <f t="shared" si="45"/>
        <v>NLO15_30</v>
      </c>
      <c r="B184">
        <v>1.2</v>
      </c>
      <c r="C184">
        <v>1</v>
      </c>
      <c r="D184">
        <v>1</v>
      </c>
      <c r="E184">
        <v>30</v>
      </c>
      <c r="F184" t="s">
        <v>251</v>
      </c>
    </row>
    <row r="185">
      <c r="A185" t="str">
        <f t="shared" si="45"/>
        <v>NLO15_40</v>
      </c>
      <c r="B185">
        <v>1.1000000000000001</v>
      </c>
      <c r="C185">
        <v>1</v>
      </c>
      <c r="D185">
        <v>1</v>
      </c>
      <c r="E185">
        <v>40</v>
      </c>
      <c r="F185" t="s">
        <v>251</v>
      </c>
    </row>
    <row r="186">
      <c r="A186" t="str">
        <f t="shared" si="45"/>
        <v>NLO15_50</v>
      </c>
      <c r="B186">
        <v>1</v>
      </c>
      <c r="C186">
        <v>1</v>
      </c>
      <c r="D186">
        <v>1</v>
      </c>
      <c r="E186">
        <v>50</v>
      </c>
      <c r="F186" t="s">
        <v>251</v>
      </c>
    </row>
    <row r="187">
      <c r="A187" t="str">
        <f t="shared" si="45"/>
        <v>NLO15_60</v>
      </c>
      <c r="B187">
        <v>0.93999999999999995</v>
      </c>
      <c r="C187">
        <v>1</v>
      </c>
      <c r="D187">
        <v>1</v>
      </c>
      <c r="E187">
        <v>60</v>
      </c>
      <c r="F187" t="s">
        <v>251</v>
      </c>
    </row>
    <row r="188">
      <c r="A188" t="str">
        <f t="shared" si="45"/>
        <v>NLO15_70</v>
      </c>
      <c r="B188">
        <v>0.88</v>
      </c>
      <c r="C188">
        <v>1</v>
      </c>
      <c r="D188">
        <v>1</v>
      </c>
      <c r="E188">
        <v>70</v>
      </c>
      <c r="F188" t="s">
        <v>251</v>
      </c>
    </row>
    <row r="189">
      <c r="A189" t="str">
        <f t="shared" si="45"/>
        <v>NLO15_75</v>
      </c>
      <c r="B189">
        <v>0.84999999999999998</v>
      </c>
      <c r="C189">
        <v>1</v>
      </c>
      <c r="D189">
        <v>1</v>
      </c>
      <c r="E189">
        <v>75</v>
      </c>
      <c r="F189" t="s">
        <v>251</v>
      </c>
    </row>
    <row r="190">
      <c r="A190" t="str">
        <f t="shared" si="45"/>
        <v>NLO15_80</v>
      </c>
      <c r="B190">
        <v>0.81999999999999995</v>
      </c>
      <c r="C190">
        <v>1</v>
      </c>
      <c r="D190">
        <v>1</v>
      </c>
      <c r="E190">
        <v>80</v>
      </c>
      <c r="F190" t="s">
        <v>251</v>
      </c>
    </row>
    <row r="191">
      <c r="A191" t="str">
        <f t="shared" si="45"/>
        <v>NLO15_90</v>
      </c>
      <c r="B191">
        <v>0.76000000000000001</v>
      </c>
      <c r="C191">
        <v>1</v>
      </c>
      <c r="D191">
        <v>1</v>
      </c>
      <c r="E191">
        <v>90</v>
      </c>
      <c r="F191" t="s">
        <v>251</v>
      </c>
    </row>
    <row r="192">
      <c r="A192" t="str">
        <f t="shared" si="45"/>
        <v>NLO15_100</v>
      </c>
      <c r="B192">
        <v>0.69999999999999996</v>
      </c>
      <c r="C192">
        <v>1</v>
      </c>
      <c r="D192">
        <v>1</v>
      </c>
      <c r="E192">
        <v>100</v>
      </c>
      <c r="F192" t="s">
        <v>251</v>
      </c>
    </row>
    <row r="193">
      <c r="A193" t="str">
        <f t="shared" si="45"/>
        <v>NLO15_110</v>
      </c>
      <c r="B193">
        <v>0.69999999999999996</v>
      </c>
      <c r="C193">
        <v>1</v>
      </c>
      <c r="D193">
        <v>0.75</v>
      </c>
      <c r="E193">
        <v>110</v>
      </c>
      <c r="F193" t="s">
        <v>251</v>
      </c>
    </row>
    <row r="194">
      <c r="A194" t="str">
        <f t="shared" si="45"/>
        <v>NLO15_120</v>
      </c>
      <c r="B194">
        <v>0.69999999999999996</v>
      </c>
      <c r="C194">
        <v>1</v>
      </c>
      <c r="D194">
        <v>0.5</v>
      </c>
      <c r="E194">
        <v>120</v>
      </c>
      <c r="F194" t="s">
        <v>251</v>
      </c>
    </row>
    <row r="195">
      <c r="A195" t="str">
        <f t="shared" ref="A195:A258" si="46">IF(F195="","",CONCATENATE(F195,"_",E195))</f>
        <v/>
      </c>
    </row>
    <row r="196">
      <c r="A196" t="str">
        <f t="shared" si="46"/>
        <v>NPS15_10</v>
      </c>
      <c r="B196">
        <v>1.3999999999999999</v>
      </c>
      <c r="C196">
        <v>1</v>
      </c>
      <c r="D196">
        <v>1</v>
      </c>
      <c r="E196">
        <v>10</v>
      </c>
      <c r="F196" t="s">
        <v>256</v>
      </c>
    </row>
    <row r="197">
      <c r="A197" t="str">
        <f t="shared" si="46"/>
        <v>NPS15_20</v>
      </c>
      <c r="B197">
        <v>1.3</v>
      </c>
      <c r="C197">
        <v>1</v>
      </c>
      <c r="D197">
        <v>1</v>
      </c>
      <c r="E197">
        <v>20</v>
      </c>
      <c r="F197" t="s">
        <v>256</v>
      </c>
    </row>
    <row r="198">
      <c r="A198" t="str">
        <f t="shared" si="46"/>
        <v>NPS15_30</v>
      </c>
      <c r="B198">
        <v>1.2</v>
      </c>
      <c r="C198">
        <v>1</v>
      </c>
      <c r="D198">
        <v>1</v>
      </c>
      <c r="E198">
        <v>30</v>
      </c>
      <c r="F198" t="s">
        <v>256</v>
      </c>
    </row>
    <row r="199">
      <c r="A199" t="str">
        <f t="shared" si="46"/>
        <v>NPS15_40</v>
      </c>
      <c r="B199">
        <v>1.1000000000000001</v>
      </c>
      <c r="C199">
        <v>1</v>
      </c>
      <c r="D199">
        <v>1</v>
      </c>
      <c r="E199">
        <v>40</v>
      </c>
      <c r="F199" t="s">
        <v>256</v>
      </c>
    </row>
    <row r="200">
      <c r="A200" t="str">
        <f t="shared" si="46"/>
        <v>NPS15_50</v>
      </c>
      <c r="B200">
        <v>1</v>
      </c>
      <c r="C200">
        <v>1</v>
      </c>
      <c r="D200">
        <v>1</v>
      </c>
      <c r="E200">
        <v>50</v>
      </c>
      <c r="F200" t="s">
        <v>256</v>
      </c>
    </row>
    <row r="201">
      <c r="A201" t="str">
        <f t="shared" si="46"/>
        <v>NPS15_60</v>
      </c>
      <c r="B201">
        <v>0.93999999999999995</v>
      </c>
      <c r="C201">
        <v>1</v>
      </c>
      <c r="D201">
        <v>1</v>
      </c>
      <c r="E201">
        <v>60</v>
      </c>
      <c r="F201" t="s">
        <v>256</v>
      </c>
    </row>
    <row r="202">
      <c r="A202" t="str">
        <f t="shared" si="46"/>
        <v>NPS15_70</v>
      </c>
      <c r="B202">
        <v>0.88</v>
      </c>
      <c r="C202">
        <v>1</v>
      </c>
      <c r="D202">
        <v>1</v>
      </c>
      <c r="E202">
        <v>70</v>
      </c>
      <c r="F202" t="s">
        <v>256</v>
      </c>
    </row>
    <row r="203">
      <c r="A203" t="str">
        <f t="shared" si="46"/>
        <v>NPS15_75</v>
      </c>
      <c r="B203">
        <v>0.84999999999999998</v>
      </c>
      <c r="C203">
        <v>1</v>
      </c>
      <c r="D203">
        <v>1</v>
      </c>
      <c r="E203">
        <v>75</v>
      </c>
      <c r="F203" t="s">
        <v>256</v>
      </c>
    </row>
    <row r="204">
      <c r="A204" t="str">
        <f t="shared" si="46"/>
        <v>NPS15_80</v>
      </c>
      <c r="B204">
        <v>0.81999999999999995</v>
      </c>
      <c r="C204">
        <v>1</v>
      </c>
      <c r="D204">
        <v>1</v>
      </c>
      <c r="E204">
        <v>80</v>
      </c>
      <c r="F204" t="s">
        <v>256</v>
      </c>
    </row>
    <row r="205">
      <c r="A205" t="str">
        <f t="shared" si="46"/>
        <v>NPS15_90</v>
      </c>
      <c r="B205">
        <v>0.76000000000000001</v>
      </c>
      <c r="C205">
        <v>1</v>
      </c>
      <c r="D205">
        <v>1</v>
      </c>
      <c r="E205">
        <v>90</v>
      </c>
      <c r="F205" t="s">
        <v>256</v>
      </c>
    </row>
    <row r="206">
      <c r="A206" t="str">
        <f t="shared" si="46"/>
        <v>NPS15_100</v>
      </c>
      <c r="B206">
        <v>0.69999999999999996</v>
      </c>
      <c r="C206">
        <v>1</v>
      </c>
      <c r="D206">
        <v>1</v>
      </c>
      <c r="E206">
        <v>100</v>
      </c>
      <c r="F206" t="s">
        <v>256</v>
      </c>
    </row>
    <row r="207">
      <c r="A207" t="str">
        <f t="shared" si="46"/>
        <v>NPS15_110</v>
      </c>
      <c r="B207">
        <v>0.69999999999999996</v>
      </c>
      <c r="C207">
        <v>1</v>
      </c>
      <c r="D207">
        <v>0.75</v>
      </c>
      <c r="E207">
        <v>110</v>
      </c>
      <c r="F207" t="s">
        <v>256</v>
      </c>
    </row>
    <row r="208">
      <c r="A208" t="str">
        <f t="shared" si="46"/>
        <v>NPS15_120</v>
      </c>
      <c r="B208">
        <v>0.69999999999999996</v>
      </c>
      <c r="C208">
        <v>1</v>
      </c>
      <c r="D208">
        <v>0.5</v>
      </c>
      <c r="E208">
        <v>120</v>
      </c>
      <c r="F208" t="s">
        <v>256</v>
      </c>
    </row>
    <row r="209">
      <c r="A209" t="str">
        <f t="shared" si="46"/>
        <v/>
      </c>
    </row>
    <row r="210">
      <c r="A210" t="str">
        <f t="shared" si="46"/>
        <v>NIN12_Typ1_U_10</v>
      </c>
      <c r="B210">
        <v>1.3999999999999999</v>
      </c>
      <c r="C210">
        <v>1</v>
      </c>
      <c r="D210">
        <v>1</v>
      </c>
      <c r="E210">
        <v>10</v>
      </c>
      <c r="F210" t="s">
        <v>261</v>
      </c>
    </row>
    <row r="211">
      <c r="A211" t="str">
        <f t="shared" si="46"/>
        <v>NIN12_Typ1_U_20</v>
      </c>
      <c r="B211">
        <v>1.3</v>
      </c>
      <c r="C211">
        <v>1</v>
      </c>
      <c r="D211">
        <v>1</v>
      </c>
      <c r="E211">
        <v>20</v>
      </c>
      <c r="F211" t="s">
        <v>261</v>
      </c>
    </row>
    <row r="212">
      <c r="A212" t="str">
        <f t="shared" si="46"/>
        <v>NIN12_Typ1_U_30</v>
      </c>
      <c r="B212">
        <v>1.2</v>
      </c>
      <c r="C212">
        <v>1</v>
      </c>
      <c r="D212">
        <v>1</v>
      </c>
      <c r="E212">
        <v>30</v>
      </c>
      <c r="F212" t="s">
        <v>261</v>
      </c>
    </row>
    <row r="213">
      <c r="A213" t="str">
        <f t="shared" si="46"/>
        <v>NIN12_Typ1_U_40</v>
      </c>
      <c r="B213">
        <v>1.1000000000000001</v>
      </c>
      <c r="C213">
        <v>1</v>
      </c>
      <c r="D213">
        <v>1</v>
      </c>
      <c r="E213">
        <v>40</v>
      </c>
      <c r="F213" t="s">
        <v>261</v>
      </c>
    </row>
    <row r="214">
      <c r="A214" t="str">
        <f t="shared" si="46"/>
        <v>NIN12_Typ1_U_50</v>
      </c>
      <c r="B214">
        <v>1</v>
      </c>
      <c r="C214">
        <v>1</v>
      </c>
      <c r="D214">
        <v>1</v>
      </c>
      <c r="E214">
        <v>50</v>
      </c>
      <c r="F214" t="s">
        <v>261</v>
      </c>
    </row>
    <row r="215">
      <c r="A215" t="str">
        <f t="shared" si="46"/>
        <v>NIN12_Typ1_U_60</v>
      </c>
      <c r="B215">
        <v>0.93999999999999995</v>
      </c>
      <c r="C215">
        <v>1</v>
      </c>
      <c r="D215">
        <v>1</v>
      </c>
      <c r="E215">
        <v>60</v>
      </c>
      <c r="F215" t="s">
        <v>261</v>
      </c>
    </row>
    <row r="216">
      <c r="A216" t="str">
        <f t="shared" si="46"/>
        <v>NIN12_Typ1_U_70</v>
      </c>
      <c r="B216">
        <v>0.88</v>
      </c>
      <c r="C216">
        <v>1</v>
      </c>
      <c r="D216">
        <v>1</v>
      </c>
      <c r="E216">
        <v>70</v>
      </c>
      <c r="F216" t="s">
        <v>261</v>
      </c>
    </row>
    <row r="217">
      <c r="A217" t="str">
        <f t="shared" si="46"/>
        <v>NIN12_Typ1_U_75</v>
      </c>
      <c r="B217">
        <v>0.84999999999999998</v>
      </c>
      <c r="C217">
        <v>1</v>
      </c>
      <c r="D217">
        <v>1</v>
      </c>
      <c r="E217">
        <v>75</v>
      </c>
      <c r="F217" t="s">
        <v>261</v>
      </c>
    </row>
    <row r="218">
      <c r="A218" t="str">
        <f t="shared" si="46"/>
        <v>NIN12_Typ1_U_80</v>
      </c>
      <c r="B218">
        <v>0.81999999999999995</v>
      </c>
      <c r="C218">
        <v>1</v>
      </c>
      <c r="D218">
        <v>1</v>
      </c>
      <c r="E218">
        <v>80</v>
      </c>
      <c r="F218" t="s">
        <v>261</v>
      </c>
    </row>
    <row r="219">
      <c r="A219" t="str">
        <f t="shared" si="46"/>
        <v>NIN12_Typ1_U_90</v>
      </c>
      <c r="B219">
        <v>0.76000000000000001</v>
      </c>
      <c r="C219">
        <v>1</v>
      </c>
      <c r="D219">
        <v>1</v>
      </c>
      <c r="E219">
        <v>90</v>
      </c>
      <c r="F219" t="s">
        <v>261</v>
      </c>
    </row>
    <row r="220">
      <c r="A220" t="str">
        <f t="shared" si="46"/>
        <v>NIN12_Typ1_U_100</v>
      </c>
      <c r="B220">
        <v>0.69999999999999996</v>
      </c>
      <c r="C220">
        <v>1</v>
      </c>
      <c r="D220">
        <v>1</v>
      </c>
      <c r="E220">
        <v>100</v>
      </c>
      <c r="F220" t="s">
        <v>261</v>
      </c>
    </row>
    <row r="221">
      <c r="A221" t="str">
        <f t="shared" si="46"/>
        <v/>
      </c>
    </row>
    <row r="222">
      <c r="A222" t="str">
        <f t="shared" si="46"/>
        <v>NIN12_Typ2_U_10</v>
      </c>
      <c r="B222">
        <v>1.3999999999999999</v>
      </c>
      <c r="C222">
        <v>1</v>
      </c>
      <c r="D222">
        <v>1</v>
      </c>
      <c r="E222">
        <v>10</v>
      </c>
      <c r="F222" t="s">
        <v>265</v>
      </c>
    </row>
    <row r="223">
      <c r="A223" t="str">
        <f t="shared" si="46"/>
        <v>NIN12_Typ2_U_20</v>
      </c>
      <c r="B223">
        <v>1.3</v>
      </c>
      <c r="C223">
        <v>1</v>
      </c>
      <c r="D223">
        <v>1</v>
      </c>
      <c r="E223">
        <v>20</v>
      </c>
      <c r="F223" t="s">
        <v>265</v>
      </c>
    </row>
    <row r="224">
      <c r="A224" t="str">
        <f t="shared" si="46"/>
        <v>NIN12_Typ2_U_30</v>
      </c>
      <c r="B224">
        <v>1.2</v>
      </c>
      <c r="C224">
        <v>1</v>
      </c>
      <c r="D224">
        <v>1</v>
      </c>
      <c r="E224">
        <v>30</v>
      </c>
      <c r="F224" t="s">
        <v>265</v>
      </c>
    </row>
    <row r="225">
      <c r="A225" t="str">
        <f t="shared" si="46"/>
        <v>NIN12_Typ2_U_40</v>
      </c>
      <c r="B225">
        <v>1.1000000000000001</v>
      </c>
      <c r="C225">
        <v>1</v>
      </c>
      <c r="D225">
        <v>1</v>
      </c>
      <c r="E225">
        <v>40</v>
      </c>
      <c r="F225" t="s">
        <v>265</v>
      </c>
    </row>
    <row r="226">
      <c r="A226" t="str">
        <f t="shared" si="46"/>
        <v>NIN12_Typ2_U_50</v>
      </c>
      <c r="B226">
        <v>1</v>
      </c>
      <c r="C226">
        <v>1</v>
      </c>
      <c r="D226">
        <v>1</v>
      </c>
      <c r="E226">
        <v>50</v>
      </c>
      <c r="F226" t="s">
        <v>265</v>
      </c>
    </row>
    <row r="227">
      <c r="A227" t="str">
        <f t="shared" si="46"/>
        <v>NIN12_Typ2_U_60</v>
      </c>
      <c r="B227">
        <v>0.93999999999999995</v>
      </c>
      <c r="C227">
        <v>1</v>
      </c>
      <c r="D227">
        <v>1</v>
      </c>
      <c r="E227">
        <v>60</v>
      </c>
      <c r="F227" t="s">
        <v>265</v>
      </c>
    </row>
    <row r="228">
      <c r="A228" t="str">
        <f t="shared" si="46"/>
        <v>NIN12_Typ2_U_70</v>
      </c>
      <c r="B228">
        <v>0.88</v>
      </c>
      <c r="C228">
        <v>1</v>
      </c>
      <c r="D228">
        <v>1</v>
      </c>
      <c r="E228">
        <v>70</v>
      </c>
      <c r="F228" t="s">
        <v>265</v>
      </c>
    </row>
    <row r="229">
      <c r="A229" t="str">
        <f t="shared" si="46"/>
        <v>NIN12_Typ2_U_75</v>
      </c>
      <c r="B229">
        <v>0.84999999999999998</v>
      </c>
      <c r="C229">
        <v>1</v>
      </c>
      <c r="D229">
        <v>1</v>
      </c>
      <c r="E229">
        <v>75</v>
      </c>
      <c r="F229" t="s">
        <v>265</v>
      </c>
    </row>
    <row r="230">
      <c r="A230" t="str">
        <f t="shared" si="46"/>
        <v>NIN12_Typ2_U_80</v>
      </c>
      <c r="B230">
        <v>0.81999999999999995</v>
      </c>
      <c r="C230">
        <v>1</v>
      </c>
      <c r="D230">
        <v>1</v>
      </c>
      <c r="E230">
        <v>80</v>
      </c>
      <c r="F230" t="s">
        <v>265</v>
      </c>
    </row>
    <row r="231">
      <c r="A231" t="str">
        <f t="shared" si="46"/>
        <v>NIN12_Typ2_U_90</v>
      </c>
      <c r="B231">
        <v>0.76000000000000001</v>
      </c>
      <c r="C231">
        <v>1</v>
      </c>
      <c r="D231">
        <v>1</v>
      </c>
      <c r="E231">
        <v>90</v>
      </c>
      <c r="F231" t="s">
        <v>265</v>
      </c>
    </row>
    <row r="232">
      <c r="A232" t="str">
        <f t="shared" si="46"/>
        <v>NIN12_Typ2_U_100</v>
      </c>
      <c r="B232">
        <v>0.69999999999999996</v>
      </c>
      <c r="C232">
        <v>1</v>
      </c>
      <c r="D232">
        <v>1</v>
      </c>
      <c r="E232">
        <v>100</v>
      </c>
      <c r="F232" t="s">
        <v>265</v>
      </c>
    </row>
    <row r="233">
      <c r="A233" t="str">
        <f t="shared" si="46"/>
        <v/>
      </c>
    </row>
    <row r="234">
      <c r="A234" t="str">
        <f t="shared" si="46"/>
        <v>NHO12_U_10</v>
      </c>
      <c r="B234">
        <v>1.3999999999999999</v>
      </c>
      <c r="C234">
        <v>1</v>
      </c>
      <c r="D234">
        <v>1</v>
      </c>
      <c r="E234">
        <v>10</v>
      </c>
      <c r="F234" t="s">
        <v>288</v>
      </c>
    </row>
    <row r="235">
      <c r="A235" t="str">
        <f t="shared" si="46"/>
        <v>NHO12_U_20</v>
      </c>
      <c r="B235">
        <v>1.3</v>
      </c>
      <c r="C235">
        <v>1</v>
      </c>
      <c r="D235">
        <v>1</v>
      </c>
      <c r="E235">
        <v>20</v>
      </c>
      <c r="F235" t="s">
        <v>288</v>
      </c>
    </row>
    <row r="236">
      <c r="A236" t="str">
        <f t="shared" si="46"/>
        <v>NHO12_U_30</v>
      </c>
      <c r="B236">
        <v>1.2</v>
      </c>
      <c r="C236">
        <v>1</v>
      </c>
      <c r="D236">
        <v>1</v>
      </c>
      <c r="E236">
        <v>30</v>
      </c>
      <c r="F236" t="s">
        <v>288</v>
      </c>
    </row>
    <row r="237">
      <c r="A237" t="str">
        <f t="shared" si="46"/>
        <v>NHO12_U_40</v>
      </c>
      <c r="B237">
        <v>1.1000000000000001</v>
      </c>
      <c r="C237">
        <v>1</v>
      </c>
      <c r="D237">
        <v>1</v>
      </c>
      <c r="E237">
        <v>40</v>
      </c>
      <c r="F237" t="s">
        <v>288</v>
      </c>
    </row>
    <row r="238">
      <c r="A238" t="str">
        <f t="shared" si="46"/>
        <v>NHO12_U_50</v>
      </c>
      <c r="B238">
        <v>1</v>
      </c>
      <c r="C238">
        <v>1</v>
      </c>
      <c r="D238">
        <v>1</v>
      </c>
      <c r="E238">
        <v>50</v>
      </c>
      <c r="F238" t="s">
        <v>288</v>
      </c>
    </row>
    <row r="239">
      <c r="A239" t="str">
        <f t="shared" si="46"/>
        <v>NHO12_U_60</v>
      </c>
      <c r="B239">
        <v>0.93999999999999995</v>
      </c>
      <c r="C239">
        <v>1</v>
      </c>
      <c r="D239">
        <v>1</v>
      </c>
      <c r="E239">
        <v>60</v>
      </c>
      <c r="F239" t="s">
        <v>288</v>
      </c>
    </row>
    <row r="240">
      <c r="A240" t="str">
        <f t="shared" si="46"/>
        <v>NHO12_U_70</v>
      </c>
      <c r="B240">
        <v>0.88</v>
      </c>
      <c r="C240">
        <v>1</v>
      </c>
      <c r="D240">
        <v>1</v>
      </c>
      <c r="E240">
        <v>70</v>
      </c>
      <c r="F240" t="s">
        <v>288</v>
      </c>
    </row>
    <row r="241">
      <c r="A241" t="str">
        <f t="shared" si="46"/>
        <v>NHO12_U_75</v>
      </c>
      <c r="B241">
        <v>0.84999999999999998</v>
      </c>
      <c r="C241">
        <v>1</v>
      </c>
      <c r="D241">
        <v>1</v>
      </c>
      <c r="E241">
        <v>75</v>
      </c>
      <c r="F241" t="s">
        <v>288</v>
      </c>
    </row>
    <row r="242">
      <c r="A242" t="str">
        <f t="shared" si="46"/>
        <v>NHO12_U_80</v>
      </c>
      <c r="B242">
        <v>0.81999999999999995</v>
      </c>
      <c r="C242">
        <v>1</v>
      </c>
      <c r="D242">
        <v>1</v>
      </c>
      <c r="E242">
        <v>80</v>
      </c>
      <c r="F242" t="s">
        <v>288</v>
      </c>
    </row>
    <row r="243">
      <c r="A243" t="str">
        <f t="shared" si="46"/>
        <v>NHO12_U_90</v>
      </c>
      <c r="B243">
        <v>0.76000000000000001</v>
      </c>
      <c r="C243">
        <v>1</v>
      </c>
      <c r="D243">
        <v>1</v>
      </c>
      <c r="E243">
        <v>90</v>
      </c>
      <c r="F243" t="s">
        <v>288</v>
      </c>
    </row>
    <row r="244">
      <c r="A244" t="str">
        <f t="shared" si="46"/>
        <v>NHO12_U_100</v>
      </c>
      <c r="B244">
        <v>0.69999999999999996</v>
      </c>
      <c r="C244">
        <v>1</v>
      </c>
      <c r="D244">
        <v>1</v>
      </c>
      <c r="E244">
        <v>100</v>
      </c>
      <c r="F244" t="s">
        <v>288</v>
      </c>
    </row>
    <row r="245">
      <c r="A245" t="str">
        <f t="shared" si="46"/>
        <v/>
      </c>
    </row>
    <row r="246">
      <c r="A246" t="str">
        <f t="shared" si="46"/>
        <v>NHO15_10</v>
      </c>
      <c r="B246">
        <v>1.3999999999999999</v>
      </c>
      <c r="C246">
        <v>1</v>
      </c>
      <c r="D246">
        <v>1</v>
      </c>
      <c r="E246">
        <v>10</v>
      </c>
      <c r="F246" t="s">
        <v>267</v>
      </c>
    </row>
    <row r="247">
      <c r="A247" t="str">
        <f t="shared" si="46"/>
        <v>NHO15_20</v>
      </c>
      <c r="B247">
        <v>1.3</v>
      </c>
      <c r="C247">
        <v>1</v>
      </c>
      <c r="D247">
        <v>1</v>
      </c>
      <c r="E247">
        <v>20</v>
      </c>
      <c r="F247" t="s">
        <v>267</v>
      </c>
    </row>
    <row r="248">
      <c r="A248" t="str">
        <f t="shared" si="46"/>
        <v>NHO15_30</v>
      </c>
      <c r="B248">
        <v>1.2</v>
      </c>
      <c r="C248">
        <v>1</v>
      </c>
      <c r="D248">
        <v>1</v>
      </c>
      <c r="E248">
        <v>30</v>
      </c>
      <c r="F248" t="s">
        <v>267</v>
      </c>
    </row>
    <row r="249">
      <c r="A249" t="str">
        <f t="shared" si="46"/>
        <v>NHO15_40</v>
      </c>
      <c r="B249">
        <v>1.1000000000000001</v>
      </c>
      <c r="C249">
        <v>1</v>
      </c>
      <c r="D249">
        <v>1</v>
      </c>
      <c r="E249">
        <v>40</v>
      </c>
      <c r="F249" t="s">
        <v>267</v>
      </c>
    </row>
    <row r="250">
      <c r="A250" t="str">
        <f t="shared" si="46"/>
        <v>NHO15_50</v>
      </c>
      <c r="B250">
        <v>1</v>
      </c>
      <c r="C250">
        <v>1</v>
      </c>
      <c r="D250">
        <v>1</v>
      </c>
      <c r="E250">
        <v>50</v>
      </c>
      <c r="F250" t="s">
        <v>267</v>
      </c>
    </row>
    <row r="251">
      <c r="A251" t="str">
        <f t="shared" si="46"/>
        <v>NHO15_60</v>
      </c>
      <c r="B251">
        <v>0.93999999999999995</v>
      </c>
      <c r="C251">
        <v>1</v>
      </c>
      <c r="D251">
        <v>1</v>
      </c>
      <c r="E251">
        <v>60</v>
      </c>
      <c r="F251" t="s">
        <v>267</v>
      </c>
    </row>
    <row r="252">
      <c r="A252" t="str">
        <f t="shared" si="46"/>
        <v>NHO15_70</v>
      </c>
      <c r="B252">
        <v>0.88</v>
      </c>
      <c r="C252">
        <v>1</v>
      </c>
      <c r="D252">
        <v>1</v>
      </c>
      <c r="E252">
        <v>70</v>
      </c>
      <c r="F252" t="s">
        <v>267</v>
      </c>
    </row>
    <row r="253">
      <c r="A253" t="str">
        <f t="shared" si="46"/>
        <v>NHO15_75</v>
      </c>
      <c r="B253">
        <v>0.84999999999999998</v>
      </c>
      <c r="C253">
        <v>1</v>
      </c>
      <c r="D253">
        <v>1</v>
      </c>
      <c r="E253">
        <v>75</v>
      </c>
      <c r="F253" t="s">
        <v>267</v>
      </c>
    </row>
    <row r="254">
      <c r="A254" t="str">
        <f t="shared" si="46"/>
        <v>NHO15_80</v>
      </c>
      <c r="B254">
        <v>0.81999999999999995</v>
      </c>
      <c r="C254">
        <v>1</v>
      </c>
      <c r="D254">
        <v>1</v>
      </c>
      <c r="E254">
        <v>80</v>
      </c>
      <c r="F254" t="s">
        <v>267</v>
      </c>
    </row>
    <row r="255">
      <c r="A255" t="str">
        <f t="shared" si="46"/>
        <v>NHO15_90</v>
      </c>
      <c r="B255">
        <v>0.76000000000000001</v>
      </c>
      <c r="C255">
        <v>1</v>
      </c>
      <c r="D255">
        <v>1</v>
      </c>
      <c r="E255">
        <v>90</v>
      </c>
      <c r="F255" t="s">
        <v>267</v>
      </c>
    </row>
    <row r="256">
      <c r="A256" t="str">
        <f t="shared" si="46"/>
        <v>NHO15_100</v>
      </c>
      <c r="B256">
        <v>0.69999999999999996</v>
      </c>
      <c r="C256">
        <v>1</v>
      </c>
      <c r="D256">
        <v>1</v>
      </c>
      <c r="E256">
        <v>100</v>
      </c>
      <c r="F256" t="s">
        <v>267</v>
      </c>
    </row>
    <row r="257">
      <c r="A257" t="str">
        <f t="shared" si="46"/>
        <v>NHO15_110</v>
      </c>
      <c r="B257">
        <v>0.69999999999999996</v>
      </c>
      <c r="C257">
        <v>1</v>
      </c>
      <c r="D257">
        <v>0.75</v>
      </c>
      <c r="E257">
        <v>110</v>
      </c>
      <c r="F257" t="s">
        <v>267</v>
      </c>
    </row>
    <row r="258">
      <c r="A258" t="str">
        <f t="shared" si="46"/>
        <v>NHO15_120</v>
      </c>
      <c r="B258">
        <v>0.69999999999999996</v>
      </c>
      <c r="C258">
        <v>1</v>
      </c>
      <c r="D258">
        <v>0.5</v>
      </c>
      <c r="E258">
        <v>120</v>
      </c>
      <c r="F258" t="s">
        <v>267</v>
      </c>
    </row>
    <row r="259">
      <c r="A259" t="str">
        <f t="shared" ref="A259:A322" si="47">IF(F259="","",CONCATENATE(F259,"_",E259))</f>
        <v/>
      </c>
    </row>
    <row r="260">
      <c r="A260" t="str">
        <f t="shared" si="47"/>
        <v>NGB13_10</v>
      </c>
      <c r="B260">
        <v>1.3999999999999999</v>
      </c>
      <c r="C260">
        <v>1</v>
      </c>
      <c r="D260">
        <v>1</v>
      </c>
      <c r="E260">
        <v>10</v>
      </c>
      <c r="F260" t="s">
        <v>298</v>
      </c>
    </row>
    <row r="261">
      <c r="A261" t="str">
        <f t="shared" si="47"/>
        <v>NGB13_20</v>
      </c>
      <c r="B261">
        <v>1.3</v>
      </c>
      <c r="C261">
        <v>1</v>
      </c>
      <c r="D261">
        <v>1</v>
      </c>
      <c r="E261">
        <v>20</v>
      </c>
      <c r="F261" t="s">
        <v>298</v>
      </c>
    </row>
    <row r="262">
      <c r="A262" t="str">
        <f t="shared" si="47"/>
        <v>NGB13_30</v>
      </c>
      <c r="B262">
        <v>1.2</v>
      </c>
      <c r="C262">
        <v>1</v>
      </c>
      <c r="D262">
        <v>1</v>
      </c>
      <c r="E262">
        <v>30</v>
      </c>
      <c r="F262" t="s">
        <v>298</v>
      </c>
    </row>
    <row r="263">
      <c r="A263" t="str">
        <f t="shared" si="47"/>
        <v>NGB13_40</v>
      </c>
      <c r="B263">
        <v>1.1000000000000001</v>
      </c>
      <c r="C263">
        <v>1</v>
      </c>
      <c r="D263">
        <v>1</v>
      </c>
      <c r="E263">
        <v>40</v>
      </c>
      <c r="F263" t="s">
        <v>298</v>
      </c>
    </row>
    <row r="264">
      <c r="A264" t="str">
        <f t="shared" si="47"/>
        <v>NGB13_50</v>
      </c>
      <c r="B264">
        <v>1</v>
      </c>
      <c r="C264">
        <v>1</v>
      </c>
      <c r="D264">
        <v>1</v>
      </c>
      <c r="E264">
        <v>50</v>
      </c>
      <c r="F264" t="s">
        <v>298</v>
      </c>
    </row>
    <row r="265">
      <c r="A265" t="str">
        <f t="shared" si="47"/>
        <v>NGB13_60</v>
      </c>
      <c r="B265">
        <v>0.93999999999999995</v>
      </c>
      <c r="C265">
        <v>1</v>
      </c>
      <c r="D265">
        <v>1</v>
      </c>
      <c r="E265">
        <v>60</v>
      </c>
      <c r="F265" t="s">
        <v>298</v>
      </c>
    </row>
    <row r="266">
      <c r="A266" t="str">
        <f t="shared" si="47"/>
        <v>NGB13_70</v>
      </c>
      <c r="B266">
        <v>0.88</v>
      </c>
      <c r="C266">
        <v>1</v>
      </c>
      <c r="D266">
        <v>1</v>
      </c>
      <c r="E266">
        <v>70</v>
      </c>
      <c r="F266" t="s">
        <v>298</v>
      </c>
    </row>
    <row r="267">
      <c r="A267" t="str">
        <f t="shared" si="47"/>
        <v>NGB13_75</v>
      </c>
      <c r="B267">
        <v>0.84999999999999998</v>
      </c>
      <c r="C267">
        <v>1</v>
      </c>
      <c r="D267">
        <v>1</v>
      </c>
      <c r="E267">
        <v>75</v>
      </c>
      <c r="F267" t="s">
        <v>298</v>
      </c>
    </row>
    <row r="268">
      <c r="A268" t="str">
        <f t="shared" si="47"/>
        <v>NGB13_80</v>
      </c>
      <c r="B268">
        <v>0.81999999999999995</v>
      </c>
      <c r="C268">
        <v>1</v>
      </c>
      <c r="D268">
        <v>1</v>
      </c>
      <c r="E268">
        <v>80</v>
      </c>
      <c r="F268" t="s">
        <v>298</v>
      </c>
    </row>
    <row r="269">
      <c r="A269" t="str">
        <f t="shared" si="47"/>
        <v>NGB13_90</v>
      </c>
      <c r="B269">
        <v>0.76000000000000001</v>
      </c>
      <c r="C269">
        <v>1</v>
      </c>
      <c r="D269">
        <v>1</v>
      </c>
      <c r="E269">
        <v>90</v>
      </c>
      <c r="F269" t="s">
        <v>298</v>
      </c>
    </row>
    <row r="270">
      <c r="A270" t="str">
        <f t="shared" si="47"/>
        <v>NGB13_100</v>
      </c>
      <c r="B270">
        <v>0.69999999999999996</v>
      </c>
      <c r="C270">
        <v>1</v>
      </c>
      <c r="D270">
        <v>1</v>
      </c>
      <c r="E270">
        <v>100</v>
      </c>
      <c r="F270" t="s">
        <v>298</v>
      </c>
    </row>
    <row r="271">
      <c r="A271" t="str">
        <f t="shared" si="47"/>
        <v/>
      </c>
    </row>
    <row r="272">
      <c r="A272" t="str">
        <f t="shared" si="47"/>
        <v>NBV18_0</v>
      </c>
      <c r="B272">
        <v>1.3999999999999999</v>
      </c>
      <c r="C272">
        <v>1</v>
      </c>
      <c r="D272">
        <v>1</v>
      </c>
      <c r="E272">
        <v>0</v>
      </c>
      <c r="F272" t="s">
        <v>254</v>
      </c>
    </row>
    <row r="273">
      <c r="A273" t="str">
        <f t="shared" si="47"/>
        <v>NBV18_30</v>
      </c>
      <c r="B273">
        <v>1.1000000000000001</v>
      </c>
      <c r="C273">
        <v>1</v>
      </c>
      <c r="D273">
        <v>1</v>
      </c>
      <c r="E273">
        <v>30</v>
      </c>
      <c r="F273" t="s">
        <v>254</v>
      </c>
    </row>
    <row r="274">
      <c r="A274" t="str">
        <f t="shared" si="47"/>
        <v>NBV18_40</v>
      </c>
      <c r="B274">
        <v>1</v>
      </c>
      <c r="C274">
        <v>1</v>
      </c>
      <c r="D274">
        <v>1</v>
      </c>
      <c r="E274">
        <v>40</v>
      </c>
      <c r="F274" t="s">
        <v>254</v>
      </c>
    </row>
    <row r="275">
      <c r="A275" t="str">
        <f t="shared" si="47"/>
        <v>NBV18_60</v>
      </c>
      <c r="B275">
        <v>0.84999999999999998</v>
      </c>
      <c r="C275">
        <v>1</v>
      </c>
      <c r="D275">
        <v>1</v>
      </c>
      <c r="E275">
        <v>60</v>
      </c>
      <c r="F275" t="s">
        <v>254</v>
      </c>
    </row>
    <row r="276">
      <c r="A276" t="str">
        <f t="shared" si="47"/>
        <v>NBV18_80</v>
      </c>
      <c r="B276">
        <v>0.69999999999999996</v>
      </c>
      <c r="C276">
        <v>1</v>
      </c>
      <c r="D276">
        <v>1</v>
      </c>
      <c r="E276">
        <v>80</v>
      </c>
      <c r="F276" t="s">
        <v>254</v>
      </c>
    </row>
    <row r="277">
      <c r="A277" t="str">
        <f t="shared" si="47"/>
        <v>NBV18_100</v>
      </c>
      <c r="B277">
        <v>0.55000000000000004</v>
      </c>
      <c r="C277">
        <v>1</v>
      </c>
      <c r="D277">
        <v>1</v>
      </c>
      <c r="E277">
        <v>100</v>
      </c>
      <c r="F277" t="s">
        <v>254</v>
      </c>
    </row>
    <row r="278">
      <c r="A278" t="str">
        <f t="shared" si="47"/>
        <v/>
      </c>
    </row>
    <row r="279">
      <c r="A279" t="str">
        <f t="shared" si="47"/>
        <v>NBI18_0</v>
      </c>
      <c r="B279">
        <v>1.3999999999999999</v>
      </c>
      <c r="C279">
        <v>1</v>
      </c>
      <c r="D279">
        <v>1</v>
      </c>
      <c r="E279">
        <v>0</v>
      </c>
      <c r="F279" t="s">
        <v>259</v>
      </c>
    </row>
    <row r="280">
      <c r="A280" t="str">
        <f t="shared" si="47"/>
        <v>NBI18_30</v>
      </c>
      <c r="B280">
        <v>1.1000000000000001</v>
      </c>
      <c r="C280">
        <v>1</v>
      </c>
      <c r="D280">
        <v>1</v>
      </c>
      <c r="E280">
        <v>30</v>
      </c>
      <c r="F280" t="s">
        <v>259</v>
      </c>
    </row>
    <row r="281">
      <c r="A281" t="str">
        <f t="shared" si="47"/>
        <v>NBI18_40</v>
      </c>
      <c r="B281">
        <v>1</v>
      </c>
      <c r="C281">
        <v>1</v>
      </c>
      <c r="D281">
        <v>1</v>
      </c>
      <c r="E281">
        <v>40</v>
      </c>
      <c r="F281" t="s">
        <v>259</v>
      </c>
    </row>
    <row r="282">
      <c r="A282" t="str">
        <f t="shared" si="47"/>
        <v>NBI18_60</v>
      </c>
      <c r="B282">
        <v>0.84999999999999998</v>
      </c>
      <c r="C282">
        <v>1</v>
      </c>
      <c r="D282">
        <v>1</v>
      </c>
      <c r="E282">
        <v>60</v>
      </c>
      <c r="F282" t="s">
        <v>259</v>
      </c>
    </row>
    <row r="283">
      <c r="A283" t="str">
        <f t="shared" si="47"/>
        <v>NBI18_80</v>
      </c>
      <c r="B283">
        <v>0.69999999999999996</v>
      </c>
      <c r="C283">
        <v>1</v>
      </c>
      <c r="D283">
        <v>1</v>
      </c>
      <c r="E283">
        <v>80</v>
      </c>
      <c r="F283" t="s">
        <v>259</v>
      </c>
    </row>
    <row r="284">
      <c r="A284" t="str">
        <f t="shared" si="47"/>
        <v>NBI18_100</v>
      </c>
      <c r="B284">
        <v>0.55000000000000004</v>
      </c>
      <c r="C284">
        <v>1</v>
      </c>
      <c r="D284">
        <v>1</v>
      </c>
      <c r="E284">
        <v>100</v>
      </c>
      <c r="F284" t="s">
        <v>259</v>
      </c>
    </row>
    <row r="285">
      <c r="A285" t="str">
        <f t="shared" si="47"/>
        <v/>
      </c>
    </row>
    <row r="286">
      <c r="A286" t="str">
        <f t="shared" si="47"/>
        <v>NWO18_0</v>
      </c>
      <c r="B286">
        <v>1.3999999999999999</v>
      </c>
      <c r="C286">
        <v>1</v>
      </c>
      <c r="D286">
        <v>1</v>
      </c>
      <c r="E286">
        <v>0</v>
      </c>
      <c r="F286" t="s">
        <v>3</v>
      </c>
    </row>
    <row r="287">
      <c r="A287" t="str">
        <f t="shared" si="47"/>
        <v>NWO18_30</v>
      </c>
      <c r="B287">
        <v>1.1000000000000001</v>
      </c>
      <c r="C287">
        <v>1</v>
      </c>
      <c r="D287">
        <v>1</v>
      </c>
      <c r="E287">
        <v>30</v>
      </c>
      <c r="F287" t="s">
        <v>3</v>
      </c>
    </row>
    <row r="288">
      <c r="A288" t="str">
        <f t="shared" si="47"/>
        <v>NWO18_40</v>
      </c>
      <c r="B288">
        <v>1</v>
      </c>
      <c r="C288">
        <v>1</v>
      </c>
      <c r="D288">
        <v>1</v>
      </c>
      <c r="E288">
        <v>40</v>
      </c>
      <c r="F288" t="s">
        <v>3</v>
      </c>
    </row>
    <row r="289">
      <c r="A289" t="str">
        <f t="shared" si="47"/>
        <v>NWO18_60</v>
      </c>
      <c r="B289">
        <v>0.84999999999999998</v>
      </c>
      <c r="C289">
        <v>1</v>
      </c>
      <c r="D289">
        <v>1</v>
      </c>
      <c r="E289">
        <v>60</v>
      </c>
      <c r="F289" t="s">
        <v>3</v>
      </c>
    </row>
    <row r="290">
      <c r="A290" t="str">
        <f t="shared" si="47"/>
        <v>NWO18_80</v>
      </c>
      <c r="B290">
        <v>0.69999999999999996</v>
      </c>
      <c r="C290">
        <v>1</v>
      </c>
      <c r="D290">
        <v>1</v>
      </c>
      <c r="E290">
        <v>80</v>
      </c>
      <c r="F290" t="s">
        <v>3</v>
      </c>
    </row>
    <row r="291">
      <c r="A291" t="str">
        <f t="shared" si="47"/>
        <v>NWO18_100</v>
      </c>
      <c r="B291">
        <v>0.55000000000000004</v>
      </c>
      <c r="C291">
        <v>1</v>
      </c>
      <c r="D291">
        <v>1</v>
      </c>
      <c r="E291">
        <v>100</v>
      </c>
      <c r="F291" t="s">
        <v>3</v>
      </c>
    </row>
    <row r="292">
      <c r="A292" t="str">
        <f t="shared" si="47"/>
        <v/>
      </c>
    </row>
    <row r="293">
      <c r="A293" t="str">
        <f t="shared" si="47"/>
        <v>NHO18_0</v>
      </c>
      <c r="B293">
        <v>1.3999999999999999</v>
      </c>
      <c r="C293">
        <v>1</v>
      </c>
      <c r="D293">
        <v>1</v>
      </c>
      <c r="E293">
        <v>0</v>
      </c>
      <c r="F293" t="s">
        <v>268</v>
      </c>
    </row>
    <row r="294">
      <c r="A294" t="str">
        <f t="shared" si="47"/>
        <v>NHO18_30</v>
      </c>
      <c r="B294">
        <v>1.1000000000000001</v>
      </c>
      <c r="C294">
        <v>1</v>
      </c>
      <c r="D294">
        <v>1</v>
      </c>
      <c r="E294">
        <v>30</v>
      </c>
      <c r="F294" t="s">
        <v>268</v>
      </c>
    </row>
    <row r="295">
      <c r="A295" t="str">
        <f t="shared" si="47"/>
        <v>NHO18_40</v>
      </c>
      <c r="B295">
        <v>1</v>
      </c>
      <c r="C295">
        <v>1</v>
      </c>
      <c r="D295">
        <v>1</v>
      </c>
      <c r="E295">
        <v>40</v>
      </c>
      <c r="F295" t="s">
        <v>268</v>
      </c>
    </row>
    <row r="296">
      <c r="A296" t="str">
        <f t="shared" si="47"/>
        <v>NHO18_60</v>
      </c>
      <c r="B296">
        <v>0.84999999999999998</v>
      </c>
      <c r="C296">
        <v>1</v>
      </c>
      <c r="D296">
        <v>1</v>
      </c>
      <c r="E296">
        <v>60</v>
      </c>
      <c r="F296" t="s">
        <v>268</v>
      </c>
    </row>
    <row r="297">
      <c r="A297" t="str">
        <f t="shared" si="47"/>
        <v>NHO18_80</v>
      </c>
      <c r="B297">
        <v>0.69999999999999996</v>
      </c>
      <c r="C297">
        <v>1</v>
      </c>
      <c r="D297">
        <v>1</v>
      </c>
      <c r="E297">
        <v>80</v>
      </c>
      <c r="F297" t="s">
        <v>268</v>
      </c>
    </row>
    <row r="298">
      <c r="A298" t="str">
        <f t="shared" si="47"/>
        <v>NHO18_100</v>
      </c>
      <c r="B298">
        <v>0.55000000000000004</v>
      </c>
      <c r="C298">
        <v>1</v>
      </c>
      <c r="D298">
        <v>1</v>
      </c>
      <c r="E298">
        <v>100</v>
      </c>
      <c r="F298" t="s">
        <v>268</v>
      </c>
    </row>
    <row r="299">
      <c r="A299" t="str">
        <f t="shared" si="47"/>
        <v/>
      </c>
    </row>
    <row r="300">
      <c r="A300" t="str">
        <f t="shared" si="47"/>
        <v>NVM18_0</v>
      </c>
      <c r="B300">
        <v>1.3999999999999999</v>
      </c>
      <c r="C300">
        <v>1</v>
      </c>
      <c r="D300">
        <v>1</v>
      </c>
      <c r="E300">
        <v>0</v>
      </c>
      <c r="F300" t="s">
        <v>273</v>
      </c>
    </row>
    <row r="301">
      <c r="A301" t="str">
        <f t="shared" si="47"/>
        <v>NVM18_30</v>
      </c>
      <c r="B301">
        <v>1.1000000000000001</v>
      </c>
      <c r="C301">
        <v>1</v>
      </c>
      <c r="D301">
        <v>1</v>
      </c>
      <c r="E301">
        <v>30</v>
      </c>
      <c r="F301" t="s">
        <v>273</v>
      </c>
    </row>
    <row r="302">
      <c r="A302" t="str">
        <f t="shared" si="47"/>
        <v>NVM18_40</v>
      </c>
      <c r="B302">
        <v>1</v>
      </c>
      <c r="C302">
        <v>1</v>
      </c>
      <c r="D302">
        <v>1</v>
      </c>
      <c r="E302">
        <v>40</v>
      </c>
      <c r="F302" t="s">
        <v>273</v>
      </c>
    </row>
    <row r="303">
      <c r="A303" t="str">
        <f t="shared" si="47"/>
        <v>NVM18_60</v>
      </c>
      <c r="B303">
        <v>0.84999999999999998</v>
      </c>
      <c r="C303">
        <v>1</v>
      </c>
      <c r="D303">
        <v>1</v>
      </c>
      <c r="E303">
        <v>60</v>
      </c>
      <c r="F303" t="s">
        <v>273</v>
      </c>
    </row>
    <row r="304">
      <c r="A304" t="str">
        <f t="shared" si="47"/>
        <v>NVM18_80</v>
      </c>
      <c r="B304">
        <v>0.69999999999999996</v>
      </c>
      <c r="C304">
        <v>1</v>
      </c>
      <c r="D304">
        <v>1</v>
      </c>
      <c r="E304">
        <v>80</v>
      </c>
      <c r="F304" t="s">
        <v>273</v>
      </c>
    </row>
    <row r="305">
      <c r="A305" t="str">
        <f t="shared" si="47"/>
        <v>NVM18_100</v>
      </c>
      <c r="B305">
        <v>0.55000000000000004</v>
      </c>
      <c r="C305">
        <v>1</v>
      </c>
      <c r="D305">
        <v>1</v>
      </c>
      <c r="E305">
        <v>100</v>
      </c>
      <c r="F305" t="s">
        <v>273</v>
      </c>
    </row>
    <row r="306">
      <c r="A306" t="str">
        <f t="shared" si="47"/>
        <v/>
      </c>
    </row>
    <row r="307">
      <c r="A307" t="str">
        <f t="shared" si="47"/>
        <v>NSC18_0</v>
      </c>
      <c r="B307">
        <v>1.3999999999999999</v>
      </c>
      <c r="C307">
        <v>1</v>
      </c>
      <c r="D307">
        <v>1</v>
      </c>
      <c r="E307">
        <v>0</v>
      </c>
      <c r="F307" t="s">
        <v>278</v>
      </c>
    </row>
    <row r="308">
      <c r="A308" t="str">
        <f t="shared" si="47"/>
        <v>NSC18_30</v>
      </c>
      <c r="B308">
        <v>1.1000000000000001</v>
      </c>
      <c r="C308">
        <v>1</v>
      </c>
      <c r="D308">
        <v>1</v>
      </c>
      <c r="E308">
        <v>30</v>
      </c>
      <c r="F308" t="s">
        <v>278</v>
      </c>
    </row>
    <row r="309">
      <c r="A309" t="str">
        <f t="shared" si="47"/>
        <v>NSC18_40</v>
      </c>
      <c r="B309">
        <v>1</v>
      </c>
      <c r="C309">
        <v>1</v>
      </c>
      <c r="D309">
        <v>1</v>
      </c>
      <c r="E309">
        <v>40</v>
      </c>
      <c r="F309" t="s">
        <v>278</v>
      </c>
    </row>
    <row r="310">
      <c r="A310" t="str">
        <f t="shared" si="47"/>
        <v>NSC18_60</v>
      </c>
      <c r="B310">
        <v>0.84999999999999998</v>
      </c>
      <c r="C310">
        <v>1</v>
      </c>
      <c r="D310">
        <v>1</v>
      </c>
      <c r="E310">
        <v>60</v>
      </c>
      <c r="F310" t="s">
        <v>278</v>
      </c>
    </row>
    <row r="311">
      <c r="A311" t="str">
        <f t="shared" si="47"/>
        <v>NSC18_80</v>
      </c>
      <c r="B311">
        <v>0.69999999999999996</v>
      </c>
      <c r="C311">
        <v>1</v>
      </c>
      <c r="D311">
        <v>1</v>
      </c>
      <c r="E311">
        <v>80</v>
      </c>
      <c r="F311" t="s">
        <v>278</v>
      </c>
    </row>
    <row r="312">
      <c r="A312" t="str">
        <f t="shared" si="47"/>
        <v>NSC18_100</v>
      </c>
      <c r="B312">
        <v>0.55000000000000004</v>
      </c>
      <c r="C312">
        <v>1</v>
      </c>
      <c r="D312">
        <v>1</v>
      </c>
      <c r="E312">
        <v>100</v>
      </c>
      <c r="F312" t="s">
        <v>278</v>
      </c>
    </row>
    <row r="313">
      <c r="A313" t="str">
        <f t="shared" si="47"/>
        <v/>
      </c>
    </row>
    <row r="314">
      <c r="A314" t="str">
        <f t="shared" si="47"/>
        <v>NGH18_0</v>
      </c>
      <c r="B314">
        <v>1.3999999999999999</v>
      </c>
      <c r="C314">
        <v>1</v>
      </c>
      <c r="D314">
        <v>1</v>
      </c>
      <c r="E314">
        <v>0</v>
      </c>
      <c r="F314" t="s">
        <v>282</v>
      </c>
    </row>
    <row r="315">
      <c r="A315" t="str">
        <f t="shared" si="47"/>
        <v>NGH18_30</v>
      </c>
      <c r="B315">
        <v>1.1000000000000001</v>
      </c>
      <c r="C315">
        <v>1</v>
      </c>
      <c r="D315">
        <v>1</v>
      </c>
      <c r="E315">
        <v>30</v>
      </c>
      <c r="F315" t="s">
        <v>282</v>
      </c>
    </row>
    <row r="316">
      <c r="A316" t="str">
        <f t="shared" si="47"/>
        <v>NGH18_40</v>
      </c>
      <c r="B316">
        <v>1</v>
      </c>
      <c r="C316">
        <v>1</v>
      </c>
      <c r="D316">
        <v>1</v>
      </c>
      <c r="E316">
        <v>40</v>
      </c>
      <c r="F316" t="s">
        <v>282</v>
      </c>
    </row>
    <row r="317">
      <c r="A317" t="str">
        <f t="shared" si="47"/>
        <v>NGH18_60</v>
      </c>
      <c r="B317">
        <v>0.84999999999999998</v>
      </c>
      <c r="C317">
        <v>1</v>
      </c>
      <c r="D317">
        <v>1</v>
      </c>
      <c r="E317">
        <v>60</v>
      </c>
      <c r="F317" t="s">
        <v>282</v>
      </c>
    </row>
    <row r="318">
      <c r="A318" t="str">
        <f t="shared" si="47"/>
        <v>NGH18_80</v>
      </c>
      <c r="B318">
        <v>0.69999999999999996</v>
      </c>
      <c r="C318">
        <v>1</v>
      </c>
      <c r="D318">
        <v>1</v>
      </c>
      <c r="E318">
        <v>80</v>
      </c>
      <c r="F318" t="s">
        <v>282</v>
      </c>
    </row>
    <row r="319">
      <c r="A319" t="str">
        <f t="shared" si="47"/>
        <v>NGH18_100</v>
      </c>
      <c r="B319">
        <v>0.55000000000000004</v>
      </c>
      <c r="C319">
        <v>1</v>
      </c>
      <c r="D319">
        <v>1</v>
      </c>
      <c r="E319">
        <v>100</v>
      </c>
      <c r="F319" t="s">
        <v>282</v>
      </c>
    </row>
    <row r="320">
      <c r="A320" t="str">
        <f t="shared" si="47"/>
        <v/>
      </c>
    </row>
    <row r="321">
      <c r="A321" t="str">
        <f t="shared" si="47"/>
        <v>NLO18_0</v>
      </c>
      <c r="B321">
        <v>1.3999999999999999</v>
      </c>
      <c r="C321">
        <v>1</v>
      </c>
      <c r="D321">
        <v>1</v>
      </c>
      <c r="E321">
        <v>0</v>
      </c>
      <c r="F321" t="s">
        <v>270</v>
      </c>
    </row>
    <row r="322">
      <c r="A322" t="str">
        <f t="shared" si="47"/>
        <v>NLO18_30</v>
      </c>
      <c r="B322">
        <v>1.1000000000000001</v>
      </c>
      <c r="C322">
        <v>1</v>
      </c>
      <c r="D322">
        <v>1</v>
      </c>
      <c r="E322">
        <v>30</v>
      </c>
      <c r="F322" t="s">
        <v>270</v>
      </c>
    </row>
    <row r="323">
      <c r="A323" t="str">
        <f t="shared" ref="A323:A386" si="48">IF(F323="","",CONCATENATE(F323,"_",E323))</f>
        <v>NLO18_40</v>
      </c>
      <c r="B323">
        <v>1</v>
      </c>
      <c r="C323">
        <v>1</v>
      </c>
      <c r="D323">
        <v>1</v>
      </c>
      <c r="E323">
        <v>40</v>
      </c>
      <c r="F323" t="s">
        <v>270</v>
      </c>
    </row>
    <row r="324">
      <c r="A324" t="str">
        <f t="shared" si="48"/>
        <v>NLO18_60</v>
      </c>
      <c r="B324">
        <v>0.84999999999999998</v>
      </c>
      <c r="C324">
        <v>1</v>
      </c>
      <c r="D324">
        <v>1</v>
      </c>
      <c r="E324">
        <v>60</v>
      </c>
      <c r="F324" t="s">
        <v>270</v>
      </c>
    </row>
    <row r="325">
      <c r="A325" t="str">
        <f t="shared" si="48"/>
        <v>NLO18_80</v>
      </c>
      <c r="B325">
        <v>0.69999999999999996</v>
      </c>
      <c r="C325">
        <v>1</v>
      </c>
      <c r="D325">
        <v>1</v>
      </c>
      <c r="E325">
        <v>80</v>
      </c>
      <c r="F325" t="s">
        <v>270</v>
      </c>
    </row>
    <row r="326">
      <c r="A326" t="str">
        <f t="shared" si="48"/>
        <v>NLO18_100</v>
      </c>
      <c r="B326">
        <v>0.55000000000000004</v>
      </c>
      <c r="C326">
        <v>1</v>
      </c>
      <c r="D326">
        <v>1</v>
      </c>
      <c r="E326">
        <v>100</v>
      </c>
      <c r="F326" t="s">
        <v>270</v>
      </c>
    </row>
    <row r="327">
      <c r="A327" t="str">
        <f t="shared" si="48"/>
        <v/>
      </c>
    </row>
    <row r="328">
      <c r="A328" t="str">
        <f t="shared" si="48"/>
        <v>NPS18_0</v>
      </c>
      <c r="B328">
        <v>1.3999999999999999</v>
      </c>
      <c r="C328">
        <v>1</v>
      </c>
      <c r="D328">
        <v>1</v>
      </c>
      <c r="E328">
        <v>0</v>
      </c>
      <c r="F328" t="s">
        <v>275</v>
      </c>
    </row>
    <row r="329">
      <c r="A329" t="str">
        <f t="shared" si="48"/>
        <v>NPS18_40</v>
      </c>
      <c r="B329">
        <v>1</v>
      </c>
      <c r="C329">
        <v>1</v>
      </c>
      <c r="D329">
        <v>1</v>
      </c>
      <c r="E329">
        <v>40</v>
      </c>
      <c r="F329" t="s">
        <v>275</v>
      </c>
    </row>
    <row r="330">
      <c r="A330" t="str">
        <f t="shared" si="48"/>
        <v>NPS18_80</v>
      </c>
      <c r="B330">
        <v>0.69999999999999996</v>
      </c>
      <c r="C330">
        <v>1</v>
      </c>
      <c r="D330">
        <v>1</v>
      </c>
      <c r="E330">
        <v>80</v>
      </c>
      <c r="F330" t="s">
        <v>275</v>
      </c>
    </row>
    <row r="331">
      <c r="A331" t="str">
        <f t="shared" si="48"/>
        <v>NPS18_100</v>
      </c>
      <c r="B331">
        <v>0.55000000000000004</v>
      </c>
      <c r="C331">
        <v>1</v>
      </c>
      <c r="D331">
        <v>1</v>
      </c>
      <c r="E331">
        <v>100</v>
      </c>
      <c r="F331" t="s">
        <v>275</v>
      </c>
    </row>
    <row r="332">
      <c r="A332" t="str">
        <f t="shared" si="48"/>
        <v/>
      </c>
    </row>
    <row r="333">
      <c r="A333" t="str">
        <f t="shared" si="48"/>
        <v>NSH17_10</v>
      </c>
      <c r="B333">
        <v>1.3999999999999999</v>
      </c>
      <c r="C333">
        <v>1</v>
      </c>
      <c r="D333">
        <v>1</v>
      </c>
      <c r="E333">
        <v>10</v>
      </c>
      <c r="F333" t="s">
        <v>299</v>
      </c>
    </row>
    <row r="334">
      <c r="A334" t="str">
        <f t="shared" si="48"/>
        <v>NSH17_20</v>
      </c>
      <c r="B334">
        <v>1.3</v>
      </c>
      <c r="C334">
        <v>1</v>
      </c>
      <c r="D334">
        <v>1</v>
      </c>
      <c r="E334">
        <v>20</v>
      </c>
      <c r="F334" t="s">
        <v>299</v>
      </c>
    </row>
    <row r="335">
      <c r="A335" t="str">
        <f t="shared" si="48"/>
        <v>NSH17_30</v>
      </c>
      <c r="B335">
        <v>1.2</v>
      </c>
      <c r="C335">
        <v>1</v>
      </c>
      <c r="D335">
        <v>1</v>
      </c>
      <c r="E335">
        <v>30</v>
      </c>
      <c r="F335" t="s">
        <v>299</v>
      </c>
    </row>
    <row r="336">
      <c r="A336" t="str">
        <f t="shared" si="48"/>
        <v>NSH17_40</v>
      </c>
      <c r="B336">
        <v>1.1000000000000001</v>
      </c>
      <c r="C336">
        <v>1</v>
      </c>
      <c r="D336">
        <v>1</v>
      </c>
      <c r="E336">
        <v>40</v>
      </c>
      <c r="F336" t="s">
        <v>299</v>
      </c>
    </row>
    <row r="337">
      <c r="A337" t="str">
        <f t="shared" si="48"/>
        <v>NSH17_50</v>
      </c>
      <c r="B337">
        <v>1</v>
      </c>
      <c r="C337">
        <v>1</v>
      </c>
      <c r="D337">
        <v>1</v>
      </c>
      <c r="E337">
        <v>50</v>
      </c>
      <c r="F337" t="s">
        <v>299</v>
      </c>
    </row>
    <row r="338">
      <c r="A338" t="str">
        <f t="shared" si="48"/>
        <v>NSH17_60</v>
      </c>
      <c r="B338">
        <v>0.93999999999999995</v>
      </c>
      <c r="C338">
        <v>1</v>
      </c>
      <c r="D338">
        <v>1</v>
      </c>
      <c r="E338">
        <v>60</v>
      </c>
      <c r="F338" t="s">
        <v>299</v>
      </c>
    </row>
    <row r="339">
      <c r="A339" t="str">
        <f t="shared" si="48"/>
        <v>NSH17_70</v>
      </c>
      <c r="B339">
        <v>0.88</v>
      </c>
      <c r="C339">
        <v>1</v>
      </c>
      <c r="D339">
        <v>1</v>
      </c>
      <c r="E339">
        <v>70</v>
      </c>
      <c r="F339" t="s">
        <v>299</v>
      </c>
    </row>
    <row r="340">
      <c r="A340" t="str">
        <f t="shared" si="48"/>
        <v>NSH17_75</v>
      </c>
      <c r="B340">
        <v>0.84999999999999998</v>
      </c>
      <c r="C340">
        <v>1</v>
      </c>
      <c r="D340">
        <v>1</v>
      </c>
      <c r="E340">
        <v>75</v>
      </c>
      <c r="F340" t="s">
        <v>299</v>
      </c>
    </row>
    <row r="341">
      <c r="A341" t="str">
        <f t="shared" si="48"/>
        <v>NSH17_80</v>
      </c>
      <c r="B341">
        <v>0.81999999999999995</v>
      </c>
      <c r="C341">
        <v>1</v>
      </c>
      <c r="D341">
        <v>1</v>
      </c>
      <c r="E341">
        <v>80</v>
      </c>
      <c r="F341" t="s">
        <v>299</v>
      </c>
    </row>
    <row r="342">
      <c r="A342" t="str">
        <f t="shared" si="48"/>
        <v>NSH17_90</v>
      </c>
      <c r="B342">
        <v>0.76000000000000001</v>
      </c>
      <c r="C342">
        <v>1</v>
      </c>
      <c r="D342">
        <v>1</v>
      </c>
      <c r="E342">
        <v>90</v>
      </c>
      <c r="F342" t="s">
        <v>299</v>
      </c>
    </row>
    <row r="343">
      <c r="A343" t="str">
        <f t="shared" si="48"/>
        <v>NSH17_100</v>
      </c>
      <c r="B343">
        <v>0.69999999999999996</v>
      </c>
      <c r="C343">
        <v>1</v>
      </c>
      <c r="D343">
        <v>1</v>
      </c>
      <c r="E343">
        <v>100</v>
      </c>
      <c r="F343" t="s">
        <v>299</v>
      </c>
    </row>
    <row r="344">
      <c r="A344" t="str">
        <f t="shared" si="48"/>
        <v>NSH17_110</v>
      </c>
      <c r="B344">
        <v>0.69999999999999996</v>
      </c>
      <c r="C344">
        <v>1</v>
      </c>
      <c r="D344">
        <v>0.75</v>
      </c>
      <c r="E344">
        <v>110</v>
      </c>
      <c r="F344" t="s">
        <v>299</v>
      </c>
    </row>
    <row r="345">
      <c r="A345" t="str">
        <f t="shared" si="48"/>
        <v>NSH17_120</v>
      </c>
      <c r="B345">
        <v>0.69999999999999996</v>
      </c>
      <c r="C345">
        <v>1</v>
      </c>
      <c r="D345">
        <v>0.5</v>
      </c>
      <c r="E345">
        <v>120</v>
      </c>
      <c r="F345" t="s">
        <v>299</v>
      </c>
    </row>
    <row r="346">
      <c r="A346" t="str">
        <f t="shared" si="48"/>
        <v/>
      </c>
    </row>
    <row r="347">
      <c r="A347" t="str">
        <f t="shared" si="48"/>
        <v>NPH18_0</v>
      </c>
      <c r="B347">
        <v>1.3999999999999999</v>
      </c>
      <c r="C347">
        <v>1</v>
      </c>
      <c r="D347">
        <v>1</v>
      </c>
      <c r="E347">
        <v>0</v>
      </c>
      <c r="F347" t="s">
        <v>300</v>
      </c>
    </row>
    <row r="348">
      <c r="A348" t="str">
        <f t="shared" si="48"/>
        <v>NPH18_20</v>
      </c>
      <c r="B348">
        <v>1</v>
      </c>
      <c r="C348">
        <v>1</v>
      </c>
      <c r="D348">
        <v>1</v>
      </c>
      <c r="E348">
        <v>20</v>
      </c>
      <c r="F348" t="s">
        <v>300</v>
      </c>
    </row>
    <row r="349">
      <c r="A349" t="str">
        <f t="shared" si="48"/>
        <v>NPH18_40</v>
      </c>
      <c r="B349">
        <v>0.69999999999999996</v>
      </c>
      <c r="C349">
        <v>1</v>
      </c>
      <c r="D349">
        <v>1</v>
      </c>
      <c r="E349">
        <v>40</v>
      </c>
      <c r="F349" t="s">
        <v>300</v>
      </c>
    </row>
    <row r="350">
      <c r="A350" t="str">
        <f t="shared" si="48"/>
        <v>NPH18_50</v>
      </c>
      <c r="B350">
        <v>0.55000000000000004</v>
      </c>
      <c r="C350">
        <v>1</v>
      </c>
      <c r="D350">
        <v>1</v>
      </c>
      <c r="E350">
        <v>50</v>
      </c>
      <c r="F350" t="s">
        <v>300</v>
      </c>
    </row>
    <row r="352">
      <c r="A352" t="str">
        <f t="shared" si="48"/>
        <v>NVS18_Typ1_0</v>
      </c>
      <c r="B352">
        <v>1.3999999999999999</v>
      </c>
      <c r="C352">
        <v>1</v>
      </c>
      <c r="D352">
        <v>1</v>
      </c>
      <c r="E352">
        <v>0</v>
      </c>
      <c r="F352" t="s">
        <v>291</v>
      </c>
    </row>
    <row r="353">
      <c r="A353" t="str">
        <f t="shared" si="48"/>
        <v>NVS18_Typ1_30</v>
      </c>
      <c r="B353">
        <v>1</v>
      </c>
      <c r="C353">
        <v>1</v>
      </c>
      <c r="D353">
        <v>1</v>
      </c>
      <c r="E353">
        <v>30</v>
      </c>
      <c r="F353" t="s">
        <v>291</v>
      </c>
    </row>
    <row r="354">
      <c r="A354" t="str">
        <f t="shared" si="48"/>
        <v>NVS18_Typ1_60</v>
      </c>
      <c r="B354">
        <v>0.69999999999999996</v>
      </c>
      <c r="C354">
        <v>1</v>
      </c>
      <c r="D354">
        <v>1</v>
      </c>
      <c r="E354">
        <v>60</v>
      </c>
      <c r="F354" t="s">
        <v>291</v>
      </c>
    </row>
    <row r="355">
      <c r="A355" t="str">
        <f t="shared" si="48"/>
        <v>NVS18_Typ1_80</v>
      </c>
      <c r="B355">
        <v>0.55000000000000004</v>
      </c>
      <c r="C355">
        <v>1</v>
      </c>
      <c r="D355">
        <v>1</v>
      </c>
      <c r="E355">
        <v>80</v>
      </c>
      <c r="F355" t="s">
        <v>291</v>
      </c>
    </row>
    <row r="356">
      <c r="A356" t="str">
        <f t="shared" si="48"/>
        <v/>
      </c>
    </row>
    <row r="357">
      <c r="A357" t="str">
        <f t="shared" si="48"/>
        <v>NVS18_Typ2_0</v>
      </c>
      <c r="B357">
        <v>1.3999999999999999</v>
      </c>
      <c r="C357">
        <v>1</v>
      </c>
      <c r="D357">
        <v>1</v>
      </c>
      <c r="E357">
        <v>0</v>
      </c>
      <c r="F357" t="s">
        <v>280</v>
      </c>
    </row>
    <row r="358">
      <c r="A358" t="str">
        <f t="shared" si="48"/>
        <v>NVS18_Typ2_30</v>
      </c>
      <c r="B358">
        <v>1</v>
      </c>
      <c r="C358">
        <v>1</v>
      </c>
      <c r="D358">
        <v>1</v>
      </c>
      <c r="E358">
        <v>30</v>
      </c>
      <c r="F358" t="s">
        <v>280</v>
      </c>
    </row>
    <row r="359">
      <c r="A359" t="str">
        <f t="shared" si="48"/>
        <v>NVS18_Typ2_60</v>
      </c>
      <c r="B359">
        <v>0.69999999999999996</v>
      </c>
      <c r="C359">
        <v>1</v>
      </c>
      <c r="D359">
        <v>1</v>
      </c>
      <c r="E359">
        <v>60</v>
      </c>
      <c r="F359" t="s">
        <v>280</v>
      </c>
    </row>
    <row r="360">
      <c r="A360" t="str">
        <f t="shared" si="48"/>
        <v>NVS18_Typ2_80</v>
      </c>
      <c r="B360">
        <v>0.55000000000000004</v>
      </c>
      <c r="C360">
        <v>1</v>
      </c>
      <c r="D360">
        <v>1</v>
      </c>
      <c r="E360">
        <v>80</v>
      </c>
      <c r="F360" t="s">
        <v>280</v>
      </c>
    </row>
    <row r="361">
      <c r="A361" t="str">
        <f t="shared" si="48"/>
        <v/>
      </c>
    </row>
    <row r="362">
      <c r="A362" t="str">
        <f t="shared" si="48"/>
        <v>MIX12_0</v>
      </c>
      <c r="B362">
        <f>IF('DGNB LCA Results'!$P$4=4,VLOOKUP(CONCATENATE('DGNB LCA Results'!$M$3,"_",E362), $A$2:$F$350,2,FALSE)*'DGNB LCA Results'!$N$3+
                                                                  VLOOKUP(CONCATENATE('DGNB LCA Results'!$K$3,"_",E362), $A$2:$F$350,2,FALSE)*'DGNB LCA Results'!$L$3+
                                                                  VLOOKUP(CONCATENATE('DGNB LCA Results'!$I$3,"_",E362), $A$2:$F$350,2,FALSE)*'DGNB LCA Results'!$J$3+
                                                                  VLOOKUP(CONCATENATE('DGNB LCA Results'!$G$3,"_",E362), $A$2:$F$350,2,FALSE)*'DGNB LCA Results'!$H$3,
IF('DGNB LCA Results'!$P$4=3,VLOOKUP(CONCATENATE('DGNB LCA Results'!$M$3,"_",E362), $A$2:$F$350,2,FALSE)*'DGNB LCA Results'!$N$3+
                                                                VLOOKUP(CONCATENATE('DGNB LCA Results'!$K$3,"_",E362), $A$2:$F$350,2,FALSE)*'DGNB LCA Results'!$L$3+
                                                                VLOOKUP(CONCATENATE('DGNB LCA Results'!$I$3,"_",E362),$A$2:$F$350,2,FALSE)*'DGNB LCA Results'!$J$3,
IF('DGNB LCA Results'!$P$4=2,VLOOKUP(CONCATENATE('DGNB LCA Results'!$M$3,"_",E362), $A$2:$F$350,2,FALSE)*'DGNB LCA Results'!$N$3+
                                                                 VLOOKUP(CONCATENATE('DGNB LCA Results'!$K$3,"_",E362),$A$2:$F$350,2,FALSE)*'DGNB LCA Results'!$L$3,
IF('DGNB LCA Results'!$P$4=1,VLOOKUP(CONCATENATE('DGNB LCA Results'!$M$3,"_",E362), $A$2:$F$350,2,FALSE)*'DGNB LCA Results'!$N$3,0))))</f>
        <v>0</v>
      </c>
      <c r="C362">
        <f>IF('DGNB LCA Results'!$P$4=4,VLOOKUP(CONCATENATE('DGNB LCA Results'!$M$3,"_",E362), $A$2:$F$350,3,FALSE)*'DGNB LCA Results'!$N$3+
                                                                  VLOOKUP(CONCATENATE('DGNB LCA Results'!$K$3,"_",E362), $A$2:$F$350,3,FALSE)*'DGNB LCA Results'!$L$3+
                                                                  VLOOKUP(CONCATENATE('DGNB LCA Results'!$I$3,"_",E362), $A$2:$F$350,3,FALSE)*'DGNB LCA Results'!$J$3+
                                                                  VLOOKUP(CONCATENATE('DGNB LCA Results'!$G$3,"_",E362), $A$2:$F$350,3,FALSE)*'DGNB LCA Results'!$H$3,
IF('DGNB LCA Results'!$P$4=3,VLOOKUP(CONCATENATE('DGNB LCA Results'!$M$3,"_",E362), $A$2:$F$350,3,FALSE)*'DGNB LCA Results'!$N$3+
                                                                VLOOKUP(CONCATENATE('DGNB LCA Results'!$K$3,"_",E362), $A$2:$F$350,3,FALSE)*'DGNB LCA Results'!$L$3+
                                                                VLOOKUP(CONCATENATE('DGNB LCA Results'!$I$3,"_",E362),$A$2:$F$350,3,FALSE)*'DGNB LCA Results'!$J$3,
IF('DGNB LCA Results'!$P$4=2,VLOOKUP(CONCATENATE('DGNB LCA Results'!$M$3,"_",E362), $A$2:$F$350,3,FALSE)*'DGNB LCA Results'!$N$3+
                                                                 VLOOKUP(CONCATENATE('DGNB LCA Results'!$K$3,"_",E362),$A$2:$F$350,3,FALSE)*'DGNB LCA Results'!$L$3,
IF('DGNB LCA Results'!$P$4=1,VLOOKUP(CONCATENATE('DGNB LCA Results'!$M$3,"_",E362), $A$2:$F$350,3,FALSE)*'DGNB LCA Results'!$N$3,0))))</f>
        <v>0</v>
      </c>
      <c r="D362">
        <f>IF('DGNB LCA Results'!$P$4=4,VLOOKUP(CONCATENATE('DGNB LCA Results'!$M$3,"_",E362), $A$2:$F$350,4,FALSE)*'DGNB LCA Results'!$N$3+
                                                                  VLOOKUP(CONCATENATE('DGNB LCA Results'!$K$3,"_",E362), $A$2:$F$350,4,FALSE)*'DGNB LCA Results'!$L$3+
                                                                  VLOOKUP(CONCATENATE('DGNB LCA Results'!$I$3,"_",E362), $A$2:$F$350,4,FALSE)*'DGNB LCA Results'!$J$3+
                                                                  VLOOKUP(CONCATENATE('DGNB LCA Results'!$G$3,"_",E362), $A$2:$F$350,4,FALSE)*'DGNB LCA Results'!$H$3,
IF('DGNB LCA Results'!$P$4=3,VLOOKUP(CONCATENATE('DGNB LCA Results'!$M$3,"_",E362), $A$2:$F$350,4,FALSE)*'DGNB LCA Results'!$N$3+
                                                                VLOOKUP(CONCATENATE('DGNB LCA Results'!$K$3,"_",E362), $A$2:$F$350,4,FALSE)*'DGNB LCA Results'!$L$3+
                                                                VLOOKUP(CONCATENATE('DGNB LCA Results'!$I$3,"_",E362),$A$2:$F$350,4,FALSE)*'DGNB LCA Results'!$J$3,
IF('DGNB LCA Results'!$P$4=2,VLOOKUP(CONCATENATE('DGNB LCA Results'!$M$3,"_",E362), $A$2:$F$350,4,FALSE)*'DGNB LCA Results'!$N$3+
                                                                 VLOOKUP(CONCATENATE('DGNB LCA Results'!$K$3,"_",E362),$A$2:$F$350,4,FALSE)*'DGNB LCA Results'!$L$3,
IF('DGNB LCA Results'!$P$4=1,VLOOKUP(CONCATENATE('DGNB LCA Results'!$M$3,"_",E362), $A$2:$F$350,4,FALSE)*'DGNB LCA Results'!$N$3,0))))</f>
        <v>0</v>
      </c>
      <c r="E362">
        <v>0</v>
      </c>
      <c r="F362" t="s">
        <v>284</v>
      </c>
    </row>
    <row r="363">
      <c r="A363" t="str">
        <f t="shared" si="48"/>
        <v>MIX12_10</v>
      </c>
      <c r="B363">
        <f>IF('DGNB LCA Results'!$P$4=4,VLOOKUP(CONCATENATE('DGNB LCA Results'!$M$3,"_",E363),$A$2:$F$350,2,FALSE)*'DGNB LCA Results'!$N$3+VLOOKUP(CONCATENATE('DGNB LCA Results'!$K$3,"_",E363),$A$2:$F$350,2,FALSE)*'DGNB LCA Results'!$L$3+VLOOKUP(CONCATENATE('DGNB LCA Results'!$I$3,"_",E363),$A$2:$F$350,2,FALSE)*'DGNB LCA Results'!$J$3+VLOOKUP(CONCATENATE('DGNB LCA Results'!$G$3,"_",E363),$A$2:$F$350,2,FALSE)*'DGNB LCA Results'!$H$3,IF('DGNB LCA Results'!$P$4=3,VLOOKUP(CONCATENATE('DGNB LCA Results'!$M$3,"_",E363),$A$2:$F$350,2,FALSE)*'DGNB LCA Results'!$N$3+VLOOKUP(CONCATENATE('DGNB LCA Results'!$K$3,"_",E363),$A$2:$F$350,2,FALSE)*'DGNB LCA Results'!$L$3+VLOOKUP(CONCATENATE('DGNB LCA Results'!$I$3,"_",E363),$A$2:$F$350,2,FALSE)*'DGNB LCA Results'!$J$3,IF('DGNB LCA Results'!$P$4=2,VLOOKUP(CONCATENATE('DGNB LCA Results'!$M$3,"_",E363),$A$2:$F$350,2,FALSE)*'DGNB LCA Results'!$N$3+VLOOKUP(CONCATENATE('DGNB LCA Results'!$K$3,"_",E363),$A$2:$F$350,2,FALSE)*'DGNB LCA Results'!$L$3,IF('DGNB LCA Results'!$P$4=1,VLOOKUP(CONCATENATE('DGNB LCA Results'!$M$3,"_",E363),$A$2:$F$350,2,FALSE)*'DGNB LCA Results'!$N$3,0))))</f>
        <v>0</v>
      </c>
      <c r="C363">
        <f>IF('DGNB LCA Results'!$P$4=4,VLOOKUP(CONCATENATE('DGNB LCA Results'!$M$3,"_",E363),$A$2:$F$350,3,FALSE)*'DGNB LCA Results'!$N$3+VLOOKUP(CONCATENATE('DGNB LCA Results'!$K$3,"_",E363),$A$2:$F$350,3,FALSE)*'DGNB LCA Results'!$L$3+VLOOKUP(CONCATENATE('DGNB LCA Results'!$I$3,"_",E363),$A$2:$F$350,3,FALSE)*'DGNB LCA Results'!$J$3+VLOOKUP(CONCATENATE('DGNB LCA Results'!$G$3,"_",E363),$A$2:$F$350,3,FALSE)*'DGNB LCA Results'!$H$3,IF('DGNB LCA Results'!$P$4=3,VLOOKUP(CONCATENATE('DGNB LCA Results'!$M$3,"_",E363),$A$2:$F$350,3,FALSE)*'DGNB LCA Results'!$N$3+VLOOKUP(CONCATENATE('DGNB LCA Results'!$K$3,"_",E363),$A$2:$F$350,3,FALSE)*'DGNB LCA Results'!$L$3+VLOOKUP(CONCATENATE('DGNB LCA Results'!$I$3,"_",E363),$A$2:$F$350,3,FALSE)*'DGNB LCA Results'!$J$3,IF('DGNB LCA Results'!$P$4=2,VLOOKUP(CONCATENATE('DGNB LCA Results'!$M$3,"_",E363),$A$2:$F$350,3,FALSE)*'DGNB LCA Results'!$N$3+VLOOKUP(CONCATENATE('DGNB LCA Results'!$K$3,"_",E363),$A$2:$F$350,3,FALSE)*'DGNB LCA Results'!$L$3,IF('DGNB LCA Results'!$P$4=1,VLOOKUP(CONCATENATE('DGNB LCA Results'!$M$3,"_",E363),$A$2:$F$350,3,FALSE)*'DGNB LCA Results'!$N$3,0))))</f>
        <v>0</v>
      </c>
      <c r="D363">
        <f>IF('DGNB LCA Results'!$P$4=4,VLOOKUP(CONCATENATE('DGNB LCA Results'!$M$3,"_",E363),$A$2:$F$350,4,FALSE)*'DGNB LCA Results'!$N$3+VLOOKUP(CONCATENATE('DGNB LCA Results'!$K$3,"_",E363),$A$2:$F$350,4,FALSE)*'DGNB LCA Results'!$L$3+VLOOKUP(CONCATENATE('DGNB LCA Results'!$I$3,"_",E363),$A$2:$F$350,4,FALSE)*'DGNB LCA Results'!$J$3+VLOOKUP(CONCATENATE('DGNB LCA Results'!$G$3,"_",E363),$A$2:$F$350,4,FALSE)*'DGNB LCA Results'!$H$3,IF('DGNB LCA Results'!$P$4=3,VLOOKUP(CONCATENATE('DGNB LCA Results'!$M$3,"_",E363),$A$2:$F$350,4,FALSE)*'DGNB LCA Results'!$N$3+VLOOKUP(CONCATENATE('DGNB LCA Results'!$K$3,"_",E363),$A$2:$F$350,4,FALSE)*'DGNB LCA Results'!$L$3+VLOOKUP(CONCATENATE('DGNB LCA Results'!$I$3,"_",E363),$A$2:$F$350,4,FALSE)*'DGNB LCA Results'!$J$3,IF('DGNB LCA Results'!$P$4=2,VLOOKUP(CONCATENATE('DGNB LCA Results'!$M$3,"_",E363),$A$2:$F$350,4,FALSE)*'DGNB LCA Results'!$N$3+VLOOKUP(CONCATENATE('DGNB LCA Results'!$K$3,"_",E363),$A$2:$F$350,4,FALSE)*'DGNB LCA Results'!$L$3,IF('DGNB LCA Results'!$P$4=1,VLOOKUP(CONCATENATE('DGNB LCA Results'!$M$3,"_",E363),$A$2:$F$350,4,FALSE)*'DGNB LCA Results'!$N$3,0))))</f>
        <v>0</v>
      </c>
      <c r="E363">
        <v>10</v>
      </c>
      <c r="F363" t="s">
        <v>284</v>
      </c>
    </row>
    <row r="364">
      <c r="A364" t="str">
        <f t="shared" si="48"/>
        <v>MIX12_20</v>
      </c>
      <c r="B364">
        <f>IF('DGNB LCA Results'!$P$4=4,VLOOKUP(CONCATENATE('DGNB LCA Results'!$M$3,"_",E364),$A$2:$F$350,2,FALSE)*'DGNB LCA Results'!$N$3+VLOOKUP(CONCATENATE('DGNB LCA Results'!$K$3,"_",E364),$A$2:$F$350,2,FALSE)*'DGNB LCA Results'!$L$3+VLOOKUP(CONCATENATE('DGNB LCA Results'!$I$3,"_",E364),$A$2:$F$350,2,FALSE)*'DGNB LCA Results'!$J$3+VLOOKUP(CONCATENATE('DGNB LCA Results'!$G$3,"_",E364),$A$2:$F$350,2,FALSE)*'DGNB LCA Results'!$H$3,IF('DGNB LCA Results'!$P$4=3,VLOOKUP(CONCATENATE('DGNB LCA Results'!$M$3,"_",E364),$A$2:$F$350,2,FALSE)*'DGNB LCA Results'!$N$3+VLOOKUP(CONCATENATE('DGNB LCA Results'!$K$3,"_",E364),$A$2:$F$350,2,FALSE)*'DGNB LCA Results'!$L$3+VLOOKUP(CONCATENATE('DGNB LCA Results'!$I$3,"_",E364),$A$2:$F$350,2,FALSE)*'DGNB LCA Results'!$J$3,IF('DGNB LCA Results'!$P$4=2,VLOOKUP(CONCATENATE('DGNB LCA Results'!$M$3,"_",E364),$A$2:$F$350,2,FALSE)*'DGNB LCA Results'!$N$3+VLOOKUP(CONCATENATE('DGNB LCA Results'!$K$3,"_",E364),$A$2:$F$350,2,FALSE)*'DGNB LCA Results'!$L$3,IF('DGNB LCA Results'!$P$4=1,VLOOKUP(CONCATENATE('DGNB LCA Results'!$M$3,"_",E364),$A$2:$F$350,2,FALSE)*'DGNB LCA Results'!$N$3,0))))</f>
        <v>0</v>
      </c>
      <c r="C364">
        <f>IF('DGNB LCA Results'!$P$4=4,VLOOKUP(CONCATENATE('DGNB LCA Results'!$M$3,"_",E364),$A$2:$F$350,3,FALSE)*'DGNB LCA Results'!$N$3+VLOOKUP(CONCATENATE('DGNB LCA Results'!$K$3,"_",E364),$A$2:$F$350,3,FALSE)*'DGNB LCA Results'!$L$3+VLOOKUP(CONCATENATE('DGNB LCA Results'!$I$3,"_",E364),$A$2:$F$350,3,FALSE)*'DGNB LCA Results'!$J$3+VLOOKUP(CONCATENATE('DGNB LCA Results'!$G$3,"_",E364),$A$2:$F$350,3,FALSE)*'DGNB LCA Results'!$H$3,IF('DGNB LCA Results'!$P$4=3,VLOOKUP(CONCATENATE('DGNB LCA Results'!$M$3,"_",E364),$A$2:$F$350,3,FALSE)*'DGNB LCA Results'!$N$3+VLOOKUP(CONCATENATE('DGNB LCA Results'!$K$3,"_",E364),$A$2:$F$350,3,FALSE)*'DGNB LCA Results'!$L$3+VLOOKUP(CONCATENATE('DGNB LCA Results'!$I$3,"_",E364),$A$2:$F$350,3,FALSE)*'DGNB LCA Results'!$J$3,IF('DGNB LCA Results'!$P$4=2,VLOOKUP(CONCATENATE('DGNB LCA Results'!$M$3,"_",E364),$A$2:$F$350,3,FALSE)*'DGNB LCA Results'!$N$3+VLOOKUP(CONCATENATE('DGNB LCA Results'!$K$3,"_",E364),$A$2:$F$350,3,FALSE)*'DGNB LCA Results'!$L$3,IF('DGNB LCA Results'!$P$4=1,VLOOKUP(CONCATENATE('DGNB LCA Results'!$M$3,"_",E364),$A$2:$F$350,3,FALSE)*'DGNB LCA Results'!$N$3,0))))</f>
        <v>0</v>
      </c>
      <c r="D364">
        <f>IF('DGNB LCA Results'!$P$4=4,VLOOKUP(CONCATENATE('DGNB LCA Results'!$M$3,"_",E364),$A$2:$F$350,4,FALSE)*'DGNB LCA Results'!$N$3+VLOOKUP(CONCATENATE('DGNB LCA Results'!$K$3,"_",E364),$A$2:$F$350,4,FALSE)*'DGNB LCA Results'!$L$3+VLOOKUP(CONCATENATE('DGNB LCA Results'!$I$3,"_",E364),$A$2:$F$350,4,FALSE)*'DGNB LCA Results'!$J$3+VLOOKUP(CONCATENATE('DGNB LCA Results'!$G$3,"_",E364),$A$2:$F$350,4,FALSE)*'DGNB LCA Results'!$H$3,IF('DGNB LCA Results'!$P$4=3,VLOOKUP(CONCATENATE('DGNB LCA Results'!$M$3,"_",E364),$A$2:$F$350,4,FALSE)*'DGNB LCA Results'!$N$3+VLOOKUP(CONCATENATE('DGNB LCA Results'!$K$3,"_",E364),$A$2:$F$350,4,FALSE)*'DGNB LCA Results'!$L$3+VLOOKUP(CONCATENATE('DGNB LCA Results'!$I$3,"_",E364),$A$2:$F$350,4,FALSE)*'DGNB LCA Results'!$J$3,IF('DGNB LCA Results'!$P$4=2,VLOOKUP(CONCATENATE('DGNB LCA Results'!$M$3,"_",E364),$A$2:$F$350,4,FALSE)*'DGNB LCA Results'!$N$3+VLOOKUP(CONCATENATE('DGNB LCA Results'!$K$3,"_",E364),$A$2:$F$350,4,FALSE)*'DGNB LCA Results'!$L$3,IF('DGNB LCA Results'!$P$4=1,VLOOKUP(CONCATENATE('DGNB LCA Results'!$M$3,"_",E364),$A$2:$F$350,4,FALSE)*'DGNB LCA Results'!$N$3,0))))</f>
        <v>0</v>
      </c>
      <c r="E364">
        <v>20</v>
      </c>
      <c r="F364" t="s">
        <v>284</v>
      </c>
    </row>
    <row r="365">
      <c r="A365" t="str">
        <f t="shared" si="48"/>
        <v>MIX12_30</v>
      </c>
      <c r="B365">
        <f>IF('DGNB LCA Results'!$P$4=4,VLOOKUP(CONCATENATE('DGNB LCA Results'!$M$3,"_",E365),$A$2:$F$350,2,FALSE)*'DGNB LCA Results'!$N$3+VLOOKUP(CONCATENATE('DGNB LCA Results'!$K$3,"_",E365),$A$2:$F$350,2,FALSE)*'DGNB LCA Results'!$L$3+VLOOKUP(CONCATENATE('DGNB LCA Results'!$I$3,"_",E365),$A$2:$F$350,2,FALSE)*'DGNB LCA Results'!$J$3+VLOOKUP(CONCATENATE('DGNB LCA Results'!$G$3,"_",E365),$A$2:$F$350,2,FALSE)*'DGNB LCA Results'!$H$3,IF('DGNB LCA Results'!$P$4=3,VLOOKUP(CONCATENATE('DGNB LCA Results'!$M$3,"_",E365),$A$2:$F$350,2,FALSE)*'DGNB LCA Results'!$N$3+VLOOKUP(CONCATENATE('DGNB LCA Results'!$K$3,"_",E365),$A$2:$F$350,2,FALSE)*'DGNB LCA Results'!$L$3+VLOOKUP(CONCATENATE('DGNB LCA Results'!$I$3,"_",E365),$A$2:$F$350,2,FALSE)*'DGNB LCA Results'!$J$3,IF('DGNB LCA Results'!$P$4=2,VLOOKUP(CONCATENATE('DGNB LCA Results'!$M$3,"_",E365),$A$2:$F$350,2,FALSE)*'DGNB LCA Results'!$N$3+VLOOKUP(CONCATENATE('DGNB LCA Results'!$K$3,"_",E365),$A$2:$F$350,2,FALSE)*'DGNB LCA Results'!$L$3,IF('DGNB LCA Results'!$P$4=1,VLOOKUP(CONCATENATE('DGNB LCA Results'!$M$3,"_",E365),$A$2:$F$350,2,FALSE)*'DGNB LCA Results'!$N$3,0))))</f>
        <v>0</v>
      </c>
      <c r="C365">
        <f>IF('DGNB LCA Results'!$P$4=4,VLOOKUP(CONCATENATE('DGNB LCA Results'!$M$3,"_",E365),$A$2:$F$350,3,FALSE)*'DGNB LCA Results'!$N$3+VLOOKUP(CONCATENATE('DGNB LCA Results'!$K$3,"_",E365),$A$2:$F$350,3,FALSE)*'DGNB LCA Results'!$L$3+VLOOKUP(CONCATENATE('DGNB LCA Results'!$I$3,"_",E365),$A$2:$F$350,3,FALSE)*'DGNB LCA Results'!$J$3+VLOOKUP(CONCATENATE('DGNB LCA Results'!$G$3,"_",E365),$A$2:$F$350,3,FALSE)*'DGNB LCA Results'!$H$3,IF('DGNB LCA Results'!$P$4=3,VLOOKUP(CONCATENATE('DGNB LCA Results'!$M$3,"_",E365),$A$2:$F$350,3,FALSE)*'DGNB LCA Results'!$N$3+VLOOKUP(CONCATENATE('DGNB LCA Results'!$K$3,"_",E365),$A$2:$F$350,3,FALSE)*'DGNB LCA Results'!$L$3+VLOOKUP(CONCATENATE('DGNB LCA Results'!$I$3,"_",E365),$A$2:$F$350,3,FALSE)*'DGNB LCA Results'!$J$3,IF('DGNB LCA Results'!$P$4=2,VLOOKUP(CONCATENATE('DGNB LCA Results'!$M$3,"_",E365),$A$2:$F$350,3,FALSE)*'DGNB LCA Results'!$N$3+VLOOKUP(CONCATENATE('DGNB LCA Results'!$K$3,"_",E365),$A$2:$F$350,3,FALSE)*'DGNB LCA Results'!$L$3,IF('DGNB LCA Results'!$P$4=1,VLOOKUP(CONCATENATE('DGNB LCA Results'!$M$3,"_",E365),$A$2:$F$350,3,FALSE)*'DGNB LCA Results'!$N$3,0))))</f>
        <v>0</v>
      </c>
      <c r="D365">
        <f>IF('DGNB LCA Results'!$P$4=4,VLOOKUP(CONCATENATE('DGNB LCA Results'!$M$3,"_",E365),$A$2:$F$350,4,FALSE)*'DGNB LCA Results'!$N$3+VLOOKUP(CONCATENATE('DGNB LCA Results'!$K$3,"_",E365),$A$2:$F$350,4,FALSE)*'DGNB LCA Results'!$L$3+VLOOKUP(CONCATENATE('DGNB LCA Results'!$I$3,"_",E365),$A$2:$F$350,4,FALSE)*'DGNB LCA Results'!$J$3+VLOOKUP(CONCATENATE('DGNB LCA Results'!$G$3,"_",E365),$A$2:$F$350,4,FALSE)*'DGNB LCA Results'!$H$3,IF('DGNB LCA Results'!$P$4=3,VLOOKUP(CONCATENATE('DGNB LCA Results'!$M$3,"_",E365),$A$2:$F$350,4,FALSE)*'DGNB LCA Results'!$N$3+VLOOKUP(CONCATENATE('DGNB LCA Results'!$K$3,"_",E365),$A$2:$F$350,4,FALSE)*'DGNB LCA Results'!$L$3+VLOOKUP(CONCATENATE('DGNB LCA Results'!$I$3,"_",E365),$A$2:$F$350,4,FALSE)*'DGNB LCA Results'!$J$3,IF('DGNB LCA Results'!$P$4=2,VLOOKUP(CONCATENATE('DGNB LCA Results'!$M$3,"_",E365),$A$2:$F$350,4,FALSE)*'DGNB LCA Results'!$N$3+VLOOKUP(CONCATENATE('DGNB LCA Results'!$K$3,"_",E365),$A$2:$F$350,4,FALSE)*'DGNB LCA Results'!$L$3,IF('DGNB LCA Results'!$P$4=1,VLOOKUP(CONCATENATE('DGNB LCA Results'!$M$3,"_",E365),$A$2:$F$350,4,FALSE)*'DGNB LCA Results'!$N$3,0))))</f>
        <v>0</v>
      </c>
      <c r="E365">
        <v>30</v>
      </c>
      <c r="F365" t="s">
        <v>284</v>
      </c>
    </row>
    <row r="366">
      <c r="A366" t="str">
        <f t="shared" si="48"/>
        <v>MIX12_40</v>
      </c>
      <c r="B366">
        <f>IF('DGNB LCA Results'!$P$4=4,VLOOKUP(CONCATENATE('DGNB LCA Results'!$M$3,"_",E366),$A$2:$F$350,2,FALSE)*'DGNB LCA Results'!$N$3+VLOOKUP(CONCATENATE('DGNB LCA Results'!$K$3,"_",E366),$A$2:$F$350,2,FALSE)*'DGNB LCA Results'!$L$3+VLOOKUP(CONCATENATE('DGNB LCA Results'!$I$3,"_",E366),$A$2:$F$350,2,FALSE)*'DGNB LCA Results'!$J$3+VLOOKUP(CONCATENATE('DGNB LCA Results'!$G$3,"_",E366),$A$2:$F$350,2,FALSE)*'DGNB LCA Results'!$H$3,IF('DGNB LCA Results'!$P$4=3,VLOOKUP(CONCATENATE('DGNB LCA Results'!$M$3,"_",E366),$A$2:$F$350,2,FALSE)*'DGNB LCA Results'!$N$3+VLOOKUP(CONCATENATE('DGNB LCA Results'!$K$3,"_",E366),$A$2:$F$350,2,FALSE)*'DGNB LCA Results'!$L$3+VLOOKUP(CONCATENATE('DGNB LCA Results'!$I$3,"_",E366),$A$2:$F$350,2,FALSE)*'DGNB LCA Results'!$J$3,IF('DGNB LCA Results'!$P$4=2,VLOOKUP(CONCATENATE('DGNB LCA Results'!$M$3,"_",E366),$A$2:$F$350,2,FALSE)*'DGNB LCA Results'!$N$3+VLOOKUP(CONCATENATE('DGNB LCA Results'!$K$3,"_",E366),$A$2:$F$350,2,FALSE)*'DGNB LCA Results'!$L$3,IF('DGNB LCA Results'!$P$4=1,VLOOKUP(CONCATENATE('DGNB LCA Results'!$M$3,"_",E366),$A$2:$F$350,2,FALSE)*'DGNB LCA Results'!$N$3,0))))</f>
        <v>0</v>
      </c>
      <c r="C366">
        <f>IF('DGNB LCA Results'!$P$4=4,VLOOKUP(CONCATENATE('DGNB LCA Results'!$M$3,"_",E366),$A$2:$F$350,3,FALSE)*'DGNB LCA Results'!$N$3+VLOOKUP(CONCATENATE('DGNB LCA Results'!$K$3,"_",E366),$A$2:$F$350,3,FALSE)*'DGNB LCA Results'!$L$3+VLOOKUP(CONCATENATE('DGNB LCA Results'!$I$3,"_",E366),$A$2:$F$350,3,FALSE)*'DGNB LCA Results'!$J$3+VLOOKUP(CONCATENATE('DGNB LCA Results'!$G$3,"_",E366),$A$2:$F$350,3,FALSE)*'DGNB LCA Results'!$H$3,IF('DGNB LCA Results'!$P$4=3,VLOOKUP(CONCATENATE('DGNB LCA Results'!$M$3,"_",E366),$A$2:$F$350,3,FALSE)*'DGNB LCA Results'!$N$3+VLOOKUP(CONCATENATE('DGNB LCA Results'!$K$3,"_",E366),$A$2:$F$350,3,FALSE)*'DGNB LCA Results'!$L$3+VLOOKUP(CONCATENATE('DGNB LCA Results'!$I$3,"_",E366),$A$2:$F$350,3,FALSE)*'DGNB LCA Results'!$J$3,IF('DGNB LCA Results'!$P$4=2,VLOOKUP(CONCATENATE('DGNB LCA Results'!$M$3,"_",E366),$A$2:$F$350,3,FALSE)*'DGNB LCA Results'!$N$3+VLOOKUP(CONCATENATE('DGNB LCA Results'!$K$3,"_",E366),$A$2:$F$350,3,FALSE)*'DGNB LCA Results'!$L$3,IF('DGNB LCA Results'!$P$4=1,VLOOKUP(CONCATENATE('DGNB LCA Results'!$M$3,"_",E366),$A$2:$F$350,3,FALSE)*'DGNB LCA Results'!$N$3,0))))</f>
        <v>0</v>
      </c>
      <c r="D366">
        <f>IF('DGNB LCA Results'!$P$4=4,VLOOKUP(CONCATENATE('DGNB LCA Results'!$M$3,"_",E366),$A$2:$F$350,4,FALSE)*'DGNB LCA Results'!$N$3+VLOOKUP(CONCATENATE('DGNB LCA Results'!$K$3,"_",E366),$A$2:$F$350,4,FALSE)*'DGNB LCA Results'!$L$3+VLOOKUP(CONCATENATE('DGNB LCA Results'!$I$3,"_",E366),$A$2:$F$350,4,FALSE)*'DGNB LCA Results'!$J$3+VLOOKUP(CONCATENATE('DGNB LCA Results'!$G$3,"_",E366),$A$2:$F$350,4,FALSE)*'DGNB LCA Results'!$H$3,IF('DGNB LCA Results'!$P$4=3,VLOOKUP(CONCATENATE('DGNB LCA Results'!$M$3,"_",E366),$A$2:$F$350,4,FALSE)*'DGNB LCA Results'!$N$3+VLOOKUP(CONCATENATE('DGNB LCA Results'!$K$3,"_",E366),$A$2:$F$350,4,FALSE)*'DGNB LCA Results'!$L$3+VLOOKUP(CONCATENATE('DGNB LCA Results'!$I$3,"_",E366),$A$2:$F$350,4,FALSE)*'DGNB LCA Results'!$J$3,IF('DGNB LCA Results'!$P$4=2,VLOOKUP(CONCATENATE('DGNB LCA Results'!$M$3,"_",E366),$A$2:$F$350,4,FALSE)*'DGNB LCA Results'!$N$3+VLOOKUP(CONCATENATE('DGNB LCA Results'!$K$3,"_",E366),$A$2:$F$350,4,FALSE)*'DGNB LCA Results'!$L$3,IF('DGNB LCA Results'!$P$4=1,VLOOKUP(CONCATENATE('DGNB LCA Results'!$M$3,"_",E366),$A$2:$F$350,4,FALSE)*'DGNB LCA Results'!$N$3,0))))</f>
        <v>0</v>
      </c>
      <c r="E366">
        <v>40</v>
      </c>
      <c r="F366" t="s">
        <v>284</v>
      </c>
    </row>
    <row r="367">
      <c r="A367" t="str">
        <f t="shared" si="48"/>
        <v>MIX12_50</v>
      </c>
      <c r="B367">
        <f>IF('DGNB LCA Results'!$P$4=4,VLOOKUP(CONCATENATE('DGNB LCA Results'!$M$3,"_",E367),$A$2:$F$350,2,FALSE)*'DGNB LCA Results'!$N$3+VLOOKUP(CONCATENATE('DGNB LCA Results'!$K$3,"_",E367),$A$2:$F$350,2,FALSE)*'DGNB LCA Results'!$L$3+VLOOKUP(CONCATENATE('DGNB LCA Results'!$I$3,"_",E367),$A$2:$F$350,2,FALSE)*'DGNB LCA Results'!$J$3+VLOOKUP(CONCATENATE('DGNB LCA Results'!$G$3,"_",E367),$A$2:$F$350,2,FALSE)*'DGNB LCA Results'!$H$3,IF('DGNB LCA Results'!$P$4=3,VLOOKUP(CONCATENATE('DGNB LCA Results'!$M$3,"_",E367),$A$2:$F$350,2,FALSE)*'DGNB LCA Results'!$N$3+VLOOKUP(CONCATENATE('DGNB LCA Results'!$K$3,"_",E367),$A$2:$F$350,2,FALSE)*'DGNB LCA Results'!$L$3+VLOOKUP(CONCATENATE('DGNB LCA Results'!$I$3,"_",E367),$A$2:$F$350,2,FALSE)*'DGNB LCA Results'!$J$3,IF('DGNB LCA Results'!$P$4=2,VLOOKUP(CONCATENATE('DGNB LCA Results'!$M$3,"_",E367),$A$2:$F$350,2,FALSE)*'DGNB LCA Results'!$N$3+VLOOKUP(CONCATENATE('DGNB LCA Results'!$K$3,"_",E367),$A$2:$F$350,2,FALSE)*'DGNB LCA Results'!$L$3,IF('DGNB LCA Results'!$P$4=1,VLOOKUP(CONCATENATE('DGNB LCA Results'!$M$3,"_",E367),$A$2:$F$350,2,FALSE)*'DGNB LCA Results'!$N$3,0))))</f>
        <v>0</v>
      </c>
      <c r="C367">
        <f>IF('DGNB LCA Results'!$P$4=4,VLOOKUP(CONCATENATE('DGNB LCA Results'!$M$3,"_",E367),$A$2:$F$350,3,FALSE)*'DGNB LCA Results'!$N$3+VLOOKUP(CONCATENATE('DGNB LCA Results'!$K$3,"_",E367),$A$2:$F$350,3,FALSE)*'DGNB LCA Results'!$L$3+VLOOKUP(CONCATENATE('DGNB LCA Results'!$I$3,"_",E367),$A$2:$F$350,3,FALSE)*'DGNB LCA Results'!$J$3+VLOOKUP(CONCATENATE('DGNB LCA Results'!$G$3,"_",E367),$A$2:$F$350,3,FALSE)*'DGNB LCA Results'!$H$3,IF('DGNB LCA Results'!$P$4=3,VLOOKUP(CONCATENATE('DGNB LCA Results'!$M$3,"_",E367),$A$2:$F$350,3,FALSE)*'DGNB LCA Results'!$N$3+VLOOKUP(CONCATENATE('DGNB LCA Results'!$K$3,"_",E367),$A$2:$F$350,3,FALSE)*'DGNB LCA Results'!$L$3+VLOOKUP(CONCATENATE('DGNB LCA Results'!$I$3,"_",E367),$A$2:$F$350,3,FALSE)*'DGNB LCA Results'!$J$3,IF('DGNB LCA Results'!$P$4=2,VLOOKUP(CONCATENATE('DGNB LCA Results'!$M$3,"_",E367),$A$2:$F$350,3,FALSE)*'DGNB LCA Results'!$N$3+VLOOKUP(CONCATENATE('DGNB LCA Results'!$K$3,"_",E367),$A$2:$F$350,3,FALSE)*'DGNB LCA Results'!$L$3,IF('DGNB LCA Results'!$P$4=1,VLOOKUP(CONCATENATE('DGNB LCA Results'!$M$3,"_",E367),$A$2:$F$350,3,FALSE)*'DGNB LCA Results'!$N$3,0))))</f>
        <v>0</v>
      </c>
      <c r="D367">
        <f>IF('DGNB LCA Results'!$P$4=4,VLOOKUP(CONCATENATE('DGNB LCA Results'!$M$3,"_",E367),$A$2:$F$350,4,FALSE)*'DGNB LCA Results'!$N$3+VLOOKUP(CONCATENATE('DGNB LCA Results'!$K$3,"_",E367),$A$2:$F$350,4,FALSE)*'DGNB LCA Results'!$L$3+VLOOKUP(CONCATENATE('DGNB LCA Results'!$I$3,"_",E367),$A$2:$F$350,4,FALSE)*'DGNB LCA Results'!$J$3+VLOOKUP(CONCATENATE('DGNB LCA Results'!$G$3,"_",E367),$A$2:$F$350,4,FALSE)*'DGNB LCA Results'!$H$3,IF('DGNB LCA Results'!$P$4=3,VLOOKUP(CONCATENATE('DGNB LCA Results'!$M$3,"_",E367),$A$2:$F$350,4,FALSE)*'DGNB LCA Results'!$N$3+VLOOKUP(CONCATENATE('DGNB LCA Results'!$K$3,"_",E367),$A$2:$F$350,4,FALSE)*'DGNB LCA Results'!$L$3+VLOOKUP(CONCATENATE('DGNB LCA Results'!$I$3,"_",E367),$A$2:$F$350,4,FALSE)*'DGNB LCA Results'!$J$3,IF('DGNB LCA Results'!$P$4=2,VLOOKUP(CONCATENATE('DGNB LCA Results'!$M$3,"_",E367),$A$2:$F$350,4,FALSE)*'DGNB LCA Results'!$N$3+VLOOKUP(CONCATENATE('DGNB LCA Results'!$K$3,"_",E367),$A$2:$F$350,4,FALSE)*'DGNB LCA Results'!$L$3,IF('DGNB LCA Results'!$P$4=1,VLOOKUP(CONCATENATE('DGNB LCA Results'!$M$3,"_",E367),$A$2:$F$350,4,FALSE)*'DGNB LCA Results'!$N$3,0))))</f>
        <v>0</v>
      </c>
      <c r="E367">
        <v>50</v>
      </c>
      <c r="F367" t="s">
        <v>284</v>
      </c>
    </row>
    <row r="368">
      <c r="A368" t="str">
        <f t="shared" si="48"/>
        <v>MIX12_60</v>
      </c>
      <c r="B368">
        <f>IF('DGNB LCA Results'!$P$4=4,VLOOKUP(CONCATENATE('DGNB LCA Results'!$M$3,"_",E368),$A$2:$F$350,2,FALSE)*'DGNB LCA Results'!$N$3+VLOOKUP(CONCATENATE('DGNB LCA Results'!$K$3,"_",E368),$A$2:$F$350,2,FALSE)*'DGNB LCA Results'!$L$3+VLOOKUP(CONCATENATE('DGNB LCA Results'!$I$3,"_",E368),$A$2:$F$350,2,FALSE)*'DGNB LCA Results'!$J$3+VLOOKUP(CONCATENATE('DGNB LCA Results'!$G$3,"_",E368),$A$2:$F$350,2,FALSE)*'DGNB LCA Results'!$H$3,IF('DGNB LCA Results'!$P$4=3,VLOOKUP(CONCATENATE('DGNB LCA Results'!$M$3,"_",E368),$A$2:$F$350,2,FALSE)*'DGNB LCA Results'!$N$3+VLOOKUP(CONCATENATE('DGNB LCA Results'!$K$3,"_",E368),$A$2:$F$350,2,FALSE)*'DGNB LCA Results'!$L$3+VLOOKUP(CONCATENATE('DGNB LCA Results'!$I$3,"_",E368),$A$2:$F$350,2,FALSE)*'DGNB LCA Results'!$J$3,IF('DGNB LCA Results'!$P$4=2,VLOOKUP(CONCATENATE('DGNB LCA Results'!$M$3,"_",E368),$A$2:$F$350,2,FALSE)*'DGNB LCA Results'!$N$3+VLOOKUP(CONCATENATE('DGNB LCA Results'!$K$3,"_",E368),$A$2:$F$350,2,FALSE)*'DGNB LCA Results'!$L$3,IF('DGNB LCA Results'!$P$4=1,VLOOKUP(CONCATENATE('DGNB LCA Results'!$M$3,"_",E368),$A$2:$F$350,2,FALSE)*'DGNB LCA Results'!$N$3,0))))</f>
        <v>0</v>
      </c>
      <c r="C368">
        <f>IF('DGNB LCA Results'!$P$4=4,VLOOKUP(CONCATENATE('DGNB LCA Results'!$M$3,"_",E368),$A$2:$F$350,3,FALSE)*'DGNB LCA Results'!$N$3+VLOOKUP(CONCATENATE('DGNB LCA Results'!$K$3,"_",E368),$A$2:$F$350,3,FALSE)*'DGNB LCA Results'!$L$3+VLOOKUP(CONCATENATE('DGNB LCA Results'!$I$3,"_",E368),$A$2:$F$350,3,FALSE)*'DGNB LCA Results'!$J$3+VLOOKUP(CONCATENATE('DGNB LCA Results'!$G$3,"_",E368),$A$2:$F$350,3,FALSE)*'DGNB LCA Results'!$H$3,IF('DGNB LCA Results'!$P$4=3,VLOOKUP(CONCATENATE('DGNB LCA Results'!$M$3,"_",E368),$A$2:$F$350,3,FALSE)*'DGNB LCA Results'!$N$3+VLOOKUP(CONCATENATE('DGNB LCA Results'!$K$3,"_",E368),$A$2:$F$350,3,FALSE)*'DGNB LCA Results'!$L$3+VLOOKUP(CONCATENATE('DGNB LCA Results'!$I$3,"_",E368),$A$2:$F$350,3,FALSE)*'DGNB LCA Results'!$J$3,IF('DGNB LCA Results'!$P$4=2,VLOOKUP(CONCATENATE('DGNB LCA Results'!$M$3,"_",E368),$A$2:$F$350,3,FALSE)*'DGNB LCA Results'!$N$3+VLOOKUP(CONCATENATE('DGNB LCA Results'!$K$3,"_",E368),$A$2:$F$350,3,FALSE)*'DGNB LCA Results'!$L$3,IF('DGNB LCA Results'!$P$4=1,VLOOKUP(CONCATENATE('DGNB LCA Results'!$M$3,"_",E368),$A$2:$F$350,3,FALSE)*'DGNB LCA Results'!$N$3,0))))</f>
        <v>0</v>
      </c>
      <c r="D368">
        <f>IF('DGNB LCA Results'!$P$4=4,VLOOKUP(CONCATENATE('DGNB LCA Results'!$M$3,"_",E368),$A$2:$F$350,4,FALSE)*'DGNB LCA Results'!$N$3+VLOOKUP(CONCATENATE('DGNB LCA Results'!$K$3,"_",E368),$A$2:$F$350,4,FALSE)*'DGNB LCA Results'!$L$3+VLOOKUP(CONCATENATE('DGNB LCA Results'!$I$3,"_",E368),$A$2:$F$350,4,FALSE)*'DGNB LCA Results'!$J$3+VLOOKUP(CONCATENATE('DGNB LCA Results'!$G$3,"_",E368),$A$2:$F$350,4,FALSE)*'DGNB LCA Results'!$H$3,IF('DGNB LCA Results'!$P$4=3,VLOOKUP(CONCATENATE('DGNB LCA Results'!$M$3,"_",E368),$A$2:$F$350,4,FALSE)*'DGNB LCA Results'!$N$3+VLOOKUP(CONCATENATE('DGNB LCA Results'!$K$3,"_",E368),$A$2:$F$350,4,FALSE)*'DGNB LCA Results'!$L$3+VLOOKUP(CONCATENATE('DGNB LCA Results'!$I$3,"_",E368),$A$2:$F$350,4,FALSE)*'DGNB LCA Results'!$J$3,IF('DGNB LCA Results'!$P$4=2,VLOOKUP(CONCATENATE('DGNB LCA Results'!$M$3,"_",E368),$A$2:$F$350,4,FALSE)*'DGNB LCA Results'!$N$3+VLOOKUP(CONCATENATE('DGNB LCA Results'!$K$3,"_",E368),$A$2:$F$350,4,FALSE)*'DGNB LCA Results'!$L$3,IF('DGNB LCA Results'!$P$4=1,VLOOKUP(CONCATENATE('DGNB LCA Results'!$M$3,"_",E368),$A$2:$F$350,4,FALSE)*'DGNB LCA Results'!$N$3,0))))</f>
        <v>0</v>
      </c>
      <c r="E368">
        <v>60</v>
      </c>
      <c r="F368" t="s">
        <v>284</v>
      </c>
    </row>
    <row r="369">
      <c r="A369" t="str">
        <f t="shared" si="48"/>
        <v>MIX12_70</v>
      </c>
      <c r="B369">
        <f>IF('DGNB LCA Results'!$P$4=4,VLOOKUP(CONCATENATE('DGNB LCA Results'!$M$3,"_",E369),$A$2:$F$350,2,FALSE)*'DGNB LCA Results'!$N$3+VLOOKUP(CONCATENATE('DGNB LCA Results'!$K$3,"_",E369),$A$2:$F$350,2,FALSE)*'DGNB LCA Results'!$L$3+VLOOKUP(CONCATENATE('DGNB LCA Results'!$I$3,"_",E369),$A$2:$F$350,2,FALSE)*'DGNB LCA Results'!$J$3+VLOOKUP(CONCATENATE('DGNB LCA Results'!$G$3,"_",E369),$A$2:$F$350,2,FALSE)*'DGNB LCA Results'!$H$3,IF('DGNB LCA Results'!$P$4=3,VLOOKUP(CONCATENATE('DGNB LCA Results'!$M$3,"_",E369),$A$2:$F$350,2,FALSE)*'DGNB LCA Results'!$N$3+VLOOKUP(CONCATENATE('DGNB LCA Results'!$K$3,"_",E369),$A$2:$F$350,2,FALSE)*'DGNB LCA Results'!$L$3+VLOOKUP(CONCATENATE('DGNB LCA Results'!$I$3,"_",E369),$A$2:$F$350,2,FALSE)*'DGNB LCA Results'!$J$3,IF('DGNB LCA Results'!$P$4=2,VLOOKUP(CONCATENATE('DGNB LCA Results'!$M$3,"_",E369),$A$2:$F$350,2,FALSE)*'DGNB LCA Results'!$N$3+VLOOKUP(CONCATENATE('DGNB LCA Results'!$K$3,"_",E369),$A$2:$F$350,2,FALSE)*'DGNB LCA Results'!$L$3,IF('DGNB LCA Results'!$P$4=1,VLOOKUP(CONCATENATE('DGNB LCA Results'!$M$3,"_",E369),$A$2:$F$350,2,FALSE)*'DGNB LCA Results'!$N$3,0))))</f>
        <v>0</v>
      </c>
      <c r="C369">
        <f>IF('DGNB LCA Results'!$P$4=4,VLOOKUP(CONCATENATE('DGNB LCA Results'!$M$3,"_",E369),$A$2:$F$350,3,FALSE)*'DGNB LCA Results'!$N$3+VLOOKUP(CONCATENATE('DGNB LCA Results'!$K$3,"_",E369),$A$2:$F$350,3,FALSE)*'DGNB LCA Results'!$L$3+VLOOKUP(CONCATENATE('DGNB LCA Results'!$I$3,"_",E369),$A$2:$F$350,3,FALSE)*'DGNB LCA Results'!$J$3+VLOOKUP(CONCATENATE('DGNB LCA Results'!$G$3,"_",E369),$A$2:$F$350,3,FALSE)*'DGNB LCA Results'!$H$3,IF('DGNB LCA Results'!$P$4=3,VLOOKUP(CONCATENATE('DGNB LCA Results'!$M$3,"_",E369),$A$2:$F$350,3,FALSE)*'DGNB LCA Results'!$N$3+VLOOKUP(CONCATENATE('DGNB LCA Results'!$K$3,"_",E369),$A$2:$F$350,3,FALSE)*'DGNB LCA Results'!$L$3+VLOOKUP(CONCATENATE('DGNB LCA Results'!$I$3,"_",E369),$A$2:$F$350,3,FALSE)*'DGNB LCA Results'!$J$3,IF('DGNB LCA Results'!$P$4=2,VLOOKUP(CONCATENATE('DGNB LCA Results'!$M$3,"_",E369),$A$2:$F$350,3,FALSE)*'DGNB LCA Results'!$N$3+VLOOKUP(CONCATENATE('DGNB LCA Results'!$K$3,"_",E369),$A$2:$F$350,3,FALSE)*'DGNB LCA Results'!$L$3,IF('DGNB LCA Results'!$P$4=1,VLOOKUP(CONCATENATE('DGNB LCA Results'!$M$3,"_",E369),$A$2:$F$350,3,FALSE)*'DGNB LCA Results'!$N$3,0))))</f>
        <v>0</v>
      </c>
      <c r="D369">
        <f>IF('DGNB LCA Results'!$P$4=4,VLOOKUP(CONCATENATE('DGNB LCA Results'!$M$3,"_",E369),$A$2:$F$350,4,FALSE)*'DGNB LCA Results'!$N$3+VLOOKUP(CONCATENATE('DGNB LCA Results'!$K$3,"_",E369),$A$2:$F$350,4,FALSE)*'DGNB LCA Results'!$L$3+VLOOKUP(CONCATENATE('DGNB LCA Results'!$I$3,"_",E369),$A$2:$F$350,4,FALSE)*'DGNB LCA Results'!$J$3+VLOOKUP(CONCATENATE('DGNB LCA Results'!$G$3,"_",E369),$A$2:$F$350,4,FALSE)*'DGNB LCA Results'!$H$3,IF('DGNB LCA Results'!$P$4=3,VLOOKUP(CONCATENATE('DGNB LCA Results'!$M$3,"_",E369),$A$2:$F$350,4,FALSE)*'DGNB LCA Results'!$N$3+VLOOKUP(CONCATENATE('DGNB LCA Results'!$K$3,"_",E369),$A$2:$F$350,4,FALSE)*'DGNB LCA Results'!$L$3+VLOOKUP(CONCATENATE('DGNB LCA Results'!$I$3,"_",E369),$A$2:$F$350,4,FALSE)*'DGNB LCA Results'!$J$3,IF('DGNB LCA Results'!$P$4=2,VLOOKUP(CONCATENATE('DGNB LCA Results'!$M$3,"_",E369),$A$2:$F$350,4,FALSE)*'DGNB LCA Results'!$N$3+VLOOKUP(CONCATENATE('DGNB LCA Results'!$K$3,"_",E369),$A$2:$F$350,4,FALSE)*'DGNB LCA Results'!$L$3,IF('DGNB LCA Results'!$P$4=1,VLOOKUP(CONCATENATE('DGNB LCA Results'!$M$3,"_",E369),$A$2:$F$350,4,FALSE)*'DGNB LCA Results'!$N$3,0))))</f>
        <v>0</v>
      </c>
      <c r="E369">
        <v>70</v>
      </c>
      <c r="F369" t="s">
        <v>284</v>
      </c>
    </row>
    <row r="370">
      <c r="A370" t="str">
        <f t="shared" si="48"/>
        <v>MIX12_75</v>
      </c>
      <c r="B370">
        <f>IF('DGNB LCA Results'!$P$4=4,VLOOKUP(CONCATENATE('DGNB LCA Results'!$M$3,"_",E370),$A$2:$F$350,2,FALSE)*'DGNB LCA Results'!$N$3+VLOOKUP(CONCATENATE('DGNB LCA Results'!$K$3,"_",E370),$A$2:$F$350,2,FALSE)*'DGNB LCA Results'!$L$3+VLOOKUP(CONCATENATE('DGNB LCA Results'!$I$3,"_",E370),$A$2:$F$350,2,FALSE)*'DGNB LCA Results'!$J$3+VLOOKUP(CONCATENATE('DGNB LCA Results'!$G$3,"_",E370),$A$2:$F$350,2,FALSE)*'DGNB LCA Results'!$H$3,IF('DGNB LCA Results'!$P$4=3,VLOOKUP(CONCATENATE('DGNB LCA Results'!$M$3,"_",E370),$A$2:$F$350,2,FALSE)*'DGNB LCA Results'!$N$3+VLOOKUP(CONCATENATE('DGNB LCA Results'!$K$3,"_",E370),$A$2:$F$350,2,FALSE)*'DGNB LCA Results'!$L$3+VLOOKUP(CONCATENATE('DGNB LCA Results'!$I$3,"_",E370),$A$2:$F$350,2,FALSE)*'DGNB LCA Results'!$J$3,IF('DGNB LCA Results'!$P$4=2,VLOOKUP(CONCATENATE('DGNB LCA Results'!$M$3,"_",E370),$A$2:$F$350,2,FALSE)*'DGNB LCA Results'!$N$3+VLOOKUP(CONCATENATE('DGNB LCA Results'!$K$3,"_",E370),$A$2:$F$350,2,FALSE)*'DGNB LCA Results'!$L$3,IF('DGNB LCA Results'!$P$4=1,VLOOKUP(CONCATENATE('DGNB LCA Results'!$M$3,"_",E370),$A$2:$F$350,2,FALSE)*'DGNB LCA Results'!$N$3,0))))</f>
        <v>0</v>
      </c>
      <c r="C370">
        <f>IF('DGNB LCA Results'!$P$4=4,VLOOKUP(CONCATENATE('DGNB LCA Results'!$M$3,"_",E370),$A$2:$F$350,3,FALSE)*'DGNB LCA Results'!$N$3+VLOOKUP(CONCATENATE('DGNB LCA Results'!$K$3,"_",E370),$A$2:$F$350,3,FALSE)*'DGNB LCA Results'!$L$3+VLOOKUP(CONCATENATE('DGNB LCA Results'!$I$3,"_",E370),$A$2:$F$350,3,FALSE)*'DGNB LCA Results'!$J$3+VLOOKUP(CONCATENATE('DGNB LCA Results'!$G$3,"_",E370),$A$2:$F$350,3,FALSE)*'DGNB LCA Results'!$H$3,IF('DGNB LCA Results'!$P$4=3,VLOOKUP(CONCATENATE('DGNB LCA Results'!$M$3,"_",E370),$A$2:$F$350,3,FALSE)*'DGNB LCA Results'!$N$3+VLOOKUP(CONCATENATE('DGNB LCA Results'!$K$3,"_",E370),$A$2:$F$350,3,FALSE)*'DGNB LCA Results'!$L$3+VLOOKUP(CONCATENATE('DGNB LCA Results'!$I$3,"_",E370),$A$2:$F$350,3,FALSE)*'DGNB LCA Results'!$J$3,IF('DGNB LCA Results'!$P$4=2,VLOOKUP(CONCATENATE('DGNB LCA Results'!$M$3,"_",E370),$A$2:$F$350,3,FALSE)*'DGNB LCA Results'!$N$3+VLOOKUP(CONCATENATE('DGNB LCA Results'!$K$3,"_",E370),$A$2:$F$350,3,FALSE)*'DGNB LCA Results'!$L$3,IF('DGNB LCA Results'!$P$4=1,VLOOKUP(CONCATENATE('DGNB LCA Results'!$M$3,"_",E370),$A$2:$F$350,3,FALSE)*'DGNB LCA Results'!$N$3,0))))</f>
        <v>0</v>
      </c>
      <c r="D370">
        <f>IF('DGNB LCA Results'!$P$4=4,VLOOKUP(CONCATENATE('DGNB LCA Results'!$M$3,"_",E370),$A$2:$F$350,4,FALSE)*'DGNB LCA Results'!$N$3+VLOOKUP(CONCATENATE('DGNB LCA Results'!$K$3,"_",E370),$A$2:$F$350,4,FALSE)*'DGNB LCA Results'!$L$3+VLOOKUP(CONCATENATE('DGNB LCA Results'!$I$3,"_",E370),$A$2:$F$350,4,FALSE)*'DGNB LCA Results'!$J$3+VLOOKUP(CONCATENATE('DGNB LCA Results'!$G$3,"_",E370),$A$2:$F$350,4,FALSE)*'DGNB LCA Results'!$H$3,IF('DGNB LCA Results'!$P$4=3,VLOOKUP(CONCATENATE('DGNB LCA Results'!$M$3,"_",E370),$A$2:$F$350,4,FALSE)*'DGNB LCA Results'!$N$3+VLOOKUP(CONCATENATE('DGNB LCA Results'!$K$3,"_",E370),$A$2:$F$350,4,FALSE)*'DGNB LCA Results'!$L$3+VLOOKUP(CONCATENATE('DGNB LCA Results'!$I$3,"_",E370),$A$2:$F$350,4,FALSE)*'DGNB LCA Results'!$J$3,IF('DGNB LCA Results'!$P$4=2,VLOOKUP(CONCATENATE('DGNB LCA Results'!$M$3,"_",E370),$A$2:$F$350,4,FALSE)*'DGNB LCA Results'!$N$3+VLOOKUP(CONCATENATE('DGNB LCA Results'!$K$3,"_",E370),$A$2:$F$350,4,FALSE)*'DGNB LCA Results'!$L$3,IF('DGNB LCA Results'!$P$4=1,VLOOKUP(CONCATENATE('DGNB LCA Results'!$M$3,"_",E370),$A$2:$F$350,4,FALSE)*'DGNB LCA Results'!$N$3,0))))</f>
        <v>0</v>
      </c>
      <c r="E370">
        <v>75</v>
      </c>
      <c r="F370" t="s">
        <v>284</v>
      </c>
    </row>
    <row r="371">
      <c r="A371" t="str">
        <f t="shared" si="48"/>
        <v>MIX12_80</v>
      </c>
      <c r="B371">
        <f>IF('DGNB LCA Results'!$P$4=4,VLOOKUP(CONCATENATE('DGNB LCA Results'!$M$3,"_",E371),$A$2:$F$350,2,FALSE)*'DGNB LCA Results'!$N$3+VLOOKUP(CONCATENATE('DGNB LCA Results'!$K$3,"_",E371),$A$2:$F$350,2,FALSE)*'DGNB LCA Results'!$L$3+VLOOKUP(CONCATENATE('DGNB LCA Results'!$I$3,"_",E371),$A$2:$F$350,2,FALSE)*'DGNB LCA Results'!$J$3+VLOOKUP(CONCATENATE('DGNB LCA Results'!$G$3,"_",E371),$A$2:$F$350,2,FALSE)*'DGNB LCA Results'!$H$3,IF('DGNB LCA Results'!$P$4=3,VLOOKUP(CONCATENATE('DGNB LCA Results'!$M$3,"_",E371),$A$2:$F$350,2,FALSE)*'DGNB LCA Results'!$N$3+VLOOKUP(CONCATENATE('DGNB LCA Results'!$K$3,"_",E371),$A$2:$F$350,2,FALSE)*'DGNB LCA Results'!$L$3+VLOOKUP(CONCATENATE('DGNB LCA Results'!$I$3,"_",E371),$A$2:$F$350,2,FALSE)*'DGNB LCA Results'!$J$3,IF('DGNB LCA Results'!$P$4=2,VLOOKUP(CONCATENATE('DGNB LCA Results'!$M$3,"_",E371),$A$2:$F$350,2,FALSE)*'DGNB LCA Results'!$N$3+VLOOKUP(CONCATENATE('DGNB LCA Results'!$K$3,"_",E371),$A$2:$F$350,2,FALSE)*'DGNB LCA Results'!$L$3,IF('DGNB LCA Results'!$P$4=1,VLOOKUP(CONCATENATE('DGNB LCA Results'!$M$3,"_",E371),$A$2:$F$350,2,FALSE)*'DGNB LCA Results'!$N$3,0))))</f>
        <v>0</v>
      </c>
      <c r="C371">
        <f>IF('DGNB LCA Results'!$P$4=4,VLOOKUP(CONCATENATE('DGNB LCA Results'!$M$3,"_",E371),$A$2:$F$350,3,FALSE)*'DGNB LCA Results'!$N$3+VLOOKUP(CONCATENATE('DGNB LCA Results'!$K$3,"_",E371),$A$2:$F$350,3,FALSE)*'DGNB LCA Results'!$L$3+VLOOKUP(CONCATENATE('DGNB LCA Results'!$I$3,"_",E371),$A$2:$F$350,3,FALSE)*'DGNB LCA Results'!$J$3+VLOOKUP(CONCATENATE('DGNB LCA Results'!$G$3,"_",E371),$A$2:$F$350,3,FALSE)*'DGNB LCA Results'!$H$3,IF('DGNB LCA Results'!$P$4=3,VLOOKUP(CONCATENATE('DGNB LCA Results'!$M$3,"_",E371),$A$2:$F$350,3,FALSE)*'DGNB LCA Results'!$N$3+VLOOKUP(CONCATENATE('DGNB LCA Results'!$K$3,"_",E371),$A$2:$F$350,3,FALSE)*'DGNB LCA Results'!$L$3+VLOOKUP(CONCATENATE('DGNB LCA Results'!$I$3,"_",E371),$A$2:$F$350,3,FALSE)*'DGNB LCA Results'!$J$3,IF('DGNB LCA Results'!$P$4=2,VLOOKUP(CONCATENATE('DGNB LCA Results'!$M$3,"_",E371),$A$2:$F$350,3,FALSE)*'DGNB LCA Results'!$N$3+VLOOKUP(CONCATENATE('DGNB LCA Results'!$K$3,"_",E371),$A$2:$F$350,3,FALSE)*'DGNB LCA Results'!$L$3,IF('DGNB LCA Results'!$P$4=1,VLOOKUP(CONCATENATE('DGNB LCA Results'!$M$3,"_",E371),$A$2:$F$350,3,FALSE)*'DGNB LCA Results'!$N$3,0))))</f>
        <v>0</v>
      </c>
      <c r="D371">
        <f>IF('DGNB LCA Results'!$P$4=4,VLOOKUP(CONCATENATE('DGNB LCA Results'!$M$3,"_",E371),$A$2:$F$350,4,FALSE)*'DGNB LCA Results'!$N$3+VLOOKUP(CONCATENATE('DGNB LCA Results'!$K$3,"_",E371),$A$2:$F$350,4,FALSE)*'DGNB LCA Results'!$L$3+VLOOKUP(CONCATENATE('DGNB LCA Results'!$I$3,"_",E371),$A$2:$F$350,4,FALSE)*'DGNB LCA Results'!$J$3+VLOOKUP(CONCATENATE('DGNB LCA Results'!$G$3,"_",E371),$A$2:$F$350,4,FALSE)*'DGNB LCA Results'!$H$3,IF('DGNB LCA Results'!$P$4=3,VLOOKUP(CONCATENATE('DGNB LCA Results'!$M$3,"_",E371),$A$2:$F$350,4,FALSE)*'DGNB LCA Results'!$N$3+VLOOKUP(CONCATENATE('DGNB LCA Results'!$K$3,"_",E371),$A$2:$F$350,4,FALSE)*'DGNB LCA Results'!$L$3+VLOOKUP(CONCATENATE('DGNB LCA Results'!$I$3,"_",E371),$A$2:$F$350,4,FALSE)*'DGNB LCA Results'!$J$3,IF('DGNB LCA Results'!$P$4=2,VLOOKUP(CONCATENATE('DGNB LCA Results'!$M$3,"_",E371),$A$2:$F$350,4,FALSE)*'DGNB LCA Results'!$N$3+VLOOKUP(CONCATENATE('DGNB LCA Results'!$K$3,"_",E371),$A$2:$F$350,4,FALSE)*'DGNB LCA Results'!$L$3,IF('DGNB LCA Results'!$P$4=1,VLOOKUP(CONCATENATE('DGNB LCA Results'!$M$3,"_",E371),$A$2:$F$350,4,FALSE)*'DGNB LCA Results'!$N$3,0))))</f>
        <v>0</v>
      </c>
      <c r="E371">
        <v>80</v>
      </c>
      <c r="F371" t="s">
        <v>284</v>
      </c>
    </row>
    <row r="372">
      <c r="A372" t="str">
        <f t="shared" si="48"/>
        <v>MIX12_90</v>
      </c>
      <c r="B372">
        <f>IF('DGNB LCA Results'!$P$4=4,VLOOKUP(CONCATENATE('DGNB LCA Results'!$M$3,"_",E372),$A$2:$F$350,2,FALSE)*'DGNB LCA Results'!$N$3+VLOOKUP(CONCATENATE('DGNB LCA Results'!$K$3,"_",E372),$A$2:$F$350,2,FALSE)*'DGNB LCA Results'!$L$3+VLOOKUP(CONCATENATE('DGNB LCA Results'!$I$3,"_",E372),$A$2:$F$350,2,FALSE)*'DGNB LCA Results'!$J$3+VLOOKUP(CONCATENATE('DGNB LCA Results'!$G$3,"_",E372),$A$2:$F$350,2,FALSE)*'DGNB LCA Results'!$H$3,IF('DGNB LCA Results'!$P$4=3,VLOOKUP(CONCATENATE('DGNB LCA Results'!$M$3,"_",E372),$A$2:$F$350,2,FALSE)*'DGNB LCA Results'!$N$3+VLOOKUP(CONCATENATE('DGNB LCA Results'!$K$3,"_",E372),$A$2:$F$350,2,FALSE)*'DGNB LCA Results'!$L$3+VLOOKUP(CONCATENATE('DGNB LCA Results'!$I$3,"_",E372),$A$2:$F$350,2,FALSE)*'DGNB LCA Results'!$J$3,IF('DGNB LCA Results'!$P$4=2,VLOOKUP(CONCATENATE('DGNB LCA Results'!$M$3,"_",E372),$A$2:$F$350,2,FALSE)*'DGNB LCA Results'!$N$3+VLOOKUP(CONCATENATE('DGNB LCA Results'!$K$3,"_",E372),$A$2:$F$350,2,FALSE)*'DGNB LCA Results'!$L$3,IF('DGNB LCA Results'!$P$4=1,VLOOKUP(CONCATENATE('DGNB LCA Results'!$M$3,"_",E372),$A$2:$F$350,2,FALSE)*'DGNB LCA Results'!$N$3,0))))</f>
        <v>0</v>
      </c>
      <c r="C372">
        <f>IF('DGNB LCA Results'!$P$4=4,VLOOKUP(CONCATENATE('DGNB LCA Results'!$M$3,"_",E372),$A$2:$F$350,3,FALSE)*'DGNB LCA Results'!$N$3+VLOOKUP(CONCATENATE('DGNB LCA Results'!$K$3,"_",E372),$A$2:$F$350,3,FALSE)*'DGNB LCA Results'!$L$3+VLOOKUP(CONCATENATE('DGNB LCA Results'!$I$3,"_",E372),$A$2:$F$350,3,FALSE)*'DGNB LCA Results'!$J$3+VLOOKUP(CONCATENATE('DGNB LCA Results'!$G$3,"_",E372),$A$2:$F$350,3,FALSE)*'DGNB LCA Results'!$H$3,IF('DGNB LCA Results'!$P$4=3,VLOOKUP(CONCATENATE('DGNB LCA Results'!$M$3,"_",E372),$A$2:$F$350,3,FALSE)*'DGNB LCA Results'!$N$3+VLOOKUP(CONCATENATE('DGNB LCA Results'!$K$3,"_",E372),$A$2:$F$350,3,FALSE)*'DGNB LCA Results'!$L$3+VLOOKUP(CONCATENATE('DGNB LCA Results'!$I$3,"_",E372),$A$2:$F$350,3,FALSE)*'DGNB LCA Results'!$J$3,IF('DGNB LCA Results'!$P$4=2,VLOOKUP(CONCATENATE('DGNB LCA Results'!$M$3,"_",E372),$A$2:$F$350,3,FALSE)*'DGNB LCA Results'!$N$3+VLOOKUP(CONCATENATE('DGNB LCA Results'!$K$3,"_",E372),$A$2:$F$350,3,FALSE)*'DGNB LCA Results'!$L$3,IF('DGNB LCA Results'!$P$4=1,VLOOKUP(CONCATENATE('DGNB LCA Results'!$M$3,"_",E372),$A$2:$F$350,3,FALSE)*'DGNB LCA Results'!$N$3,0))))</f>
        <v>0</v>
      </c>
      <c r="D372">
        <f>IF('DGNB LCA Results'!$P$4=4,VLOOKUP(CONCATENATE('DGNB LCA Results'!$M$3,"_",E372),$A$2:$F$350,4,FALSE)*'DGNB LCA Results'!$N$3+VLOOKUP(CONCATENATE('DGNB LCA Results'!$K$3,"_",E372),$A$2:$F$350,4,FALSE)*'DGNB LCA Results'!$L$3+VLOOKUP(CONCATENATE('DGNB LCA Results'!$I$3,"_",E372),$A$2:$F$350,4,FALSE)*'DGNB LCA Results'!$J$3+VLOOKUP(CONCATENATE('DGNB LCA Results'!$G$3,"_",E372),$A$2:$F$350,4,FALSE)*'DGNB LCA Results'!$H$3,IF('DGNB LCA Results'!$P$4=3,VLOOKUP(CONCATENATE('DGNB LCA Results'!$M$3,"_",E372),$A$2:$F$350,4,FALSE)*'DGNB LCA Results'!$N$3+VLOOKUP(CONCATENATE('DGNB LCA Results'!$K$3,"_",E372),$A$2:$F$350,4,FALSE)*'DGNB LCA Results'!$L$3+VLOOKUP(CONCATENATE('DGNB LCA Results'!$I$3,"_",E372),$A$2:$F$350,4,FALSE)*'DGNB LCA Results'!$J$3,IF('DGNB LCA Results'!$P$4=2,VLOOKUP(CONCATENATE('DGNB LCA Results'!$M$3,"_",E372),$A$2:$F$350,4,FALSE)*'DGNB LCA Results'!$N$3+VLOOKUP(CONCATENATE('DGNB LCA Results'!$K$3,"_",E372),$A$2:$F$350,4,FALSE)*'DGNB LCA Results'!$L$3,IF('DGNB LCA Results'!$P$4=1,VLOOKUP(CONCATENATE('DGNB LCA Results'!$M$3,"_",E372),$A$2:$F$350,4,FALSE)*'DGNB LCA Results'!$N$3,0))))</f>
        <v>0</v>
      </c>
      <c r="E372">
        <v>90</v>
      </c>
      <c r="F372" t="s">
        <v>284</v>
      </c>
    </row>
    <row r="373">
      <c r="A373" t="str">
        <f t="shared" si="48"/>
        <v>MIX12_100</v>
      </c>
      <c r="B373">
        <f>IF('DGNB LCA Results'!$P$4=4,VLOOKUP(CONCATENATE('DGNB LCA Results'!$M$3,"_",E373),$A$2:$F$350,2,FALSE)*'DGNB LCA Results'!$N$3+VLOOKUP(CONCATENATE('DGNB LCA Results'!$K$3,"_",E373),$A$2:$F$350,2,FALSE)*'DGNB LCA Results'!$L$3+VLOOKUP(CONCATENATE('DGNB LCA Results'!$I$3,"_",E373),$A$2:$F$350,2,FALSE)*'DGNB LCA Results'!$J$3+VLOOKUP(CONCATENATE('DGNB LCA Results'!$G$3,"_",E373),$A$2:$F$350,2,FALSE)*'DGNB LCA Results'!$H$3,IF('DGNB LCA Results'!$P$4=3,VLOOKUP(CONCATENATE('DGNB LCA Results'!$M$3,"_",E373),$A$2:$F$350,2,FALSE)*'DGNB LCA Results'!$N$3+VLOOKUP(CONCATENATE('DGNB LCA Results'!$K$3,"_",E373),$A$2:$F$350,2,FALSE)*'DGNB LCA Results'!$L$3+VLOOKUP(CONCATENATE('DGNB LCA Results'!$I$3,"_",E373),$A$2:$F$350,2,FALSE)*'DGNB LCA Results'!$J$3,IF('DGNB LCA Results'!$P$4=2,VLOOKUP(CONCATENATE('DGNB LCA Results'!$M$3,"_",E373),$A$2:$F$350,2,FALSE)*'DGNB LCA Results'!$N$3+VLOOKUP(CONCATENATE('DGNB LCA Results'!$K$3,"_",E373),$A$2:$F$350,2,FALSE)*'DGNB LCA Results'!$L$3,IF('DGNB LCA Results'!$P$4=1,VLOOKUP(CONCATENATE('DGNB LCA Results'!$M$3,"_",E373),$A$2:$F$350,2,FALSE)*'DGNB LCA Results'!$N$3,0))))</f>
        <v>0</v>
      </c>
      <c r="C373">
        <f>IF('DGNB LCA Results'!$P$4=4,VLOOKUP(CONCATENATE('DGNB LCA Results'!$M$3,"_",E373),$A$2:$F$350,3,FALSE)*'DGNB LCA Results'!$N$3+VLOOKUP(CONCATENATE('DGNB LCA Results'!$K$3,"_",E373),$A$2:$F$350,3,FALSE)*'DGNB LCA Results'!$L$3+VLOOKUP(CONCATENATE('DGNB LCA Results'!$I$3,"_",E373),$A$2:$F$350,3,FALSE)*'DGNB LCA Results'!$J$3+VLOOKUP(CONCATENATE('DGNB LCA Results'!$G$3,"_",E373),$A$2:$F$350,3,FALSE)*'DGNB LCA Results'!$H$3,IF('DGNB LCA Results'!$P$4=3,VLOOKUP(CONCATENATE('DGNB LCA Results'!$M$3,"_",E373),$A$2:$F$350,3,FALSE)*'DGNB LCA Results'!$N$3+VLOOKUP(CONCATENATE('DGNB LCA Results'!$K$3,"_",E373),$A$2:$F$350,3,FALSE)*'DGNB LCA Results'!$L$3+VLOOKUP(CONCATENATE('DGNB LCA Results'!$I$3,"_",E373),$A$2:$F$350,3,FALSE)*'DGNB LCA Results'!$J$3,IF('DGNB LCA Results'!$P$4=2,VLOOKUP(CONCATENATE('DGNB LCA Results'!$M$3,"_",E373),$A$2:$F$350,3,FALSE)*'DGNB LCA Results'!$N$3+VLOOKUP(CONCATENATE('DGNB LCA Results'!$K$3,"_",E373),$A$2:$F$350,3,FALSE)*'DGNB LCA Results'!$L$3,IF('DGNB LCA Results'!$P$4=1,VLOOKUP(CONCATENATE('DGNB LCA Results'!$M$3,"_",E373),$A$2:$F$350,3,FALSE)*'DGNB LCA Results'!$N$3,0))))</f>
        <v>0</v>
      </c>
      <c r="D373">
        <f>IF('DGNB LCA Results'!$P$4=4,VLOOKUP(CONCATENATE('DGNB LCA Results'!$M$3,"_",E373),$A$2:$F$350,4,FALSE)*'DGNB LCA Results'!$N$3+VLOOKUP(CONCATENATE('DGNB LCA Results'!$K$3,"_",E373),$A$2:$F$350,4,FALSE)*'DGNB LCA Results'!$L$3+VLOOKUP(CONCATENATE('DGNB LCA Results'!$I$3,"_",E373),$A$2:$F$350,4,FALSE)*'DGNB LCA Results'!$J$3+VLOOKUP(CONCATENATE('DGNB LCA Results'!$G$3,"_",E373),$A$2:$F$350,4,FALSE)*'DGNB LCA Results'!$H$3,IF('DGNB LCA Results'!$P$4=3,VLOOKUP(CONCATENATE('DGNB LCA Results'!$M$3,"_",E373),$A$2:$F$350,4,FALSE)*'DGNB LCA Results'!$N$3+VLOOKUP(CONCATENATE('DGNB LCA Results'!$K$3,"_",E373),$A$2:$F$350,4,FALSE)*'DGNB LCA Results'!$L$3+VLOOKUP(CONCATENATE('DGNB LCA Results'!$I$3,"_",E373),$A$2:$F$350,4,FALSE)*'DGNB LCA Results'!$J$3,IF('DGNB LCA Results'!$P$4=2,VLOOKUP(CONCATENATE('DGNB LCA Results'!$M$3,"_",E373),$A$2:$F$350,4,FALSE)*'DGNB LCA Results'!$N$3+VLOOKUP(CONCATENATE('DGNB LCA Results'!$K$3,"_",E373),$A$2:$F$350,4,FALSE)*'DGNB LCA Results'!$L$3,IF('DGNB LCA Results'!$P$4=1,VLOOKUP(CONCATENATE('DGNB LCA Results'!$M$3,"_",E373),$A$2:$F$350,4,FALSE)*'DGNB LCA Results'!$N$3,0))))</f>
        <v>0</v>
      </c>
      <c r="E373">
        <v>100</v>
      </c>
      <c r="F373" t="s">
        <v>284</v>
      </c>
    </row>
    <row r="374">
      <c r="A374" t="str">
        <f t="shared" si="48"/>
        <v/>
      </c>
    </row>
    <row r="375">
      <c r="A375" t="str">
        <f t="shared" si="48"/>
        <v>MIX15_10</v>
      </c>
      <c r="B375">
        <f>IF('DGNB LCA Results'!$P$4=4,VLOOKUP(CONCATENATE('DGNB LCA Results'!$M$3,"_",E375),$A$2:$F$350,2,FALSE)*'DGNB LCA Results'!$N$3+VLOOKUP(CONCATENATE('DGNB LCA Results'!$K$3,"_",E375),$A$2:$F$350,2,FALSE)*'DGNB LCA Results'!$L$3+VLOOKUP(CONCATENATE('DGNB LCA Results'!$I$3,"_",E375),$A$2:$F$350,2,FALSE)*'DGNB LCA Results'!$J$3+VLOOKUP(CONCATENATE('DGNB LCA Results'!$G$3,"_",E375),$A$2:$F$350,2,FALSE)*'DGNB LCA Results'!$H$3,IF('DGNB LCA Results'!$P$4=3,VLOOKUP(CONCATENATE('DGNB LCA Results'!$M$3,"_",E375),$A$2:$F$350,2,FALSE)*'DGNB LCA Results'!$N$3+VLOOKUP(CONCATENATE('DGNB LCA Results'!$K$3,"_",E375),$A$2:$F$350,2,FALSE)*'DGNB LCA Results'!$L$3+VLOOKUP(CONCATENATE('DGNB LCA Results'!$I$3,"_",E375),$A$2:$F$350,2,FALSE)*'DGNB LCA Results'!$J$3,IF('DGNB LCA Results'!$P$4=2,VLOOKUP(CONCATENATE('DGNB LCA Results'!$M$3,"_",E375),$A$2:$F$350,2,FALSE)*'DGNB LCA Results'!$N$3+VLOOKUP(CONCATENATE('DGNB LCA Results'!$K$3,"_",E375),$A$2:$F$350,2,FALSE)*'DGNB LCA Results'!$L$3,IF('DGNB LCA Results'!$P$4=1,VLOOKUP(CONCATENATE('DGNB LCA Results'!$M$3,"_",E375),$A$2:$F$350,2,FALSE)*'DGNB LCA Results'!$N$3,0))))</f>
        <v>0</v>
      </c>
      <c r="C375">
        <f>IF('DGNB LCA Results'!$P$4=4,VLOOKUP(CONCATENATE('DGNB LCA Results'!$M$3,"_",E375),$A$2:$F$350,3,FALSE)*'DGNB LCA Results'!$N$3+VLOOKUP(CONCATENATE('DGNB LCA Results'!$K$3,"_",E375),$A$2:$F$350,3,FALSE)*'DGNB LCA Results'!$L$3+VLOOKUP(CONCATENATE('DGNB LCA Results'!$I$3,"_",E375),$A$2:$F$350,3,FALSE)*'DGNB LCA Results'!$J$3+VLOOKUP(CONCATENATE('DGNB LCA Results'!$G$3,"_",E375),$A$2:$F$350,3,FALSE)*'DGNB LCA Results'!$H$3,IF('DGNB LCA Results'!$P$4=3,VLOOKUP(CONCATENATE('DGNB LCA Results'!$M$3,"_",E375),$A$2:$F$350,3,FALSE)*'DGNB LCA Results'!$N$3+VLOOKUP(CONCATENATE('DGNB LCA Results'!$K$3,"_",E375),$A$2:$F$350,3,FALSE)*'DGNB LCA Results'!$L$3+VLOOKUP(CONCATENATE('DGNB LCA Results'!$I$3,"_",E375),$A$2:$F$350,3,FALSE)*'DGNB LCA Results'!$J$3,IF('DGNB LCA Results'!$P$4=2,VLOOKUP(CONCATENATE('DGNB LCA Results'!$M$3,"_",E375),$A$2:$F$350,3,FALSE)*'DGNB LCA Results'!$N$3+VLOOKUP(CONCATENATE('DGNB LCA Results'!$K$3,"_",E375),$A$2:$F$350,3,FALSE)*'DGNB LCA Results'!$L$3,IF('DGNB LCA Results'!$P$4=1,VLOOKUP(CONCATENATE('DGNB LCA Results'!$M$3,"_",E375),$A$2:$F$350,3,FALSE)*'DGNB LCA Results'!$N$3,0))))</f>
        <v>0</v>
      </c>
      <c r="D375">
        <f>IF('DGNB LCA Results'!$P$4=4,VLOOKUP(CONCATENATE('DGNB LCA Results'!$M$3,"_",E375),$A$2:$F$350,4,FALSE)*'DGNB LCA Results'!$N$3+VLOOKUP(CONCATENATE('DGNB LCA Results'!$K$3,"_",E375),$A$2:$F$350,4,FALSE)*'DGNB LCA Results'!$L$3+VLOOKUP(CONCATENATE('DGNB LCA Results'!$I$3,"_",E375),$A$2:$F$350,4,FALSE)*'DGNB LCA Results'!$J$3+VLOOKUP(CONCATENATE('DGNB LCA Results'!$G$3,"_",E375),$A$2:$F$350,4,FALSE)*'DGNB LCA Results'!$H$3,IF('DGNB LCA Results'!$P$4=3,VLOOKUP(CONCATENATE('DGNB LCA Results'!$M$3,"_",E375),$A$2:$F$350,4,FALSE)*'DGNB LCA Results'!$N$3+VLOOKUP(CONCATENATE('DGNB LCA Results'!$K$3,"_",E375),$A$2:$F$350,4,FALSE)*'DGNB LCA Results'!$L$3+VLOOKUP(CONCATENATE('DGNB LCA Results'!$I$3,"_",E375),$A$2:$F$350,4,FALSE)*'DGNB LCA Results'!$J$3,IF('DGNB LCA Results'!$P$4=2,VLOOKUP(CONCATENATE('DGNB LCA Results'!$M$3,"_",E375),$A$2:$F$350,4,FALSE)*'DGNB LCA Results'!$N$3+VLOOKUP(CONCATENATE('DGNB LCA Results'!$K$3,"_",E375),$A$2:$F$350,4,FALSE)*'DGNB LCA Results'!$L$3,IF('DGNB LCA Results'!$P$4=1,VLOOKUP(CONCATENATE('DGNB LCA Results'!$M$3,"_",E375),$A$2:$F$350,4,FALSE)*'DGNB LCA Results'!$N$3,0))))</f>
        <v>0</v>
      </c>
      <c r="E375">
        <v>10</v>
      </c>
      <c r="F375" t="s">
        <v>287</v>
      </c>
    </row>
    <row r="376">
      <c r="A376" t="str">
        <f t="shared" si="48"/>
        <v>MIX15_20</v>
      </c>
      <c r="B376">
        <f>IF('DGNB LCA Results'!$P$4=4,VLOOKUP(CONCATENATE('DGNB LCA Results'!$M$3,"_",E376),$A$2:$F$350,2,FALSE)*'DGNB LCA Results'!$N$3+VLOOKUP(CONCATENATE('DGNB LCA Results'!$K$3,"_",E376),$A$2:$F$350,2,FALSE)*'DGNB LCA Results'!$L$3+VLOOKUP(CONCATENATE('DGNB LCA Results'!$I$3,"_",E376),$A$2:$F$350,2,FALSE)*'DGNB LCA Results'!$J$3+VLOOKUP(CONCATENATE('DGNB LCA Results'!$G$3,"_",E376),$A$2:$F$350,2,FALSE)*'DGNB LCA Results'!$H$3,IF('DGNB LCA Results'!$P$4=3,VLOOKUP(CONCATENATE('DGNB LCA Results'!$M$3,"_",E376),$A$2:$F$350,2,FALSE)*'DGNB LCA Results'!$N$3+VLOOKUP(CONCATENATE('DGNB LCA Results'!$K$3,"_",E376),$A$2:$F$350,2,FALSE)*'DGNB LCA Results'!$L$3+VLOOKUP(CONCATENATE('DGNB LCA Results'!$I$3,"_",E376),$A$2:$F$350,2,FALSE)*'DGNB LCA Results'!$J$3,IF('DGNB LCA Results'!$P$4=2,VLOOKUP(CONCATENATE('DGNB LCA Results'!$M$3,"_",E376),$A$2:$F$350,2,FALSE)*'DGNB LCA Results'!$N$3+VLOOKUP(CONCATENATE('DGNB LCA Results'!$K$3,"_",E376),$A$2:$F$350,2,FALSE)*'DGNB LCA Results'!$L$3,IF('DGNB LCA Results'!$P$4=1,VLOOKUP(CONCATENATE('DGNB LCA Results'!$M$3,"_",E376),$A$2:$F$350,2,FALSE)*'DGNB LCA Results'!$N$3,0))))</f>
        <v>0</v>
      </c>
      <c r="C376">
        <f>IF('DGNB LCA Results'!$P$4=4,VLOOKUP(CONCATENATE('DGNB LCA Results'!$M$3,"_",E376),$A$2:$F$350,3,FALSE)*'DGNB LCA Results'!$N$3+VLOOKUP(CONCATENATE('DGNB LCA Results'!$K$3,"_",E376),$A$2:$F$350,3,FALSE)*'DGNB LCA Results'!$L$3+VLOOKUP(CONCATENATE('DGNB LCA Results'!$I$3,"_",E376),$A$2:$F$350,3,FALSE)*'DGNB LCA Results'!$J$3+VLOOKUP(CONCATENATE('DGNB LCA Results'!$G$3,"_",E376),$A$2:$F$350,3,FALSE)*'DGNB LCA Results'!$H$3,IF('DGNB LCA Results'!$P$4=3,VLOOKUP(CONCATENATE('DGNB LCA Results'!$M$3,"_",E376),$A$2:$F$350,3,FALSE)*'DGNB LCA Results'!$N$3+VLOOKUP(CONCATENATE('DGNB LCA Results'!$K$3,"_",E376),$A$2:$F$350,3,FALSE)*'DGNB LCA Results'!$L$3+VLOOKUP(CONCATENATE('DGNB LCA Results'!$I$3,"_",E376),$A$2:$F$350,3,FALSE)*'DGNB LCA Results'!$J$3,IF('DGNB LCA Results'!$P$4=2,VLOOKUP(CONCATENATE('DGNB LCA Results'!$M$3,"_",E376),$A$2:$F$350,3,FALSE)*'DGNB LCA Results'!$N$3+VLOOKUP(CONCATENATE('DGNB LCA Results'!$K$3,"_",E376),$A$2:$F$350,3,FALSE)*'DGNB LCA Results'!$L$3,IF('DGNB LCA Results'!$P$4=1,VLOOKUP(CONCATENATE('DGNB LCA Results'!$M$3,"_",E376),$A$2:$F$350,3,FALSE)*'DGNB LCA Results'!$N$3,0))))</f>
        <v>0</v>
      </c>
      <c r="D376">
        <f>IF('DGNB LCA Results'!$P$4=4,VLOOKUP(CONCATENATE('DGNB LCA Results'!$M$3,"_",E376),$A$2:$F$350,4,FALSE)*'DGNB LCA Results'!$N$3+VLOOKUP(CONCATENATE('DGNB LCA Results'!$K$3,"_",E376),$A$2:$F$350,4,FALSE)*'DGNB LCA Results'!$L$3+VLOOKUP(CONCATENATE('DGNB LCA Results'!$I$3,"_",E376),$A$2:$F$350,4,FALSE)*'DGNB LCA Results'!$J$3+VLOOKUP(CONCATENATE('DGNB LCA Results'!$G$3,"_",E376),$A$2:$F$350,4,FALSE)*'DGNB LCA Results'!$H$3,IF('DGNB LCA Results'!$P$4=3,VLOOKUP(CONCATENATE('DGNB LCA Results'!$M$3,"_",E376),$A$2:$F$350,4,FALSE)*'DGNB LCA Results'!$N$3+VLOOKUP(CONCATENATE('DGNB LCA Results'!$K$3,"_",E376),$A$2:$F$350,4,FALSE)*'DGNB LCA Results'!$L$3+VLOOKUP(CONCATENATE('DGNB LCA Results'!$I$3,"_",E376),$A$2:$F$350,4,FALSE)*'DGNB LCA Results'!$J$3,IF('DGNB LCA Results'!$P$4=2,VLOOKUP(CONCATENATE('DGNB LCA Results'!$M$3,"_",E376),$A$2:$F$350,4,FALSE)*'DGNB LCA Results'!$N$3+VLOOKUP(CONCATENATE('DGNB LCA Results'!$K$3,"_",E376),$A$2:$F$350,4,FALSE)*'DGNB LCA Results'!$L$3,IF('DGNB LCA Results'!$P$4=1,VLOOKUP(CONCATENATE('DGNB LCA Results'!$M$3,"_",E376),$A$2:$F$350,4,FALSE)*'DGNB LCA Results'!$N$3,0))))</f>
        <v>0</v>
      </c>
      <c r="E376">
        <v>20</v>
      </c>
      <c r="F376" t="s">
        <v>287</v>
      </c>
    </row>
    <row r="377">
      <c r="A377" t="str">
        <f t="shared" si="48"/>
        <v>MIX15_30</v>
      </c>
      <c r="B377">
        <f>IF('DGNB LCA Results'!$P$4=4,VLOOKUP(CONCATENATE('DGNB LCA Results'!$M$3,"_",E377),$A$2:$F$350,2,FALSE)*'DGNB LCA Results'!$N$3+VLOOKUP(CONCATENATE('DGNB LCA Results'!$K$3,"_",E377),$A$2:$F$350,2,FALSE)*'DGNB LCA Results'!$L$3+VLOOKUP(CONCATENATE('DGNB LCA Results'!$I$3,"_",E377),$A$2:$F$350,2,FALSE)*'DGNB LCA Results'!$J$3+VLOOKUP(CONCATENATE('DGNB LCA Results'!$G$3,"_",E377),$A$2:$F$350,2,FALSE)*'DGNB LCA Results'!$H$3,IF('DGNB LCA Results'!$P$4=3,VLOOKUP(CONCATENATE('DGNB LCA Results'!$M$3,"_",E377),$A$2:$F$350,2,FALSE)*'DGNB LCA Results'!$N$3+VLOOKUP(CONCATENATE('DGNB LCA Results'!$K$3,"_",E377),$A$2:$F$350,2,FALSE)*'DGNB LCA Results'!$L$3+VLOOKUP(CONCATENATE('DGNB LCA Results'!$I$3,"_",E377),$A$2:$F$350,2,FALSE)*'DGNB LCA Results'!$J$3,IF('DGNB LCA Results'!$P$4=2,VLOOKUP(CONCATENATE('DGNB LCA Results'!$M$3,"_",E377),$A$2:$F$350,2,FALSE)*'DGNB LCA Results'!$N$3+VLOOKUP(CONCATENATE('DGNB LCA Results'!$K$3,"_",E377),$A$2:$F$350,2,FALSE)*'DGNB LCA Results'!$L$3,IF('DGNB LCA Results'!$P$4=1,VLOOKUP(CONCATENATE('DGNB LCA Results'!$M$3,"_",E377),$A$2:$F$350,2,FALSE)*'DGNB LCA Results'!$N$3,0))))</f>
        <v>0</v>
      </c>
      <c r="C377">
        <f>IF('DGNB LCA Results'!$P$4=4,VLOOKUP(CONCATENATE('DGNB LCA Results'!$M$3,"_",E377),$A$2:$F$350,3,FALSE)*'DGNB LCA Results'!$N$3+VLOOKUP(CONCATENATE('DGNB LCA Results'!$K$3,"_",E377),$A$2:$F$350,3,FALSE)*'DGNB LCA Results'!$L$3+VLOOKUP(CONCATENATE('DGNB LCA Results'!$I$3,"_",E377),$A$2:$F$350,3,FALSE)*'DGNB LCA Results'!$J$3+VLOOKUP(CONCATENATE('DGNB LCA Results'!$G$3,"_",E377),$A$2:$F$350,3,FALSE)*'DGNB LCA Results'!$H$3,IF('DGNB LCA Results'!$P$4=3,VLOOKUP(CONCATENATE('DGNB LCA Results'!$M$3,"_",E377),$A$2:$F$350,3,FALSE)*'DGNB LCA Results'!$N$3+VLOOKUP(CONCATENATE('DGNB LCA Results'!$K$3,"_",E377),$A$2:$F$350,3,FALSE)*'DGNB LCA Results'!$L$3+VLOOKUP(CONCATENATE('DGNB LCA Results'!$I$3,"_",E377),$A$2:$F$350,3,FALSE)*'DGNB LCA Results'!$J$3,IF('DGNB LCA Results'!$P$4=2,VLOOKUP(CONCATENATE('DGNB LCA Results'!$M$3,"_",E377),$A$2:$F$350,3,FALSE)*'DGNB LCA Results'!$N$3+VLOOKUP(CONCATENATE('DGNB LCA Results'!$K$3,"_",E377),$A$2:$F$350,3,FALSE)*'DGNB LCA Results'!$L$3,IF('DGNB LCA Results'!$P$4=1,VLOOKUP(CONCATENATE('DGNB LCA Results'!$M$3,"_",E377),$A$2:$F$350,3,FALSE)*'DGNB LCA Results'!$N$3,0))))</f>
        <v>0</v>
      </c>
      <c r="D377">
        <f>IF('DGNB LCA Results'!$P$4=4,VLOOKUP(CONCATENATE('DGNB LCA Results'!$M$3,"_",E377),$A$2:$F$350,4,FALSE)*'DGNB LCA Results'!$N$3+VLOOKUP(CONCATENATE('DGNB LCA Results'!$K$3,"_",E377),$A$2:$F$350,4,FALSE)*'DGNB LCA Results'!$L$3+VLOOKUP(CONCATENATE('DGNB LCA Results'!$I$3,"_",E377),$A$2:$F$350,4,FALSE)*'DGNB LCA Results'!$J$3+VLOOKUP(CONCATENATE('DGNB LCA Results'!$G$3,"_",E377),$A$2:$F$350,4,FALSE)*'DGNB LCA Results'!$H$3,IF('DGNB LCA Results'!$P$4=3,VLOOKUP(CONCATENATE('DGNB LCA Results'!$M$3,"_",E377),$A$2:$F$350,4,FALSE)*'DGNB LCA Results'!$N$3+VLOOKUP(CONCATENATE('DGNB LCA Results'!$K$3,"_",E377),$A$2:$F$350,4,FALSE)*'DGNB LCA Results'!$L$3+VLOOKUP(CONCATENATE('DGNB LCA Results'!$I$3,"_",E377),$A$2:$F$350,4,FALSE)*'DGNB LCA Results'!$J$3,IF('DGNB LCA Results'!$P$4=2,VLOOKUP(CONCATENATE('DGNB LCA Results'!$M$3,"_",E377),$A$2:$F$350,4,FALSE)*'DGNB LCA Results'!$N$3+VLOOKUP(CONCATENATE('DGNB LCA Results'!$K$3,"_",E377),$A$2:$F$350,4,FALSE)*'DGNB LCA Results'!$L$3,IF('DGNB LCA Results'!$P$4=1,VLOOKUP(CONCATENATE('DGNB LCA Results'!$M$3,"_",E377),$A$2:$F$350,4,FALSE)*'DGNB LCA Results'!$N$3,0))))</f>
        <v>0</v>
      </c>
      <c r="E377">
        <v>30</v>
      </c>
      <c r="F377" t="s">
        <v>287</v>
      </c>
    </row>
    <row r="378">
      <c r="A378" t="str">
        <f t="shared" si="48"/>
        <v>MIX15_40</v>
      </c>
      <c r="B378">
        <f>IF('DGNB LCA Results'!$P$4=4,VLOOKUP(CONCATENATE('DGNB LCA Results'!$M$3,"_",E378),$A$2:$F$350,2,FALSE)*'DGNB LCA Results'!$N$3+VLOOKUP(CONCATENATE('DGNB LCA Results'!$K$3,"_",E378),$A$2:$F$350,2,FALSE)*'DGNB LCA Results'!$L$3+VLOOKUP(CONCATENATE('DGNB LCA Results'!$I$3,"_",E378),$A$2:$F$350,2,FALSE)*'DGNB LCA Results'!$J$3+VLOOKUP(CONCATENATE('DGNB LCA Results'!$G$3,"_",E378),$A$2:$F$350,2,FALSE)*'DGNB LCA Results'!$H$3,IF('DGNB LCA Results'!$P$4=3,VLOOKUP(CONCATENATE('DGNB LCA Results'!$M$3,"_",E378),$A$2:$F$350,2,FALSE)*'DGNB LCA Results'!$N$3+VLOOKUP(CONCATENATE('DGNB LCA Results'!$K$3,"_",E378),$A$2:$F$350,2,FALSE)*'DGNB LCA Results'!$L$3+VLOOKUP(CONCATENATE('DGNB LCA Results'!$I$3,"_",E378),$A$2:$F$350,2,FALSE)*'DGNB LCA Results'!$J$3,IF('DGNB LCA Results'!$P$4=2,VLOOKUP(CONCATENATE('DGNB LCA Results'!$M$3,"_",E378),$A$2:$F$350,2,FALSE)*'DGNB LCA Results'!$N$3+VLOOKUP(CONCATENATE('DGNB LCA Results'!$K$3,"_",E378),$A$2:$F$350,2,FALSE)*'DGNB LCA Results'!$L$3,IF('DGNB LCA Results'!$P$4=1,VLOOKUP(CONCATENATE('DGNB LCA Results'!$M$3,"_",E378),$A$2:$F$350,2,FALSE)*'DGNB LCA Results'!$N$3,0))))</f>
        <v>0</v>
      </c>
      <c r="C378">
        <f>IF('DGNB LCA Results'!$P$4=4,VLOOKUP(CONCATENATE('DGNB LCA Results'!$M$3,"_",E378),$A$2:$F$350,3,FALSE)*'DGNB LCA Results'!$N$3+VLOOKUP(CONCATENATE('DGNB LCA Results'!$K$3,"_",E378),$A$2:$F$350,3,FALSE)*'DGNB LCA Results'!$L$3+VLOOKUP(CONCATENATE('DGNB LCA Results'!$I$3,"_",E378),$A$2:$F$350,3,FALSE)*'DGNB LCA Results'!$J$3+VLOOKUP(CONCATENATE('DGNB LCA Results'!$G$3,"_",E378),$A$2:$F$350,3,FALSE)*'DGNB LCA Results'!$H$3,IF('DGNB LCA Results'!$P$4=3,VLOOKUP(CONCATENATE('DGNB LCA Results'!$M$3,"_",E378),$A$2:$F$350,3,FALSE)*'DGNB LCA Results'!$N$3+VLOOKUP(CONCATENATE('DGNB LCA Results'!$K$3,"_",E378),$A$2:$F$350,3,FALSE)*'DGNB LCA Results'!$L$3+VLOOKUP(CONCATENATE('DGNB LCA Results'!$I$3,"_",E378),$A$2:$F$350,3,FALSE)*'DGNB LCA Results'!$J$3,IF('DGNB LCA Results'!$P$4=2,VLOOKUP(CONCATENATE('DGNB LCA Results'!$M$3,"_",E378),$A$2:$F$350,3,FALSE)*'DGNB LCA Results'!$N$3+VLOOKUP(CONCATENATE('DGNB LCA Results'!$K$3,"_",E378),$A$2:$F$350,3,FALSE)*'DGNB LCA Results'!$L$3,IF('DGNB LCA Results'!$P$4=1,VLOOKUP(CONCATENATE('DGNB LCA Results'!$M$3,"_",E378),$A$2:$F$350,3,FALSE)*'DGNB LCA Results'!$N$3,0))))</f>
        <v>0</v>
      </c>
      <c r="D378">
        <f>IF('DGNB LCA Results'!$P$4=4,VLOOKUP(CONCATENATE('DGNB LCA Results'!$M$3,"_",E378),$A$2:$F$350,4,FALSE)*'DGNB LCA Results'!$N$3+VLOOKUP(CONCATENATE('DGNB LCA Results'!$K$3,"_",E378),$A$2:$F$350,4,FALSE)*'DGNB LCA Results'!$L$3+VLOOKUP(CONCATENATE('DGNB LCA Results'!$I$3,"_",E378),$A$2:$F$350,4,FALSE)*'DGNB LCA Results'!$J$3+VLOOKUP(CONCATENATE('DGNB LCA Results'!$G$3,"_",E378),$A$2:$F$350,4,FALSE)*'DGNB LCA Results'!$H$3,IF('DGNB LCA Results'!$P$4=3,VLOOKUP(CONCATENATE('DGNB LCA Results'!$M$3,"_",E378),$A$2:$F$350,4,FALSE)*'DGNB LCA Results'!$N$3+VLOOKUP(CONCATENATE('DGNB LCA Results'!$K$3,"_",E378),$A$2:$F$350,4,FALSE)*'DGNB LCA Results'!$L$3+VLOOKUP(CONCATENATE('DGNB LCA Results'!$I$3,"_",E378),$A$2:$F$350,4,FALSE)*'DGNB LCA Results'!$J$3,IF('DGNB LCA Results'!$P$4=2,VLOOKUP(CONCATENATE('DGNB LCA Results'!$M$3,"_",E378),$A$2:$F$350,4,FALSE)*'DGNB LCA Results'!$N$3+VLOOKUP(CONCATENATE('DGNB LCA Results'!$K$3,"_",E378),$A$2:$F$350,4,FALSE)*'DGNB LCA Results'!$L$3,IF('DGNB LCA Results'!$P$4=1,VLOOKUP(CONCATENATE('DGNB LCA Results'!$M$3,"_",E378),$A$2:$F$350,4,FALSE)*'DGNB LCA Results'!$N$3,0))))</f>
        <v>0</v>
      </c>
      <c r="E378">
        <v>40</v>
      </c>
      <c r="F378" t="s">
        <v>287</v>
      </c>
    </row>
    <row r="379">
      <c r="A379" t="str">
        <f t="shared" si="48"/>
        <v>MIX15_50</v>
      </c>
      <c r="B379">
        <f>IF('DGNB LCA Results'!$P$4=4,VLOOKUP(CONCATENATE('DGNB LCA Results'!$M$3,"_",E379),$A$2:$F$350,2,FALSE)*'DGNB LCA Results'!$N$3+VLOOKUP(CONCATENATE('DGNB LCA Results'!$K$3,"_",E379),$A$2:$F$350,2,FALSE)*'DGNB LCA Results'!$L$3+VLOOKUP(CONCATENATE('DGNB LCA Results'!$I$3,"_",E379),$A$2:$F$350,2,FALSE)*'DGNB LCA Results'!$J$3+VLOOKUP(CONCATENATE('DGNB LCA Results'!$G$3,"_",E379),$A$2:$F$350,2,FALSE)*'DGNB LCA Results'!$H$3,IF('DGNB LCA Results'!$P$4=3,VLOOKUP(CONCATENATE('DGNB LCA Results'!$M$3,"_",E379),$A$2:$F$350,2,FALSE)*'DGNB LCA Results'!$N$3+VLOOKUP(CONCATENATE('DGNB LCA Results'!$K$3,"_",E379),$A$2:$F$350,2,FALSE)*'DGNB LCA Results'!$L$3+VLOOKUP(CONCATENATE('DGNB LCA Results'!$I$3,"_",E379),$A$2:$F$350,2,FALSE)*'DGNB LCA Results'!$J$3,IF('DGNB LCA Results'!$P$4=2,VLOOKUP(CONCATENATE('DGNB LCA Results'!$M$3,"_",E379),$A$2:$F$350,2,FALSE)*'DGNB LCA Results'!$N$3+VLOOKUP(CONCATENATE('DGNB LCA Results'!$K$3,"_",E379),$A$2:$F$350,2,FALSE)*'DGNB LCA Results'!$L$3,IF('DGNB LCA Results'!$P$4=1,VLOOKUP(CONCATENATE('DGNB LCA Results'!$M$3,"_",E379),$A$2:$F$350,2,FALSE)*'DGNB LCA Results'!$N$3,0))))</f>
        <v>0</v>
      </c>
      <c r="C379">
        <f>IF('DGNB LCA Results'!$P$4=4,VLOOKUP(CONCATENATE('DGNB LCA Results'!$M$3,"_",E379),$A$2:$F$350,3,FALSE)*'DGNB LCA Results'!$N$3+VLOOKUP(CONCATENATE('DGNB LCA Results'!$K$3,"_",E379),$A$2:$F$350,3,FALSE)*'DGNB LCA Results'!$L$3+VLOOKUP(CONCATENATE('DGNB LCA Results'!$I$3,"_",E379),$A$2:$F$350,3,FALSE)*'DGNB LCA Results'!$J$3+VLOOKUP(CONCATENATE('DGNB LCA Results'!$G$3,"_",E379),$A$2:$F$350,3,FALSE)*'DGNB LCA Results'!$H$3,IF('DGNB LCA Results'!$P$4=3,VLOOKUP(CONCATENATE('DGNB LCA Results'!$M$3,"_",E379),$A$2:$F$350,3,FALSE)*'DGNB LCA Results'!$N$3+VLOOKUP(CONCATENATE('DGNB LCA Results'!$K$3,"_",E379),$A$2:$F$350,3,FALSE)*'DGNB LCA Results'!$L$3+VLOOKUP(CONCATENATE('DGNB LCA Results'!$I$3,"_",E379),$A$2:$F$350,3,FALSE)*'DGNB LCA Results'!$J$3,IF('DGNB LCA Results'!$P$4=2,VLOOKUP(CONCATENATE('DGNB LCA Results'!$M$3,"_",E379),$A$2:$F$350,3,FALSE)*'DGNB LCA Results'!$N$3+VLOOKUP(CONCATENATE('DGNB LCA Results'!$K$3,"_",E379),$A$2:$F$350,3,FALSE)*'DGNB LCA Results'!$L$3,IF('DGNB LCA Results'!$P$4=1,VLOOKUP(CONCATENATE('DGNB LCA Results'!$M$3,"_",E379),$A$2:$F$350,3,FALSE)*'DGNB LCA Results'!$N$3,0))))</f>
        <v>0</v>
      </c>
      <c r="D379">
        <f>IF('DGNB LCA Results'!$P$4=4,VLOOKUP(CONCATENATE('DGNB LCA Results'!$M$3,"_",E379),$A$2:$F$350,4,FALSE)*'DGNB LCA Results'!$N$3+VLOOKUP(CONCATENATE('DGNB LCA Results'!$K$3,"_",E379),$A$2:$F$350,4,FALSE)*'DGNB LCA Results'!$L$3+VLOOKUP(CONCATENATE('DGNB LCA Results'!$I$3,"_",E379),$A$2:$F$350,4,FALSE)*'DGNB LCA Results'!$J$3+VLOOKUP(CONCATENATE('DGNB LCA Results'!$G$3,"_",E379),$A$2:$F$350,4,FALSE)*'DGNB LCA Results'!$H$3,IF('DGNB LCA Results'!$P$4=3,VLOOKUP(CONCATENATE('DGNB LCA Results'!$M$3,"_",E379),$A$2:$F$350,4,FALSE)*'DGNB LCA Results'!$N$3+VLOOKUP(CONCATENATE('DGNB LCA Results'!$K$3,"_",E379),$A$2:$F$350,4,FALSE)*'DGNB LCA Results'!$L$3+VLOOKUP(CONCATENATE('DGNB LCA Results'!$I$3,"_",E379),$A$2:$F$350,4,FALSE)*'DGNB LCA Results'!$J$3,IF('DGNB LCA Results'!$P$4=2,VLOOKUP(CONCATENATE('DGNB LCA Results'!$M$3,"_",E379),$A$2:$F$350,4,FALSE)*'DGNB LCA Results'!$N$3+VLOOKUP(CONCATENATE('DGNB LCA Results'!$K$3,"_",E379),$A$2:$F$350,4,FALSE)*'DGNB LCA Results'!$L$3,IF('DGNB LCA Results'!$P$4=1,VLOOKUP(CONCATENATE('DGNB LCA Results'!$M$3,"_",E379),$A$2:$F$350,4,FALSE)*'DGNB LCA Results'!$N$3,0))))</f>
        <v>0</v>
      </c>
      <c r="E379">
        <v>50</v>
      </c>
      <c r="F379" t="s">
        <v>287</v>
      </c>
    </row>
    <row r="380">
      <c r="A380" t="str">
        <f t="shared" si="48"/>
        <v>MIX15_60</v>
      </c>
      <c r="B380">
        <f>IF('DGNB LCA Results'!$P$4=4,VLOOKUP(CONCATENATE('DGNB LCA Results'!$M$3,"_",E380),$A$2:$F$350,2,FALSE)*'DGNB LCA Results'!$N$3+VLOOKUP(CONCATENATE('DGNB LCA Results'!$K$3,"_",E380),$A$2:$F$350,2,FALSE)*'DGNB LCA Results'!$L$3+VLOOKUP(CONCATENATE('DGNB LCA Results'!$I$3,"_",E380),$A$2:$F$350,2,FALSE)*'DGNB LCA Results'!$J$3+VLOOKUP(CONCATENATE('DGNB LCA Results'!$G$3,"_",E380),$A$2:$F$350,2,FALSE)*'DGNB LCA Results'!$H$3,IF('DGNB LCA Results'!$P$4=3,VLOOKUP(CONCATENATE('DGNB LCA Results'!$M$3,"_",E380),$A$2:$F$350,2,FALSE)*'DGNB LCA Results'!$N$3+VLOOKUP(CONCATENATE('DGNB LCA Results'!$K$3,"_",E380),$A$2:$F$350,2,FALSE)*'DGNB LCA Results'!$L$3+VLOOKUP(CONCATENATE('DGNB LCA Results'!$I$3,"_",E380),$A$2:$F$350,2,FALSE)*'DGNB LCA Results'!$J$3,IF('DGNB LCA Results'!$P$4=2,VLOOKUP(CONCATENATE('DGNB LCA Results'!$M$3,"_",E380),$A$2:$F$350,2,FALSE)*'DGNB LCA Results'!$N$3+VLOOKUP(CONCATENATE('DGNB LCA Results'!$K$3,"_",E380),$A$2:$F$350,2,FALSE)*'DGNB LCA Results'!$L$3,IF('DGNB LCA Results'!$P$4=1,VLOOKUP(CONCATENATE('DGNB LCA Results'!$M$3,"_",E380),$A$2:$F$350,2,FALSE)*'DGNB LCA Results'!$N$3,0))))</f>
        <v>0</v>
      </c>
      <c r="C380">
        <f>IF('DGNB LCA Results'!$P$4=4,VLOOKUP(CONCATENATE('DGNB LCA Results'!$M$3,"_",E380),$A$2:$F$350,3,FALSE)*'DGNB LCA Results'!$N$3+VLOOKUP(CONCATENATE('DGNB LCA Results'!$K$3,"_",E380),$A$2:$F$350,3,FALSE)*'DGNB LCA Results'!$L$3+VLOOKUP(CONCATENATE('DGNB LCA Results'!$I$3,"_",E380),$A$2:$F$350,3,FALSE)*'DGNB LCA Results'!$J$3+VLOOKUP(CONCATENATE('DGNB LCA Results'!$G$3,"_",E380),$A$2:$F$350,3,FALSE)*'DGNB LCA Results'!$H$3,IF('DGNB LCA Results'!$P$4=3,VLOOKUP(CONCATENATE('DGNB LCA Results'!$M$3,"_",E380),$A$2:$F$350,3,FALSE)*'DGNB LCA Results'!$N$3+VLOOKUP(CONCATENATE('DGNB LCA Results'!$K$3,"_",E380),$A$2:$F$350,3,FALSE)*'DGNB LCA Results'!$L$3+VLOOKUP(CONCATENATE('DGNB LCA Results'!$I$3,"_",E380),$A$2:$F$350,3,FALSE)*'DGNB LCA Results'!$J$3,IF('DGNB LCA Results'!$P$4=2,VLOOKUP(CONCATENATE('DGNB LCA Results'!$M$3,"_",E380),$A$2:$F$350,3,FALSE)*'DGNB LCA Results'!$N$3+VLOOKUP(CONCATENATE('DGNB LCA Results'!$K$3,"_",E380),$A$2:$F$350,3,FALSE)*'DGNB LCA Results'!$L$3,IF('DGNB LCA Results'!$P$4=1,VLOOKUP(CONCATENATE('DGNB LCA Results'!$M$3,"_",E380),$A$2:$F$350,3,FALSE)*'DGNB LCA Results'!$N$3,0))))</f>
        <v>0</v>
      </c>
      <c r="D380">
        <f>IF('DGNB LCA Results'!$P$4=4,VLOOKUP(CONCATENATE('DGNB LCA Results'!$M$3,"_",E380),$A$2:$F$350,4,FALSE)*'DGNB LCA Results'!$N$3+VLOOKUP(CONCATENATE('DGNB LCA Results'!$K$3,"_",E380),$A$2:$F$350,4,FALSE)*'DGNB LCA Results'!$L$3+VLOOKUP(CONCATENATE('DGNB LCA Results'!$I$3,"_",E380),$A$2:$F$350,4,FALSE)*'DGNB LCA Results'!$J$3+VLOOKUP(CONCATENATE('DGNB LCA Results'!$G$3,"_",E380),$A$2:$F$350,4,FALSE)*'DGNB LCA Results'!$H$3,IF('DGNB LCA Results'!$P$4=3,VLOOKUP(CONCATENATE('DGNB LCA Results'!$M$3,"_",E380),$A$2:$F$350,4,FALSE)*'DGNB LCA Results'!$N$3+VLOOKUP(CONCATENATE('DGNB LCA Results'!$K$3,"_",E380),$A$2:$F$350,4,FALSE)*'DGNB LCA Results'!$L$3+VLOOKUP(CONCATENATE('DGNB LCA Results'!$I$3,"_",E380),$A$2:$F$350,4,FALSE)*'DGNB LCA Results'!$J$3,IF('DGNB LCA Results'!$P$4=2,VLOOKUP(CONCATENATE('DGNB LCA Results'!$M$3,"_",E380),$A$2:$F$350,4,FALSE)*'DGNB LCA Results'!$N$3+VLOOKUP(CONCATENATE('DGNB LCA Results'!$K$3,"_",E380),$A$2:$F$350,4,FALSE)*'DGNB LCA Results'!$L$3,IF('DGNB LCA Results'!$P$4=1,VLOOKUP(CONCATENATE('DGNB LCA Results'!$M$3,"_",E380),$A$2:$F$350,4,FALSE)*'DGNB LCA Results'!$N$3,0))))</f>
        <v>0</v>
      </c>
      <c r="E380">
        <v>60</v>
      </c>
      <c r="F380" t="s">
        <v>287</v>
      </c>
    </row>
    <row r="381">
      <c r="A381" t="str">
        <f t="shared" si="48"/>
        <v>MIX15_70</v>
      </c>
      <c r="B381">
        <f>IF('DGNB LCA Results'!$P$4=4,VLOOKUP(CONCATENATE('DGNB LCA Results'!$M$3,"_",E381),$A$2:$F$350,2,FALSE)*'DGNB LCA Results'!$N$3+VLOOKUP(CONCATENATE('DGNB LCA Results'!$K$3,"_",E381),$A$2:$F$350,2,FALSE)*'DGNB LCA Results'!$L$3+VLOOKUP(CONCATENATE('DGNB LCA Results'!$I$3,"_",E381),$A$2:$F$350,2,FALSE)*'DGNB LCA Results'!$J$3+VLOOKUP(CONCATENATE('DGNB LCA Results'!$G$3,"_",E381),$A$2:$F$350,2,FALSE)*'DGNB LCA Results'!$H$3,IF('DGNB LCA Results'!$P$4=3,VLOOKUP(CONCATENATE('DGNB LCA Results'!$M$3,"_",E381),$A$2:$F$350,2,FALSE)*'DGNB LCA Results'!$N$3+VLOOKUP(CONCATENATE('DGNB LCA Results'!$K$3,"_",E381),$A$2:$F$350,2,FALSE)*'DGNB LCA Results'!$L$3+VLOOKUP(CONCATENATE('DGNB LCA Results'!$I$3,"_",E381),$A$2:$F$350,2,FALSE)*'DGNB LCA Results'!$J$3,IF('DGNB LCA Results'!$P$4=2,VLOOKUP(CONCATENATE('DGNB LCA Results'!$M$3,"_",E381),$A$2:$F$350,2,FALSE)*'DGNB LCA Results'!$N$3+VLOOKUP(CONCATENATE('DGNB LCA Results'!$K$3,"_",E381),$A$2:$F$350,2,FALSE)*'DGNB LCA Results'!$L$3,IF('DGNB LCA Results'!$P$4=1,VLOOKUP(CONCATENATE('DGNB LCA Results'!$M$3,"_",E381),$A$2:$F$350,2,FALSE)*'DGNB LCA Results'!$N$3,0))))</f>
        <v>0</v>
      </c>
      <c r="C381">
        <f>IF('DGNB LCA Results'!$P$4=4,VLOOKUP(CONCATENATE('DGNB LCA Results'!$M$3,"_",E381),$A$2:$F$350,3,FALSE)*'DGNB LCA Results'!$N$3+VLOOKUP(CONCATENATE('DGNB LCA Results'!$K$3,"_",E381),$A$2:$F$350,3,FALSE)*'DGNB LCA Results'!$L$3+VLOOKUP(CONCATENATE('DGNB LCA Results'!$I$3,"_",E381),$A$2:$F$350,3,FALSE)*'DGNB LCA Results'!$J$3+VLOOKUP(CONCATENATE('DGNB LCA Results'!$G$3,"_",E381),$A$2:$F$350,3,FALSE)*'DGNB LCA Results'!$H$3,IF('DGNB LCA Results'!$P$4=3,VLOOKUP(CONCATENATE('DGNB LCA Results'!$M$3,"_",E381),$A$2:$F$350,3,FALSE)*'DGNB LCA Results'!$N$3+VLOOKUP(CONCATENATE('DGNB LCA Results'!$K$3,"_",E381),$A$2:$F$350,3,FALSE)*'DGNB LCA Results'!$L$3+VLOOKUP(CONCATENATE('DGNB LCA Results'!$I$3,"_",E381),$A$2:$F$350,3,FALSE)*'DGNB LCA Results'!$J$3,IF('DGNB LCA Results'!$P$4=2,VLOOKUP(CONCATENATE('DGNB LCA Results'!$M$3,"_",E381),$A$2:$F$350,3,FALSE)*'DGNB LCA Results'!$N$3+VLOOKUP(CONCATENATE('DGNB LCA Results'!$K$3,"_",E381),$A$2:$F$350,3,FALSE)*'DGNB LCA Results'!$L$3,IF('DGNB LCA Results'!$P$4=1,VLOOKUP(CONCATENATE('DGNB LCA Results'!$M$3,"_",E381),$A$2:$F$350,3,FALSE)*'DGNB LCA Results'!$N$3,0))))</f>
        <v>0</v>
      </c>
      <c r="D381">
        <f>IF('DGNB LCA Results'!$P$4=4,VLOOKUP(CONCATENATE('DGNB LCA Results'!$M$3,"_",E381),$A$2:$F$350,4,FALSE)*'DGNB LCA Results'!$N$3+VLOOKUP(CONCATENATE('DGNB LCA Results'!$K$3,"_",E381),$A$2:$F$350,4,FALSE)*'DGNB LCA Results'!$L$3+VLOOKUP(CONCATENATE('DGNB LCA Results'!$I$3,"_",E381),$A$2:$F$350,4,FALSE)*'DGNB LCA Results'!$J$3+VLOOKUP(CONCATENATE('DGNB LCA Results'!$G$3,"_",E381),$A$2:$F$350,4,FALSE)*'DGNB LCA Results'!$H$3,IF('DGNB LCA Results'!$P$4=3,VLOOKUP(CONCATENATE('DGNB LCA Results'!$M$3,"_",E381),$A$2:$F$350,4,FALSE)*'DGNB LCA Results'!$N$3+VLOOKUP(CONCATENATE('DGNB LCA Results'!$K$3,"_",E381),$A$2:$F$350,4,FALSE)*'DGNB LCA Results'!$L$3+VLOOKUP(CONCATENATE('DGNB LCA Results'!$I$3,"_",E381),$A$2:$F$350,4,FALSE)*'DGNB LCA Results'!$J$3,IF('DGNB LCA Results'!$P$4=2,VLOOKUP(CONCATENATE('DGNB LCA Results'!$M$3,"_",E381),$A$2:$F$350,4,FALSE)*'DGNB LCA Results'!$N$3+VLOOKUP(CONCATENATE('DGNB LCA Results'!$K$3,"_",E381),$A$2:$F$350,4,FALSE)*'DGNB LCA Results'!$L$3,IF('DGNB LCA Results'!$P$4=1,VLOOKUP(CONCATENATE('DGNB LCA Results'!$M$3,"_",E381),$A$2:$F$350,4,FALSE)*'DGNB LCA Results'!$N$3,0))))</f>
        <v>0</v>
      </c>
      <c r="E381">
        <v>70</v>
      </c>
      <c r="F381" t="s">
        <v>287</v>
      </c>
    </row>
    <row r="382">
      <c r="A382" t="str">
        <f t="shared" si="48"/>
        <v>MIX15_75</v>
      </c>
      <c r="B382">
        <f>IF('DGNB LCA Results'!$P$4=4,VLOOKUP(CONCATENATE('DGNB LCA Results'!$M$3,"_",E382),$A$2:$F$350,2,FALSE)*'DGNB LCA Results'!$N$3+VLOOKUP(CONCATENATE('DGNB LCA Results'!$K$3,"_",E382),$A$2:$F$350,2,FALSE)*'DGNB LCA Results'!$L$3+VLOOKUP(CONCATENATE('DGNB LCA Results'!$I$3,"_",E382),$A$2:$F$350,2,FALSE)*'DGNB LCA Results'!$J$3+VLOOKUP(CONCATENATE('DGNB LCA Results'!$G$3,"_",E382),$A$2:$F$350,2,FALSE)*'DGNB LCA Results'!$H$3,IF('DGNB LCA Results'!$P$4=3,VLOOKUP(CONCATENATE('DGNB LCA Results'!$M$3,"_",E382),$A$2:$F$350,2,FALSE)*'DGNB LCA Results'!$N$3+VLOOKUP(CONCATENATE('DGNB LCA Results'!$K$3,"_",E382),$A$2:$F$350,2,FALSE)*'DGNB LCA Results'!$L$3+VLOOKUP(CONCATENATE('DGNB LCA Results'!$I$3,"_",E382),$A$2:$F$350,2,FALSE)*'DGNB LCA Results'!$J$3,IF('DGNB LCA Results'!$P$4=2,VLOOKUP(CONCATENATE('DGNB LCA Results'!$M$3,"_",E382),$A$2:$F$350,2,FALSE)*'DGNB LCA Results'!$N$3+VLOOKUP(CONCATENATE('DGNB LCA Results'!$K$3,"_",E382),$A$2:$F$350,2,FALSE)*'DGNB LCA Results'!$L$3,IF('DGNB LCA Results'!$P$4=1,VLOOKUP(CONCATENATE('DGNB LCA Results'!$M$3,"_",E382),$A$2:$F$350,2,FALSE)*'DGNB LCA Results'!$N$3,0))))</f>
        <v>0</v>
      </c>
      <c r="C382">
        <f>IF('DGNB LCA Results'!$P$4=4,VLOOKUP(CONCATENATE('DGNB LCA Results'!$M$3,"_",E382),$A$2:$F$350,3,FALSE)*'DGNB LCA Results'!$N$3+VLOOKUP(CONCATENATE('DGNB LCA Results'!$K$3,"_",E382),$A$2:$F$350,3,FALSE)*'DGNB LCA Results'!$L$3+VLOOKUP(CONCATENATE('DGNB LCA Results'!$I$3,"_",E382),$A$2:$F$350,3,FALSE)*'DGNB LCA Results'!$J$3+VLOOKUP(CONCATENATE('DGNB LCA Results'!$G$3,"_",E382),$A$2:$F$350,3,FALSE)*'DGNB LCA Results'!$H$3,IF('DGNB LCA Results'!$P$4=3,VLOOKUP(CONCATENATE('DGNB LCA Results'!$M$3,"_",E382),$A$2:$F$350,3,FALSE)*'DGNB LCA Results'!$N$3+VLOOKUP(CONCATENATE('DGNB LCA Results'!$K$3,"_",E382),$A$2:$F$350,3,FALSE)*'DGNB LCA Results'!$L$3+VLOOKUP(CONCATENATE('DGNB LCA Results'!$I$3,"_",E382),$A$2:$F$350,3,FALSE)*'DGNB LCA Results'!$J$3,IF('DGNB LCA Results'!$P$4=2,VLOOKUP(CONCATENATE('DGNB LCA Results'!$M$3,"_",E382),$A$2:$F$350,3,FALSE)*'DGNB LCA Results'!$N$3+VLOOKUP(CONCATENATE('DGNB LCA Results'!$K$3,"_",E382),$A$2:$F$350,3,FALSE)*'DGNB LCA Results'!$L$3,IF('DGNB LCA Results'!$P$4=1,VLOOKUP(CONCATENATE('DGNB LCA Results'!$M$3,"_",E382),$A$2:$F$350,3,FALSE)*'DGNB LCA Results'!$N$3,0))))</f>
        <v>0</v>
      </c>
      <c r="D382">
        <f>IF('DGNB LCA Results'!$P$4=4,VLOOKUP(CONCATENATE('DGNB LCA Results'!$M$3,"_",E382),$A$2:$F$350,4,FALSE)*'DGNB LCA Results'!$N$3+VLOOKUP(CONCATENATE('DGNB LCA Results'!$K$3,"_",E382),$A$2:$F$350,4,FALSE)*'DGNB LCA Results'!$L$3+VLOOKUP(CONCATENATE('DGNB LCA Results'!$I$3,"_",E382),$A$2:$F$350,4,FALSE)*'DGNB LCA Results'!$J$3+VLOOKUP(CONCATENATE('DGNB LCA Results'!$G$3,"_",E382),$A$2:$F$350,4,FALSE)*'DGNB LCA Results'!$H$3,IF('DGNB LCA Results'!$P$4=3,VLOOKUP(CONCATENATE('DGNB LCA Results'!$M$3,"_",E382),$A$2:$F$350,4,FALSE)*'DGNB LCA Results'!$N$3+VLOOKUP(CONCATENATE('DGNB LCA Results'!$K$3,"_",E382),$A$2:$F$350,4,FALSE)*'DGNB LCA Results'!$L$3+VLOOKUP(CONCATENATE('DGNB LCA Results'!$I$3,"_",E382),$A$2:$F$350,4,FALSE)*'DGNB LCA Results'!$J$3,IF('DGNB LCA Results'!$P$4=2,VLOOKUP(CONCATENATE('DGNB LCA Results'!$M$3,"_",E382),$A$2:$F$350,4,FALSE)*'DGNB LCA Results'!$N$3+VLOOKUP(CONCATENATE('DGNB LCA Results'!$K$3,"_",E382),$A$2:$F$350,4,FALSE)*'DGNB LCA Results'!$L$3,IF('DGNB LCA Results'!$P$4=1,VLOOKUP(CONCATENATE('DGNB LCA Results'!$M$3,"_",E382),$A$2:$F$350,4,FALSE)*'DGNB LCA Results'!$N$3,0))))</f>
        <v>0</v>
      </c>
      <c r="E382">
        <v>75</v>
      </c>
      <c r="F382" t="s">
        <v>287</v>
      </c>
    </row>
    <row r="383">
      <c r="A383" t="str">
        <f t="shared" si="48"/>
        <v>MIX15_80</v>
      </c>
      <c r="B383">
        <f>IF('DGNB LCA Results'!$P$4=4,VLOOKUP(CONCATENATE('DGNB LCA Results'!$M$3,"_",E383),$A$2:$F$350,2,FALSE)*'DGNB LCA Results'!$N$3+VLOOKUP(CONCATENATE('DGNB LCA Results'!$K$3,"_",E383),$A$2:$F$350,2,FALSE)*'DGNB LCA Results'!$L$3+VLOOKUP(CONCATENATE('DGNB LCA Results'!$I$3,"_",E383),$A$2:$F$350,2,FALSE)*'DGNB LCA Results'!$J$3+VLOOKUP(CONCATENATE('DGNB LCA Results'!$G$3,"_",E383),$A$2:$F$350,2,FALSE)*'DGNB LCA Results'!$H$3,IF('DGNB LCA Results'!$P$4=3,VLOOKUP(CONCATENATE('DGNB LCA Results'!$M$3,"_",E383),$A$2:$F$350,2,FALSE)*'DGNB LCA Results'!$N$3+VLOOKUP(CONCATENATE('DGNB LCA Results'!$K$3,"_",E383),$A$2:$F$350,2,FALSE)*'DGNB LCA Results'!$L$3+VLOOKUP(CONCATENATE('DGNB LCA Results'!$I$3,"_",E383),$A$2:$F$350,2,FALSE)*'DGNB LCA Results'!$J$3,IF('DGNB LCA Results'!$P$4=2,VLOOKUP(CONCATENATE('DGNB LCA Results'!$M$3,"_",E383),$A$2:$F$350,2,FALSE)*'DGNB LCA Results'!$N$3+VLOOKUP(CONCATENATE('DGNB LCA Results'!$K$3,"_",E383),$A$2:$F$350,2,FALSE)*'DGNB LCA Results'!$L$3,IF('DGNB LCA Results'!$P$4=1,VLOOKUP(CONCATENATE('DGNB LCA Results'!$M$3,"_",E383),$A$2:$F$350,2,FALSE)*'DGNB LCA Results'!$N$3,0))))</f>
        <v>0</v>
      </c>
      <c r="C383">
        <f>IF('DGNB LCA Results'!$P$4=4,VLOOKUP(CONCATENATE('DGNB LCA Results'!$M$3,"_",E383),$A$2:$F$350,3,FALSE)*'DGNB LCA Results'!$N$3+VLOOKUP(CONCATENATE('DGNB LCA Results'!$K$3,"_",E383),$A$2:$F$350,3,FALSE)*'DGNB LCA Results'!$L$3+VLOOKUP(CONCATENATE('DGNB LCA Results'!$I$3,"_",E383),$A$2:$F$350,3,FALSE)*'DGNB LCA Results'!$J$3+VLOOKUP(CONCATENATE('DGNB LCA Results'!$G$3,"_",E383),$A$2:$F$350,3,FALSE)*'DGNB LCA Results'!$H$3,IF('DGNB LCA Results'!$P$4=3,VLOOKUP(CONCATENATE('DGNB LCA Results'!$M$3,"_",E383),$A$2:$F$350,3,FALSE)*'DGNB LCA Results'!$N$3+VLOOKUP(CONCATENATE('DGNB LCA Results'!$K$3,"_",E383),$A$2:$F$350,3,FALSE)*'DGNB LCA Results'!$L$3+VLOOKUP(CONCATENATE('DGNB LCA Results'!$I$3,"_",E383),$A$2:$F$350,3,FALSE)*'DGNB LCA Results'!$J$3,IF('DGNB LCA Results'!$P$4=2,VLOOKUP(CONCATENATE('DGNB LCA Results'!$M$3,"_",E383),$A$2:$F$350,3,FALSE)*'DGNB LCA Results'!$N$3+VLOOKUP(CONCATENATE('DGNB LCA Results'!$K$3,"_",E383),$A$2:$F$350,3,FALSE)*'DGNB LCA Results'!$L$3,IF('DGNB LCA Results'!$P$4=1,VLOOKUP(CONCATENATE('DGNB LCA Results'!$M$3,"_",E383),$A$2:$F$350,3,FALSE)*'DGNB LCA Results'!$N$3,0))))</f>
        <v>0</v>
      </c>
      <c r="D383">
        <f>IF('DGNB LCA Results'!$P$4=4,VLOOKUP(CONCATENATE('DGNB LCA Results'!$M$3,"_",E383),$A$2:$F$350,4,FALSE)*'DGNB LCA Results'!$N$3+VLOOKUP(CONCATENATE('DGNB LCA Results'!$K$3,"_",E383),$A$2:$F$350,4,FALSE)*'DGNB LCA Results'!$L$3+VLOOKUP(CONCATENATE('DGNB LCA Results'!$I$3,"_",E383),$A$2:$F$350,4,FALSE)*'DGNB LCA Results'!$J$3+VLOOKUP(CONCATENATE('DGNB LCA Results'!$G$3,"_",E383),$A$2:$F$350,4,FALSE)*'DGNB LCA Results'!$H$3,IF('DGNB LCA Results'!$P$4=3,VLOOKUP(CONCATENATE('DGNB LCA Results'!$M$3,"_",E383),$A$2:$F$350,4,FALSE)*'DGNB LCA Results'!$N$3+VLOOKUP(CONCATENATE('DGNB LCA Results'!$K$3,"_",E383),$A$2:$F$350,4,FALSE)*'DGNB LCA Results'!$L$3+VLOOKUP(CONCATENATE('DGNB LCA Results'!$I$3,"_",E383),$A$2:$F$350,4,FALSE)*'DGNB LCA Results'!$J$3,IF('DGNB LCA Results'!$P$4=2,VLOOKUP(CONCATENATE('DGNB LCA Results'!$M$3,"_",E383),$A$2:$F$350,4,FALSE)*'DGNB LCA Results'!$N$3+VLOOKUP(CONCATENATE('DGNB LCA Results'!$K$3,"_",E383),$A$2:$F$350,4,FALSE)*'DGNB LCA Results'!$L$3,IF('DGNB LCA Results'!$P$4=1,VLOOKUP(CONCATENATE('DGNB LCA Results'!$M$3,"_",E383),$A$2:$F$350,4,FALSE)*'DGNB LCA Results'!$N$3,0))))</f>
        <v>0</v>
      </c>
      <c r="E383">
        <v>80</v>
      </c>
      <c r="F383" t="s">
        <v>287</v>
      </c>
    </row>
    <row r="384">
      <c r="A384" t="str">
        <f t="shared" si="48"/>
        <v>MIX15_90</v>
      </c>
      <c r="B384">
        <f>IF('DGNB LCA Results'!$P$4=4,VLOOKUP(CONCATENATE('DGNB LCA Results'!$M$3,"_",E384),$A$2:$F$350,2,FALSE)*'DGNB LCA Results'!$N$3+VLOOKUP(CONCATENATE('DGNB LCA Results'!$K$3,"_",E384),$A$2:$F$350,2,FALSE)*'DGNB LCA Results'!$L$3+VLOOKUP(CONCATENATE('DGNB LCA Results'!$I$3,"_",E384),$A$2:$F$350,2,FALSE)*'DGNB LCA Results'!$J$3+VLOOKUP(CONCATENATE('DGNB LCA Results'!$G$3,"_",E384),$A$2:$F$350,2,FALSE)*'DGNB LCA Results'!$H$3,IF('DGNB LCA Results'!$P$4=3,VLOOKUP(CONCATENATE('DGNB LCA Results'!$M$3,"_",E384),$A$2:$F$350,2,FALSE)*'DGNB LCA Results'!$N$3+VLOOKUP(CONCATENATE('DGNB LCA Results'!$K$3,"_",E384),$A$2:$F$350,2,FALSE)*'DGNB LCA Results'!$L$3+VLOOKUP(CONCATENATE('DGNB LCA Results'!$I$3,"_",E384),$A$2:$F$350,2,FALSE)*'DGNB LCA Results'!$J$3,IF('DGNB LCA Results'!$P$4=2,VLOOKUP(CONCATENATE('DGNB LCA Results'!$M$3,"_",E384),$A$2:$F$350,2,FALSE)*'DGNB LCA Results'!$N$3+VLOOKUP(CONCATENATE('DGNB LCA Results'!$K$3,"_",E384),$A$2:$F$350,2,FALSE)*'DGNB LCA Results'!$L$3,IF('DGNB LCA Results'!$P$4=1,VLOOKUP(CONCATENATE('DGNB LCA Results'!$M$3,"_",E384),$A$2:$F$350,2,FALSE)*'DGNB LCA Results'!$N$3,0))))</f>
        <v>0</v>
      </c>
      <c r="C384">
        <f>IF('DGNB LCA Results'!$P$4=4,VLOOKUP(CONCATENATE('DGNB LCA Results'!$M$3,"_",E384),$A$2:$F$350,3,FALSE)*'DGNB LCA Results'!$N$3+VLOOKUP(CONCATENATE('DGNB LCA Results'!$K$3,"_",E384),$A$2:$F$350,3,FALSE)*'DGNB LCA Results'!$L$3+VLOOKUP(CONCATENATE('DGNB LCA Results'!$I$3,"_",E384),$A$2:$F$350,3,FALSE)*'DGNB LCA Results'!$J$3+VLOOKUP(CONCATENATE('DGNB LCA Results'!$G$3,"_",E384),$A$2:$F$350,3,FALSE)*'DGNB LCA Results'!$H$3,IF('DGNB LCA Results'!$P$4=3,VLOOKUP(CONCATENATE('DGNB LCA Results'!$M$3,"_",E384),$A$2:$F$350,3,FALSE)*'DGNB LCA Results'!$N$3+VLOOKUP(CONCATENATE('DGNB LCA Results'!$K$3,"_",E384),$A$2:$F$350,3,FALSE)*'DGNB LCA Results'!$L$3+VLOOKUP(CONCATENATE('DGNB LCA Results'!$I$3,"_",E384),$A$2:$F$350,3,FALSE)*'DGNB LCA Results'!$J$3,IF('DGNB LCA Results'!$P$4=2,VLOOKUP(CONCATENATE('DGNB LCA Results'!$M$3,"_",E384),$A$2:$F$350,3,FALSE)*'DGNB LCA Results'!$N$3+VLOOKUP(CONCATENATE('DGNB LCA Results'!$K$3,"_",E384),$A$2:$F$350,3,FALSE)*'DGNB LCA Results'!$L$3,IF('DGNB LCA Results'!$P$4=1,VLOOKUP(CONCATENATE('DGNB LCA Results'!$M$3,"_",E384),$A$2:$F$350,3,FALSE)*'DGNB LCA Results'!$N$3,0))))</f>
        <v>0</v>
      </c>
      <c r="D384">
        <f>IF('DGNB LCA Results'!$P$4=4,VLOOKUP(CONCATENATE('DGNB LCA Results'!$M$3,"_",E384),$A$2:$F$350,4,FALSE)*'DGNB LCA Results'!$N$3+VLOOKUP(CONCATENATE('DGNB LCA Results'!$K$3,"_",E384),$A$2:$F$350,4,FALSE)*'DGNB LCA Results'!$L$3+VLOOKUP(CONCATENATE('DGNB LCA Results'!$I$3,"_",E384),$A$2:$F$350,4,FALSE)*'DGNB LCA Results'!$J$3+VLOOKUP(CONCATENATE('DGNB LCA Results'!$G$3,"_",E384),$A$2:$F$350,4,FALSE)*'DGNB LCA Results'!$H$3,IF('DGNB LCA Results'!$P$4=3,VLOOKUP(CONCATENATE('DGNB LCA Results'!$M$3,"_",E384),$A$2:$F$350,4,FALSE)*'DGNB LCA Results'!$N$3+VLOOKUP(CONCATENATE('DGNB LCA Results'!$K$3,"_",E384),$A$2:$F$350,4,FALSE)*'DGNB LCA Results'!$L$3+VLOOKUP(CONCATENATE('DGNB LCA Results'!$I$3,"_",E384),$A$2:$F$350,4,FALSE)*'DGNB LCA Results'!$J$3,IF('DGNB LCA Results'!$P$4=2,VLOOKUP(CONCATENATE('DGNB LCA Results'!$M$3,"_",E384),$A$2:$F$350,4,FALSE)*'DGNB LCA Results'!$N$3+VLOOKUP(CONCATENATE('DGNB LCA Results'!$K$3,"_",E384),$A$2:$F$350,4,FALSE)*'DGNB LCA Results'!$L$3,IF('DGNB LCA Results'!$P$4=1,VLOOKUP(CONCATENATE('DGNB LCA Results'!$M$3,"_",E384),$A$2:$F$350,4,FALSE)*'DGNB LCA Results'!$N$3,0))))</f>
        <v>0</v>
      </c>
      <c r="E384">
        <v>90</v>
      </c>
      <c r="F384" t="s">
        <v>287</v>
      </c>
    </row>
    <row r="385">
      <c r="A385" t="str">
        <f t="shared" si="48"/>
        <v>MIX15_100</v>
      </c>
      <c r="B385">
        <f>IF('DGNB LCA Results'!$P$4=4,VLOOKUP(CONCATENATE('DGNB LCA Results'!$M$3,"_",E385),$A$2:$F$350,2,FALSE)*'DGNB LCA Results'!$N$3+VLOOKUP(CONCATENATE('DGNB LCA Results'!$K$3,"_",E385),$A$2:$F$350,2,FALSE)*'DGNB LCA Results'!$L$3+VLOOKUP(CONCATENATE('DGNB LCA Results'!$I$3,"_",E385),$A$2:$F$350,2,FALSE)*'DGNB LCA Results'!$J$3+VLOOKUP(CONCATENATE('DGNB LCA Results'!$G$3,"_",E385),$A$2:$F$350,2,FALSE)*'DGNB LCA Results'!$H$3,IF('DGNB LCA Results'!$P$4=3,VLOOKUP(CONCATENATE('DGNB LCA Results'!$M$3,"_",E385),$A$2:$F$350,2,FALSE)*'DGNB LCA Results'!$N$3+VLOOKUP(CONCATENATE('DGNB LCA Results'!$K$3,"_",E385),$A$2:$F$350,2,FALSE)*'DGNB LCA Results'!$L$3+VLOOKUP(CONCATENATE('DGNB LCA Results'!$I$3,"_",E385),$A$2:$F$350,2,FALSE)*'DGNB LCA Results'!$J$3,IF('DGNB LCA Results'!$P$4=2,VLOOKUP(CONCATENATE('DGNB LCA Results'!$M$3,"_",E385),$A$2:$F$350,2,FALSE)*'DGNB LCA Results'!$N$3+VLOOKUP(CONCATENATE('DGNB LCA Results'!$K$3,"_",E385),$A$2:$F$350,2,FALSE)*'DGNB LCA Results'!$L$3,IF('DGNB LCA Results'!$P$4=1,VLOOKUP(CONCATENATE('DGNB LCA Results'!$M$3,"_",E385),$A$2:$F$350,2,FALSE)*'DGNB LCA Results'!$N$3,0))))</f>
        <v>0</v>
      </c>
      <c r="C385">
        <f>IF('DGNB LCA Results'!$P$4=4,VLOOKUP(CONCATENATE('DGNB LCA Results'!$M$3,"_",E385),$A$2:$F$350,3,FALSE)*'DGNB LCA Results'!$N$3+VLOOKUP(CONCATENATE('DGNB LCA Results'!$K$3,"_",E385),$A$2:$F$350,3,FALSE)*'DGNB LCA Results'!$L$3+VLOOKUP(CONCATENATE('DGNB LCA Results'!$I$3,"_",E385),$A$2:$F$350,3,FALSE)*'DGNB LCA Results'!$J$3+VLOOKUP(CONCATENATE('DGNB LCA Results'!$G$3,"_",E385),$A$2:$F$350,3,FALSE)*'DGNB LCA Results'!$H$3,IF('DGNB LCA Results'!$P$4=3,VLOOKUP(CONCATENATE('DGNB LCA Results'!$M$3,"_",E385),$A$2:$F$350,3,FALSE)*'DGNB LCA Results'!$N$3+VLOOKUP(CONCATENATE('DGNB LCA Results'!$K$3,"_",E385),$A$2:$F$350,3,FALSE)*'DGNB LCA Results'!$L$3+VLOOKUP(CONCATENATE('DGNB LCA Results'!$I$3,"_",E385),$A$2:$F$350,3,FALSE)*'DGNB LCA Results'!$J$3,IF('DGNB LCA Results'!$P$4=2,VLOOKUP(CONCATENATE('DGNB LCA Results'!$M$3,"_",E385),$A$2:$F$350,3,FALSE)*'DGNB LCA Results'!$N$3+VLOOKUP(CONCATENATE('DGNB LCA Results'!$K$3,"_",E385),$A$2:$F$350,3,FALSE)*'DGNB LCA Results'!$L$3,IF('DGNB LCA Results'!$P$4=1,VLOOKUP(CONCATENATE('DGNB LCA Results'!$M$3,"_",E385),$A$2:$F$350,3,FALSE)*'DGNB LCA Results'!$N$3,0))))</f>
        <v>0</v>
      </c>
      <c r="D385">
        <f>IF('DGNB LCA Results'!$P$4=4,VLOOKUP(CONCATENATE('DGNB LCA Results'!$M$3,"_",E385),$A$2:$F$350,4,FALSE)*'DGNB LCA Results'!$N$3+VLOOKUP(CONCATENATE('DGNB LCA Results'!$K$3,"_",E385),$A$2:$F$350,4,FALSE)*'DGNB LCA Results'!$L$3+VLOOKUP(CONCATENATE('DGNB LCA Results'!$I$3,"_",E385),$A$2:$F$350,4,FALSE)*'DGNB LCA Results'!$J$3+VLOOKUP(CONCATENATE('DGNB LCA Results'!$G$3,"_",E385),$A$2:$F$350,4,FALSE)*'DGNB LCA Results'!$H$3,IF('DGNB LCA Results'!$P$4=3,VLOOKUP(CONCATENATE('DGNB LCA Results'!$M$3,"_",E385),$A$2:$F$350,4,FALSE)*'DGNB LCA Results'!$N$3+VLOOKUP(CONCATENATE('DGNB LCA Results'!$K$3,"_",E385),$A$2:$F$350,4,FALSE)*'DGNB LCA Results'!$L$3+VLOOKUP(CONCATENATE('DGNB LCA Results'!$I$3,"_",E385),$A$2:$F$350,4,FALSE)*'DGNB LCA Results'!$J$3,IF('DGNB LCA Results'!$P$4=2,VLOOKUP(CONCATENATE('DGNB LCA Results'!$M$3,"_",E385),$A$2:$F$350,4,FALSE)*'DGNB LCA Results'!$N$3+VLOOKUP(CONCATENATE('DGNB LCA Results'!$K$3,"_",E385),$A$2:$F$350,4,FALSE)*'DGNB LCA Results'!$L$3,IF('DGNB LCA Results'!$P$4=1,VLOOKUP(CONCATENATE('DGNB LCA Results'!$M$3,"_",E385),$A$2:$F$350,4,FALSE)*'DGNB LCA Results'!$N$3,0))))</f>
        <v>0</v>
      </c>
      <c r="E385">
        <v>100</v>
      </c>
      <c r="F385" t="s">
        <v>287</v>
      </c>
    </row>
    <row r="386">
      <c r="A386" t="str">
        <f t="shared" si="48"/>
        <v>MIX15_110</v>
      </c>
      <c r="B386">
        <f>IF('DGNB LCA Results'!$P$4=4,VLOOKUP(CONCATENATE('DGNB LCA Results'!$M$3,"_",E386),$A$2:$F$350,2,FALSE)*'DGNB LCA Results'!$N$3+VLOOKUP(CONCATENATE('DGNB LCA Results'!$K$3,"_",E386),$A$2:$F$350,2,FALSE)*'DGNB LCA Results'!$L$3+VLOOKUP(CONCATENATE('DGNB LCA Results'!$I$3,"_",E386),$A$2:$F$350,2,FALSE)*'DGNB LCA Results'!$J$3+VLOOKUP(CONCATENATE('DGNB LCA Results'!$G$3,"_",E386),$A$2:$F$350,2,FALSE)*'DGNB LCA Results'!$H$3,IF('DGNB LCA Results'!$P$4=3,VLOOKUP(CONCATENATE('DGNB LCA Results'!$M$3,"_",E386),$A$2:$F$350,2,FALSE)*'DGNB LCA Results'!$N$3+VLOOKUP(CONCATENATE('DGNB LCA Results'!$K$3,"_",E386),$A$2:$F$350,2,FALSE)*'DGNB LCA Results'!$L$3+VLOOKUP(CONCATENATE('DGNB LCA Results'!$I$3,"_",E386),$A$2:$F$350,2,FALSE)*'DGNB LCA Results'!$J$3,IF('DGNB LCA Results'!$P$4=2,VLOOKUP(CONCATENATE('DGNB LCA Results'!$M$3,"_",E386),$A$2:$F$350,2,FALSE)*'DGNB LCA Results'!$N$3+VLOOKUP(CONCATENATE('DGNB LCA Results'!$K$3,"_",E386),$A$2:$F$350,2,FALSE)*'DGNB LCA Results'!$L$3,IF('DGNB LCA Results'!$P$4=1,VLOOKUP(CONCATENATE('DGNB LCA Results'!$M$3,"_",E386),$A$2:$F$350,2,FALSE)*'DGNB LCA Results'!$N$3,0))))</f>
        <v>0</v>
      </c>
      <c r="C386">
        <f>IF('DGNB LCA Results'!$P$4=4,VLOOKUP(CONCATENATE('DGNB LCA Results'!$M$3,"_",E386),$A$2:$F$350,3,FALSE)*'DGNB LCA Results'!$N$3+VLOOKUP(CONCATENATE('DGNB LCA Results'!$K$3,"_",E386),$A$2:$F$350,3,FALSE)*'DGNB LCA Results'!$L$3+VLOOKUP(CONCATENATE('DGNB LCA Results'!$I$3,"_",E386),$A$2:$F$350,3,FALSE)*'DGNB LCA Results'!$J$3+VLOOKUP(CONCATENATE('DGNB LCA Results'!$G$3,"_",E386),$A$2:$F$350,3,FALSE)*'DGNB LCA Results'!$H$3,IF('DGNB LCA Results'!$P$4=3,VLOOKUP(CONCATENATE('DGNB LCA Results'!$M$3,"_",E386),$A$2:$F$350,3,FALSE)*'DGNB LCA Results'!$N$3+VLOOKUP(CONCATENATE('DGNB LCA Results'!$K$3,"_",E386),$A$2:$F$350,3,FALSE)*'DGNB LCA Results'!$L$3+VLOOKUP(CONCATENATE('DGNB LCA Results'!$I$3,"_",E386),$A$2:$F$350,3,FALSE)*'DGNB LCA Results'!$J$3,IF('DGNB LCA Results'!$P$4=2,VLOOKUP(CONCATENATE('DGNB LCA Results'!$M$3,"_",E386),$A$2:$F$350,3,FALSE)*'DGNB LCA Results'!$N$3+VLOOKUP(CONCATENATE('DGNB LCA Results'!$K$3,"_",E386),$A$2:$F$350,3,FALSE)*'DGNB LCA Results'!$L$3,IF('DGNB LCA Results'!$P$4=1,VLOOKUP(CONCATENATE('DGNB LCA Results'!$M$3,"_",E386),$A$2:$F$350,3,FALSE)*'DGNB LCA Results'!$N$3,0))))</f>
        <v>0</v>
      </c>
      <c r="D386">
        <f>IF('DGNB LCA Results'!$P$4=4,VLOOKUP(CONCATENATE('DGNB LCA Results'!$M$3,"_",E386),$A$2:$F$350,4,FALSE)*'DGNB LCA Results'!$N$3+VLOOKUP(CONCATENATE('DGNB LCA Results'!$K$3,"_",E386),$A$2:$F$350,4,FALSE)*'DGNB LCA Results'!$L$3+VLOOKUP(CONCATENATE('DGNB LCA Results'!$I$3,"_",E386),$A$2:$F$350,4,FALSE)*'DGNB LCA Results'!$J$3+VLOOKUP(CONCATENATE('DGNB LCA Results'!$G$3,"_",E386),$A$2:$F$350,4,FALSE)*'DGNB LCA Results'!$H$3,IF('DGNB LCA Results'!$P$4=3,VLOOKUP(CONCATENATE('DGNB LCA Results'!$M$3,"_",E386),$A$2:$F$350,4,FALSE)*'DGNB LCA Results'!$N$3+VLOOKUP(CONCATENATE('DGNB LCA Results'!$K$3,"_",E386),$A$2:$F$350,4,FALSE)*'DGNB LCA Results'!$L$3+VLOOKUP(CONCATENATE('DGNB LCA Results'!$I$3,"_",E386),$A$2:$F$350,4,FALSE)*'DGNB LCA Results'!$J$3,IF('DGNB LCA Results'!$P$4=2,VLOOKUP(CONCATENATE('DGNB LCA Results'!$M$3,"_",E386),$A$2:$F$350,4,FALSE)*'DGNB LCA Results'!$N$3+VLOOKUP(CONCATENATE('DGNB LCA Results'!$K$3,"_",E386),$A$2:$F$350,4,FALSE)*'DGNB LCA Results'!$L$3,IF('DGNB LCA Results'!$P$4=1,VLOOKUP(CONCATENATE('DGNB LCA Results'!$M$3,"_",E386),$A$2:$F$350,4,FALSE)*'DGNB LCA Results'!$N$3,0))))</f>
        <v>0</v>
      </c>
      <c r="E386">
        <v>110</v>
      </c>
      <c r="F386" t="s">
        <v>287</v>
      </c>
    </row>
    <row r="387">
      <c r="A387" t="str">
        <f t="shared" ref="A387:A450" si="49">IF(F387="","",CONCATENATE(F387,"_",E387))</f>
        <v>MIX15_120</v>
      </c>
      <c r="B387">
        <f>IF('DGNB LCA Results'!$P$4=4,VLOOKUP(CONCATENATE('DGNB LCA Results'!$M$3,"_",E387),$A$2:$F$350,2,FALSE)*'DGNB LCA Results'!$N$3+VLOOKUP(CONCATENATE('DGNB LCA Results'!$K$3,"_",E387),$A$2:$F$350,2,FALSE)*'DGNB LCA Results'!$L$3+VLOOKUP(CONCATENATE('DGNB LCA Results'!$I$3,"_",E387),$A$2:$F$350,2,FALSE)*'DGNB LCA Results'!$J$3+VLOOKUP(CONCATENATE('DGNB LCA Results'!$G$3,"_",E387),$A$2:$F$350,2,FALSE)*'DGNB LCA Results'!$H$3,IF('DGNB LCA Results'!$P$4=3,VLOOKUP(CONCATENATE('DGNB LCA Results'!$M$3,"_",E387),$A$2:$F$350,2,FALSE)*'DGNB LCA Results'!$N$3+VLOOKUP(CONCATENATE('DGNB LCA Results'!$K$3,"_",E387),$A$2:$F$350,2,FALSE)*'DGNB LCA Results'!$L$3+VLOOKUP(CONCATENATE('DGNB LCA Results'!$I$3,"_",E387),$A$2:$F$350,2,FALSE)*'DGNB LCA Results'!$J$3,IF('DGNB LCA Results'!$P$4=2,VLOOKUP(CONCATENATE('DGNB LCA Results'!$M$3,"_",E387),$A$2:$F$350,2,FALSE)*'DGNB LCA Results'!$N$3+VLOOKUP(CONCATENATE('DGNB LCA Results'!$K$3,"_",E387),$A$2:$F$350,2,FALSE)*'DGNB LCA Results'!$L$3,IF('DGNB LCA Results'!$P$4=1,VLOOKUP(CONCATENATE('DGNB LCA Results'!$M$3,"_",E387),$A$2:$F$350,2,FALSE)*'DGNB LCA Results'!$N$3,0))))</f>
        <v>0</v>
      </c>
      <c r="C387">
        <f>IF('DGNB LCA Results'!$P$4=4,VLOOKUP(CONCATENATE('DGNB LCA Results'!$M$3,"_",E387),$A$2:$F$350,3,FALSE)*'DGNB LCA Results'!$N$3+VLOOKUP(CONCATENATE('DGNB LCA Results'!$K$3,"_",E387),$A$2:$F$350,3,FALSE)*'DGNB LCA Results'!$L$3+VLOOKUP(CONCATENATE('DGNB LCA Results'!$I$3,"_",E387),$A$2:$F$350,3,FALSE)*'DGNB LCA Results'!$J$3+VLOOKUP(CONCATENATE('DGNB LCA Results'!$G$3,"_",E387),$A$2:$F$350,3,FALSE)*'DGNB LCA Results'!$H$3,IF('DGNB LCA Results'!$P$4=3,VLOOKUP(CONCATENATE('DGNB LCA Results'!$M$3,"_",E387),$A$2:$F$350,3,FALSE)*'DGNB LCA Results'!$N$3+VLOOKUP(CONCATENATE('DGNB LCA Results'!$K$3,"_",E387),$A$2:$F$350,3,FALSE)*'DGNB LCA Results'!$L$3+VLOOKUP(CONCATENATE('DGNB LCA Results'!$I$3,"_",E387),$A$2:$F$350,3,FALSE)*'DGNB LCA Results'!$J$3,IF('DGNB LCA Results'!$P$4=2,VLOOKUP(CONCATENATE('DGNB LCA Results'!$M$3,"_",E387),$A$2:$F$350,3,FALSE)*'DGNB LCA Results'!$N$3+VLOOKUP(CONCATENATE('DGNB LCA Results'!$K$3,"_",E387),$A$2:$F$350,3,FALSE)*'DGNB LCA Results'!$L$3,IF('DGNB LCA Results'!$P$4=1,VLOOKUP(CONCATENATE('DGNB LCA Results'!$M$3,"_",E387),$A$2:$F$350,3,FALSE)*'DGNB LCA Results'!$N$3,0))))</f>
        <v>0</v>
      </c>
      <c r="D387">
        <f>IF('DGNB LCA Results'!$P$4=4,VLOOKUP(CONCATENATE('DGNB LCA Results'!$M$3,"_",E387),$A$2:$F$350,4,FALSE)*'DGNB LCA Results'!$N$3+VLOOKUP(CONCATENATE('DGNB LCA Results'!$K$3,"_",E387),$A$2:$F$350,4,FALSE)*'DGNB LCA Results'!$L$3+VLOOKUP(CONCATENATE('DGNB LCA Results'!$I$3,"_",E387),$A$2:$F$350,4,FALSE)*'DGNB LCA Results'!$J$3+VLOOKUP(CONCATENATE('DGNB LCA Results'!$G$3,"_",E387),$A$2:$F$350,4,FALSE)*'DGNB LCA Results'!$H$3,IF('DGNB LCA Results'!$P$4=3,VLOOKUP(CONCATENATE('DGNB LCA Results'!$M$3,"_",E387),$A$2:$F$350,4,FALSE)*'DGNB LCA Results'!$N$3+VLOOKUP(CONCATENATE('DGNB LCA Results'!$K$3,"_",E387),$A$2:$F$350,4,FALSE)*'DGNB LCA Results'!$L$3+VLOOKUP(CONCATENATE('DGNB LCA Results'!$I$3,"_",E387),$A$2:$F$350,4,FALSE)*'DGNB LCA Results'!$J$3,IF('DGNB LCA Results'!$P$4=2,VLOOKUP(CONCATENATE('DGNB LCA Results'!$M$3,"_",E387),$A$2:$F$350,4,FALSE)*'DGNB LCA Results'!$N$3+VLOOKUP(CONCATENATE('DGNB LCA Results'!$K$3,"_",E387),$A$2:$F$350,4,FALSE)*'DGNB LCA Results'!$L$3,IF('DGNB LCA Results'!$P$4=1,VLOOKUP(CONCATENATE('DGNB LCA Results'!$M$3,"_",E387),$A$2:$F$350,4,FALSE)*'DGNB LCA Results'!$N$3,0))))</f>
        <v>0</v>
      </c>
      <c r="E387">
        <v>120</v>
      </c>
      <c r="F387" t="s">
        <v>287</v>
      </c>
    </row>
    <row r="388">
      <c r="A388" t="str">
        <f t="shared" si="49"/>
        <v/>
      </c>
    </row>
    <row r="389">
      <c r="A389" t="str">
        <f t="shared" si="49"/>
        <v>MIX18_0</v>
      </c>
      <c r="B389">
        <v>1.3999999999999999</v>
      </c>
      <c r="C389">
        <v>1</v>
      </c>
      <c r="D389">
        <v>1</v>
      </c>
      <c r="E389">
        <v>0</v>
      </c>
      <c r="F389" t="s">
        <v>290</v>
      </c>
    </row>
    <row r="390">
      <c r="A390" t="str">
        <f t="shared" si="49"/>
        <v>MIX18_40</v>
      </c>
      <c r="B390">
        <v>1</v>
      </c>
      <c r="C390">
        <v>1</v>
      </c>
      <c r="D390">
        <v>1</v>
      </c>
      <c r="E390">
        <v>40</v>
      </c>
      <c r="F390" t="s">
        <v>290</v>
      </c>
    </row>
    <row r="391">
      <c r="A391" t="str">
        <f t="shared" si="49"/>
        <v>MIX18_80</v>
      </c>
      <c r="B391">
        <v>0.69999999999999996</v>
      </c>
      <c r="C391">
        <v>1</v>
      </c>
      <c r="D391">
        <v>1</v>
      </c>
      <c r="E391">
        <v>80</v>
      </c>
      <c r="F391" t="s">
        <v>290</v>
      </c>
    </row>
    <row r="392">
      <c r="A392" t="str">
        <f t="shared" si="49"/>
        <v>MIX18_100</v>
      </c>
      <c r="B392">
        <v>0.55000000000000004</v>
      </c>
      <c r="C392">
        <v>1</v>
      </c>
      <c r="D392">
        <v>1</v>
      </c>
      <c r="E392">
        <v>100</v>
      </c>
      <c r="F392" t="s">
        <v>290</v>
      </c>
    </row>
    <row r="393">
      <c r="A393" t="str">
        <f t="shared" si="49"/>
        <v/>
      </c>
    </row>
    <row r="394">
      <c r="A394" t="str">
        <f t="shared" si="49"/>
        <v>MIX18_NVS_0</v>
      </c>
      <c r="B394">
        <f>IF('DGNB LCA Results'!$P$4=4,VLOOKUP(CONCATENATE('DGNB LCA Results'!$M$3,"_",E394),$A$2:$E$360,2,FALSE)*'DGNB LCA Results'!$N$3+
                                                                  VLOOKUP(CONCATENATE('DGNB LCA Results'!$K$3,"_",E394),$A$2:$E$360,2,FALSE)*'DGNB LCA Results'!$L$3+
                                                                  VLOOKUP(CONCATENATE('DGNB LCA Results'!$I$3,"_",E394),$A$2:$E$360,2,FALSE)*'DGNB LCA Results'!$J$3+
                                                                  VLOOKUP(CONCATENATE('DGNB LCA Results'!$G$3,"_",E394), $A$2:$E$360,2,FALSE)*'DGNB LCA Results'!$H$3,
IF('DGNB LCA Results'!$P$4=3,VLOOKUP(CONCATENATE('DGNB LCA Results'!$M$3,"_",E394),$A$2:$E$360,2,FALSE)*'DGNB LCA Results'!$N$3+
                                                                VLOOKUP(CONCATENATE('DGNB LCA Results'!$K$3,"_",E394),$A$2:$E$360,2,FALSE)*'DGNB LCA Results'!$L$3+
                                                                VLOOKUP(CONCATENATE('DGNB LCA Results'!$I$3,"_",E394),$A$2:$E$360,2,FALSE)*'DGNB LCA Results'!$J$3,
IF('DGNB LCA Results'!$P$4=2,VLOOKUP(CONCATENATE('DGNB LCA Results'!$M$3,"_",E394),$A$2:$E$360,2,FALSE)*'DGNB LCA Results'!$N$3+
                                                                 VLOOKUP(CONCATENATE('DGNB LCA Results'!$K$3,"_",E394),$A$2:$E$360,2,FALSE)*'DGNB LCA Results'!$L$3,
IF('DGNB LCA Results'!$P$4=1,VLOOKUP(CONCATENATE('DGNB LCA Results'!$M$3,"_",E394),$A$2:$E$360,2,FALSE)*'DGNB LCA Results'!$N$3,0))))</f>
        <v>0</v>
      </c>
      <c r="C394">
        <v>1</v>
      </c>
      <c r="D394">
        <v>1</v>
      </c>
      <c r="E394">
        <v>0</v>
      </c>
      <c r="F394" t="s">
        <v>293</v>
      </c>
    </row>
    <row r="395">
      <c r="A395" t="str">
        <f t="shared" si="49"/>
        <v>MIX18_NVS_30</v>
      </c>
      <c r="B395">
        <f>IF('DGNB LCA Results'!$P$4=4,VLOOKUP(CONCATENATE('DGNB LCA Results'!$M$3,"_",E395),$A$2:$E$360,2,FALSE)*'DGNB LCA Results'!$N$3+VLOOKUP(CONCATENATE('DGNB LCA Results'!$K$3,"_",E395),$A$2:$E$360,2,FALSE)*'DGNB LCA Results'!$L$3+VLOOKUP(CONCATENATE('DGNB LCA Results'!$I$3,"_",E395),$A$2:$E$360,2,FALSE)*'DGNB LCA Results'!$J$3+VLOOKUP(CONCATENATE('DGNB LCA Results'!$G$3,"_",E395),$A$2:$E$360,2,FALSE)*'DGNB LCA Results'!$H$3,IF('DGNB LCA Results'!$P$4=3,VLOOKUP(CONCATENATE('DGNB LCA Results'!$M$3,"_",E395),$A$2:$E$360,2,FALSE)*'DGNB LCA Results'!$N$3+VLOOKUP(CONCATENATE('DGNB LCA Results'!$K$3,"_",E395),$A$2:$E$360,2,FALSE)*'DGNB LCA Results'!$L$3+VLOOKUP(CONCATENATE('DGNB LCA Results'!$I$3,"_",E395),$A$2:$E$360,2,FALSE)*'DGNB LCA Results'!$J$3,IF('DGNB LCA Results'!$P$4=2,VLOOKUP(CONCATENATE('DGNB LCA Results'!$M$3,"_",E395),$A$2:$E$360,2,FALSE)*'DGNB LCA Results'!$N$3+VLOOKUP(CONCATENATE('DGNB LCA Results'!$K$3,"_",E395),$A$2:$E$360,2,FALSE)*'DGNB LCA Results'!$L$3,IF('DGNB LCA Results'!$P$4=1,VLOOKUP(CONCATENATE('DGNB LCA Results'!$M$3,"_",E395),$A$2:$E$360,2,FALSE)*'DGNB LCA Results'!$N$3,0))))</f>
        <v>0</v>
      </c>
      <c r="C395">
        <v>1</v>
      </c>
      <c r="D395">
        <v>1</v>
      </c>
      <c r="E395">
        <v>30</v>
      </c>
      <c r="F395" t="s">
        <v>293</v>
      </c>
    </row>
    <row r="396">
      <c r="A396" t="str">
        <f t="shared" si="49"/>
        <v>MIX18_NVS_60</v>
      </c>
      <c r="B396">
        <f>IF('DGNB LCA Results'!$P$4=4,VLOOKUP(CONCATENATE('DGNB LCA Results'!$M$3,"_",E396),$A$2:$E$360,2,FALSE)*'DGNB LCA Results'!$N$3+VLOOKUP(CONCATENATE('DGNB LCA Results'!$K$3,"_",E396),$A$2:$E$360,2,FALSE)*'DGNB LCA Results'!$L$3+VLOOKUP(CONCATENATE('DGNB LCA Results'!$I$3,"_",E396),$A$2:$E$360,2,FALSE)*'DGNB LCA Results'!$J$3+VLOOKUP(CONCATENATE('DGNB LCA Results'!$G$3,"_",E396),$A$2:$E$360,2,FALSE)*'DGNB LCA Results'!$H$3,IF('DGNB LCA Results'!$P$4=3,VLOOKUP(CONCATENATE('DGNB LCA Results'!$M$3,"_",E396),$A$2:$E$360,2,FALSE)*'DGNB LCA Results'!$N$3+VLOOKUP(CONCATENATE('DGNB LCA Results'!$K$3,"_",E396),$A$2:$E$360,2,FALSE)*'DGNB LCA Results'!$L$3+VLOOKUP(CONCATENATE('DGNB LCA Results'!$I$3,"_",E396),$A$2:$E$360,2,FALSE)*'DGNB LCA Results'!$J$3,IF('DGNB LCA Results'!$P$4=2,VLOOKUP(CONCATENATE('DGNB LCA Results'!$M$3,"_",E396),$A$2:$E$360,2,FALSE)*'DGNB LCA Results'!$N$3+VLOOKUP(CONCATENATE('DGNB LCA Results'!$K$3,"_",E396),$A$2:$E$360,2,FALSE)*'DGNB LCA Results'!$L$3,IF('DGNB LCA Results'!$P$4=1,VLOOKUP(CONCATENATE('DGNB LCA Results'!$M$3,"_",E396),$A$2:$E$360,2,FALSE)*'DGNB LCA Results'!$N$3,0))))</f>
        <v>0</v>
      </c>
      <c r="C396">
        <v>1</v>
      </c>
      <c r="D396">
        <v>1</v>
      </c>
      <c r="E396">
        <v>60</v>
      </c>
      <c r="F396" t="s">
        <v>293</v>
      </c>
    </row>
    <row r="397">
      <c r="A397" t="str">
        <f t="shared" si="49"/>
        <v>MIX18_NVS_80</v>
      </c>
      <c r="B397">
        <f>IF('DGNB LCA Results'!$P$4=4,VLOOKUP(CONCATENATE('DGNB LCA Results'!$M$3,"_",E397),$A$2:$E$360,2,FALSE)*'DGNB LCA Results'!$N$3+VLOOKUP(CONCATENATE('DGNB LCA Results'!$K$3,"_",E397),$A$2:$E$360,2,FALSE)*'DGNB LCA Results'!$L$3+VLOOKUP(CONCATENATE('DGNB LCA Results'!$I$3,"_",E397),$A$2:$E$360,2,FALSE)*'DGNB LCA Results'!$J$3+VLOOKUP(CONCATENATE('DGNB LCA Results'!$G$3,"_",E397),$A$2:$E$360,2,FALSE)*'DGNB LCA Results'!$H$3,IF('DGNB LCA Results'!$P$4=3,VLOOKUP(CONCATENATE('DGNB LCA Results'!$M$3,"_",E397),$A$2:$E$360,2,FALSE)*'DGNB LCA Results'!$N$3+VLOOKUP(CONCATENATE('DGNB LCA Results'!$K$3,"_",E397),$A$2:$E$360,2,FALSE)*'DGNB LCA Results'!$L$3+VLOOKUP(CONCATENATE('DGNB LCA Results'!$I$3,"_",E397),$A$2:$E$360,2,FALSE)*'DGNB LCA Results'!$J$3,IF('DGNB LCA Results'!$P$4=2,VLOOKUP(CONCATENATE('DGNB LCA Results'!$M$3,"_",E397),$A$2:$E$360,2,FALSE)*'DGNB LCA Results'!$N$3+VLOOKUP(CONCATENATE('DGNB LCA Results'!$K$3,"_",E397),$A$2:$E$360,2,FALSE)*'DGNB LCA Results'!$L$3,IF('DGNB LCA Results'!$P$4=1,VLOOKUP(CONCATENATE('DGNB LCA Results'!$M$3,"_",E397),$A$2:$E$360,2,FALSE)*'DGNB LCA Results'!$N$3,0))))</f>
        <v>0</v>
      </c>
      <c r="C397">
        <v>1</v>
      </c>
      <c r="D397">
        <v>1</v>
      </c>
      <c r="E397">
        <v>80</v>
      </c>
      <c r="F397" t="s">
        <v>293</v>
      </c>
    </row>
    <row r="398">
      <c r="A398" t="str">
        <f t="shared" si="49"/>
        <v/>
      </c>
    </row>
    <row r="399">
      <c r="A399" t="str">
        <f t="shared" si="49"/>
        <v>SBV16_10</v>
      </c>
      <c r="B399">
        <v>1.3999999999999999</v>
      </c>
      <c r="C399">
        <v>1</v>
      </c>
      <c r="D399">
        <v>1.3999999999999999</v>
      </c>
      <c r="E399">
        <v>10</v>
      </c>
      <c r="F399" t="s">
        <v>302</v>
      </c>
    </row>
    <row r="400">
      <c r="A400" t="str">
        <f t="shared" si="49"/>
        <v>SBV16_20</v>
      </c>
      <c r="B400">
        <v>1.3</v>
      </c>
      <c r="C400">
        <v>1</v>
      </c>
      <c r="D400">
        <v>1.3999999999999999</v>
      </c>
      <c r="E400">
        <v>20</v>
      </c>
      <c r="F400" t="s">
        <v>302</v>
      </c>
    </row>
    <row r="401">
      <c r="A401" t="str">
        <f t="shared" si="49"/>
        <v>SBV16_30</v>
      </c>
      <c r="B401">
        <v>1.2</v>
      </c>
      <c r="C401">
        <v>1</v>
      </c>
      <c r="D401">
        <v>1.3999999999999999</v>
      </c>
      <c r="E401">
        <v>30</v>
      </c>
      <c r="F401" t="s">
        <v>302</v>
      </c>
    </row>
    <row r="402">
      <c r="A402" t="str">
        <f t="shared" si="49"/>
        <v>SBV16_40</v>
      </c>
      <c r="B402">
        <v>1.1000000000000001</v>
      </c>
      <c r="C402">
        <v>1</v>
      </c>
      <c r="D402">
        <v>1.3999999999999999</v>
      </c>
      <c r="E402">
        <v>40</v>
      </c>
      <c r="F402" t="s">
        <v>302</v>
      </c>
    </row>
    <row r="403">
      <c r="A403" t="str">
        <f t="shared" si="49"/>
        <v>SBV16_50</v>
      </c>
      <c r="B403">
        <v>1</v>
      </c>
      <c r="C403">
        <v>1</v>
      </c>
      <c r="D403">
        <v>1.3999999999999999</v>
      </c>
      <c r="E403">
        <v>50</v>
      </c>
      <c r="F403" t="s">
        <v>302</v>
      </c>
    </row>
    <row r="404">
      <c r="A404" t="str">
        <f t="shared" si="49"/>
        <v>SBV16_60</v>
      </c>
      <c r="B404">
        <v>0.93999999999999995</v>
      </c>
      <c r="C404">
        <v>1</v>
      </c>
      <c r="D404">
        <v>1</v>
      </c>
      <c r="E404">
        <v>60</v>
      </c>
      <c r="F404" t="s">
        <v>302</v>
      </c>
    </row>
    <row r="405">
      <c r="A405" t="str">
        <f t="shared" si="49"/>
        <v>SBV16_70</v>
      </c>
      <c r="B405">
        <v>0.88</v>
      </c>
      <c r="C405">
        <v>1</v>
      </c>
      <c r="D405">
        <v>1</v>
      </c>
      <c r="E405">
        <v>70</v>
      </c>
      <c r="F405" t="s">
        <v>302</v>
      </c>
    </row>
    <row r="406">
      <c r="A406" t="str">
        <f t="shared" si="49"/>
        <v>SBV16_75</v>
      </c>
      <c r="B406">
        <v>0.84999999999999998</v>
      </c>
      <c r="C406">
        <v>1</v>
      </c>
      <c r="D406">
        <v>1</v>
      </c>
      <c r="E406">
        <v>75</v>
      </c>
      <c r="F406" t="s">
        <v>302</v>
      </c>
    </row>
    <row r="407">
      <c r="A407" t="str">
        <f t="shared" si="49"/>
        <v>SBV16_80</v>
      </c>
      <c r="B407">
        <v>0.81999999999999995</v>
      </c>
      <c r="C407">
        <v>1</v>
      </c>
      <c r="D407">
        <v>1</v>
      </c>
      <c r="E407">
        <v>80</v>
      </c>
      <c r="F407" t="s">
        <v>302</v>
      </c>
    </row>
    <row r="408">
      <c r="A408" t="str">
        <f t="shared" si="49"/>
        <v>SBV16_90</v>
      </c>
      <c r="B408">
        <v>0.76000000000000001</v>
      </c>
      <c r="C408">
        <v>1</v>
      </c>
      <c r="D408">
        <v>1</v>
      </c>
      <c r="E408">
        <v>90</v>
      </c>
      <c r="F408" t="s">
        <v>302</v>
      </c>
    </row>
    <row r="409">
      <c r="A409" t="str">
        <f t="shared" si="49"/>
        <v>SBV16_100</v>
      </c>
      <c r="B409">
        <v>0.69999999999999996</v>
      </c>
      <c r="C409">
        <v>1</v>
      </c>
      <c r="D409">
        <v>1</v>
      </c>
      <c r="E409">
        <v>100</v>
      </c>
      <c r="F409" t="s">
        <v>302</v>
      </c>
    </row>
    <row r="410">
      <c r="A410" t="str">
        <f t="shared" si="49"/>
        <v>SBV16_110</v>
      </c>
      <c r="B410">
        <v>0.69999999999999996</v>
      </c>
      <c r="C410">
        <v>1</v>
      </c>
      <c r="D410">
        <v>0.75</v>
      </c>
      <c r="E410">
        <v>110</v>
      </c>
      <c r="F410" t="s">
        <v>302</v>
      </c>
    </row>
    <row r="411">
      <c r="A411" t="str">
        <f t="shared" si="49"/>
        <v>SBV16_120</v>
      </c>
      <c r="B411">
        <v>0.69999999999999996</v>
      </c>
      <c r="C411">
        <v>1</v>
      </c>
      <c r="D411">
        <v>0.5</v>
      </c>
      <c r="E411">
        <v>120</v>
      </c>
      <c r="F411" t="s">
        <v>302</v>
      </c>
    </row>
    <row r="412">
      <c r="A412" t="str">
        <f t="shared" si="49"/>
        <v/>
      </c>
    </row>
    <row r="413">
      <c r="A413" t="str">
        <f t="shared" si="49"/>
        <v>SBV21_0</v>
      </c>
      <c r="B413">
        <v>1.3999999999999999</v>
      </c>
      <c r="C413">
        <v>1</v>
      </c>
      <c r="D413">
        <v>1.3999999999999999</v>
      </c>
      <c r="E413">
        <v>0</v>
      </c>
      <c r="F413" t="s">
        <v>255</v>
      </c>
    </row>
    <row r="414">
      <c r="A414" t="str">
        <f t="shared" si="49"/>
        <v>SBV21_25</v>
      </c>
      <c r="B414">
        <v>1</v>
      </c>
      <c r="C414">
        <v>1</v>
      </c>
      <c r="D414">
        <v>1.3999999999999999</v>
      </c>
      <c r="E414">
        <v>25</v>
      </c>
      <c r="F414" t="s">
        <v>255</v>
      </c>
    </row>
    <row r="415">
      <c r="A415" t="str">
        <f t="shared" si="49"/>
        <v>SBV21_50</v>
      </c>
      <c r="B415">
        <v>0.69999999999999996</v>
      </c>
      <c r="C415">
        <v>1</v>
      </c>
      <c r="D415">
        <v>1.3999999999999999</v>
      </c>
      <c r="E415">
        <v>50</v>
      </c>
      <c r="F415" t="s">
        <v>255</v>
      </c>
    </row>
    <row r="416">
      <c r="A416" t="str">
        <f t="shared" si="49"/>
        <v>SBV21_70</v>
      </c>
      <c r="B416">
        <v>0.55000000000000004</v>
      </c>
      <c r="C416">
        <v>1</v>
      </c>
      <c r="D416">
        <v>1.3999999999999999</v>
      </c>
      <c r="E416">
        <v>70</v>
      </c>
      <c r="F416" t="s">
        <v>255</v>
      </c>
    </row>
    <row r="417">
      <c r="A417" t="str">
        <f t="shared" si="49"/>
        <v/>
      </c>
    </row>
    <row r="418">
      <c r="A418" t="str">
        <f t="shared" si="49"/>
        <v>SBI21_0</v>
      </c>
      <c r="B418">
        <v>1.3999999999999999</v>
      </c>
      <c r="C418">
        <v>1</v>
      </c>
      <c r="D418">
        <v>1.3999999999999999</v>
      </c>
      <c r="E418">
        <v>0</v>
      </c>
      <c r="F418" t="s">
        <v>260</v>
      </c>
    </row>
    <row r="419">
      <c r="A419" t="str">
        <f t="shared" si="49"/>
        <v>SBI21_25</v>
      </c>
      <c r="B419">
        <v>1</v>
      </c>
      <c r="C419">
        <v>1</v>
      </c>
      <c r="D419">
        <v>1.3999999999999999</v>
      </c>
      <c r="E419">
        <v>25</v>
      </c>
      <c r="F419" t="s">
        <v>260</v>
      </c>
    </row>
    <row r="420">
      <c r="A420" t="str">
        <f t="shared" si="49"/>
        <v>SBI21_50</v>
      </c>
      <c r="B420">
        <v>0.69999999999999996</v>
      </c>
      <c r="C420">
        <v>1</v>
      </c>
      <c r="D420">
        <v>1.3999999999999999</v>
      </c>
      <c r="E420">
        <v>50</v>
      </c>
      <c r="F420" t="s">
        <v>260</v>
      </c>
    </row>
    <row r="421">
      <c r="A421" t="str">
        <f t="shared" si="49"/>
        <v>SBI21_70</v>
      </c>
      <c r="B421">
        <v>0.55000000000000004</v>
      </c>
      <c r="C421">
        <v>1</v>
      </c>
      <c r="D421">
        <v>1.3999999999999999</v>
      </c>
      <c r="E421">
        <v>70</v>
      </c>
      <c r="F421" t="s">
        <v>260</v>
      </c>
    </row>
    <row r="422">
      <c r="A422" t="str">
        <f t="shared" si="49"/>
        <v/>
      </c>
    </row>
    <row r="423">
      <c r="A423" t="str">
        <f t="shared" si="49"/>
        <v>SWO21_0</v>
      </c>
      <c r="B423">
        <v>1.3999999999999999</v>
      </c>
      <c r="C423">
        <v>1</v>
      </c>
      <c r="D423">
        <v>1.3999999999999999</v>
      </c>
      <c r="E423">
        <v>0</v>
      </c>
      <c r="F423" t="s">
        <v>264</v>
      </c>
    </row>
    <row r="424">
      <c r="A424" t="str">
        <f t="shared" si="49"/>
        <v>SWO21_25</v>
      </c>
      <c r="B424">
        <v>1</v>
      </c>
      <c r="C424">
        <v>1</v>
      </c>
      <c r="D424">
        <v>1.3999999999999999</v>
      </c>
      <c r="E424">
        <v>25</v>
      </c>
      <c r="F424" t="s">
        <v>264</v>
      </c>
    </row>
    <row r="425">
      <c r="A425" t="str">
        <f t="shared" si="49"/>
        <v>SWO21_50</v>
      </c>
      <c r="B425">
        <v>0.69999999999999996</v>
      </c>
      <c r="C425">
        <v>1</v>
      </c>
      <c r="D425">
        <v>1.3999999999999999</v>
      </c>
      <c r="E425">
        <v>50</v>
      </c>
      <c r="F425" t="s">
        <v>264</v>
      </c>
    </row>
    <row r="426">
      <c r="A426" t="str">
        <f t="shared" si="49"/>
        <v>SWO21_70</v>
      </c>
      <c r="B426">
        <v>0.55000000000000004</v>
      </c>
      <c r="C426">
        <v>1</v>
      </c>
      <c r="D426">
        <v>1.3999999999999999</v>
      </c>
      <c r="E426">
        <v>70</v>
      </c>
      <c r="F426" t="s">
        <v>264</v>
      </c>
    </row>
    <row r="427">
      <c r="A427" t="str">
        <f t="shared" si="49"/>
        <v/>
      </c>
    </row>
    <row r="428">
      <c r="A428" t="str">
        <f t="shared" si="49"/>
        <v>SHO21_0</v>
      </c>
      <c r="B428">
        <v>1.3999999999999999</v>
      </c>
      <c r="C428">
        <v>1</v>
      </c>
      <c r="D428">
        <v>1.3999999999999999</v>
      </c>
      <c r="E428">
        <v>0</v>
      </c>
      <c r="F428" t="s">
        <v>269</v>
      </c>
    </row>
    <row r="429">
      <c r="A429" t="str">
        <f t="shared" si="49"/>
        <v>SHO21_25</v>
      </c>
      <c r="B429">
        <v>1</v>
      </c>
      <c r="C429">
        <v>1</v>
      </c>
      <c r="D429">
        <v>1.3999999999999999</v>
      </c>
      <c r="E429">
        <v>25</v>
      </c>
      <c r="F429" t="s">
        <v>269</v>
      </c>
    </row>
    <row r="430">
      <c r="A430" t="str">
        <f t="shared" si="49"/>
        <v>SHO21_50</v>
      </c>
      <c r="B430">
        <v>0.69999999999999996</v>
      </c>
      <c r="C430">
        <v>1</v>
      </c>
      <c r="D430">
        <v>1.3999999999999999</v>
      </c>
      <c r="E430">
        <v>50</v>
      </c>
      <c r="F430" t="s">
        <v>269</v>
      </c>
    </row>
    <row r="431">
      <c r="A431" t="str">
        <f t="shared" si="49"/>
        <v>SHO21_70</v>
      </c>
      <c r="B431">
        <v>0.55000000000000004</v>
      </c>
      <c r="C431">
        <v>1</v>
      </c>
      <c r="D431">
        <v>1.3999999999999999</v>
      </c>
      <c r="E431">
        <v>70</v>
      </c>
      <c r="F431" t="s">
        <v>269</v>
      </c>
    </row>
    <row r="432">
      <c r="A432" t="str">
        <f t="shared" si="49"/>
        <v/>
      </c>
    </row>
    <row r="433">
      <c r="A433" t="str">
        <f t="shared" si="49"/>
        <v>SVM21_0</v>
      </c>
      <c r="B433">
        <v>1.3999999999999999</v>
      </c>
      <c r="C433">
        <v>1</v>
      </c>
      <c r="D433">
        <v>1.3999999999999999</v>
      </c>
      <c r="E433">
        <v>0</v>
      </c>
      <c r="F433" t="s">
        <v>274</v>
      </c>
    </row>
    <row r="434">
      <c r="A434" t="str">
        <f t="shared" si="49"/>
        <v>SVM21_25</v>
      </c>
      <c r="B434">
        <v>1</v>
      </c>
      <c r="C434">
        <v>1</v>
      </c>
      <c r="D434">
        <v>1.3999999999999999</v>
      </c>
      <c r="E434">
        <v>25</v>
      </c>
      <c r="F434" t="s">
        <v>274</v>
      </c>
    </row>
    <row r="435">
      <c r="A435" t="str">
        <f t="shared" si="49"/>
        <v>SVM21_50</v>
      </c>
      <c r="B435">
        <v>0.69999999999999996</v>
      </c>
      <c r="C435">
        <v>1</v>
      </c>
      <c r="D435">
        <v>1.3999999999999999</v>
      </c>
      <c r="E435">
        <v>50</v>
      </c>
      <c r="F435" t="s">
        <v>274</v>
      </c>
    </row>
    <row r="436">
      <c r="A436" t="str">
        <f t="shared" si="49"/>
        <v>SVM21_70</v>
      </c>
      <c r="B436">
        <v>0.55000000000000004</v>
      </c>
      <c r="C436">
        <v>1</v>
      </c>
      <c r="D436">
        <v>1.3999999999999999</v>
      </c>
      <c r="E436">
        <v>70</v>
      </c>
      <c r="F436" t="s">
        <v>274</v>
      </c>
    </row>
    <row r="437">
      <c r="A437" t="str">
        <f t="shared" si="49"/>
        <v/>
      </c>
    </row>
    <row r="438">
      <c r="A438" t="str">
        <f t="shared" si="49"/>
        <v>SSC21_0</v>
      </c>
      <c r="B438">
        <v>1.3999999999999999</v>
      </c>
      <c r="C438">
        <v>1</v>
      </c>
      <c r="D438">
        <v>1.3999999999999999</v>
      </c>
      <c r="E438">
        <v>0</v>
      </c>
      <c r="F438" t="s">
        <v>279</v>
      </c>
    </row>
    <row r="439">
      <c r="A439" t="str">
        <f t="shared" si="49"/>
        <v>SSC21_25</v>
      </c>
      <c r="B439">
        <v>1</v>
      </c>
      <c r="C439">
        <v>1</v>
      </c>
      <c r="D439">
        <v>1.3999999999999999</v>
      </c>
      <c r="E439">
        <v>25</v>
      </c>
      <c r="F439" t="s">
        <v>279</v>
      </c>
    </row>
    <row r="440">
      <c r="A440" t="str">
        <f t="shared" si="49"/>
        <v>SSC21_50</v>
      </c>
      <c r="B440">
        <v>0.69999999999999996</v>
      </c>
      <c r="C440">
        <v>1</v>
      </c>
      <c r="D440">
        <v>1.3999999999999999</v>
      </c>
      <c r="E440">
        <v>50</v>
      </c>
      <c r="F440" t="s">
        <v>279</v>
      </c>
    </row>
    <row r="441">
      <c r="A441" t="str">
        <f t="shared" si="49"/>
        <v>SSC21_70</v>
      </c>
      <c r="B441">
        <v>0.55000000000000004</v>
      </c>
      <c r="C441">
        <v>1</v>
      </c>
      <c r="D441">
        <v>1.3999999999999999</v>
      </c>
      <c r="E441">
        <v>70</v>
      </c>
      <c r="F441" t="s">
        <v>279</v>
      </c>
    </row>
    <row r="442">
      <c r="A442" t="str">
        <f t="shared" si="49"/>
        <v/>
      </c>
    </row>
    <row r="443">
      <c r="A443" t="str">
        <f t="shared" si="49"/>
        <v>SGH21_0</v>
      </c>
      <c r="B443">
        <v>1.3999999999999999</v>
      </c>
      <c r="C443">
        <v>1</v>
      </c>
      <c r="D443">
        <v>1.3999999999999999</v>
      </c>
      <c r="E443">
        <v>0</v>
      </c>
      <c r="F443" t="s">
        <v>283</v>
      </c>
    </row>
    <row r="444">
      <c r="A444" t="str">
        <f t="shared" si="49"/>
        <v>SGH21_25</v>
      </c>
      <c r="B444">
        <v>1</v>
      </c>
      <c r="C444">
        <v>1</v>
      </c>
      <c r="D444">
        <v>1.3999999999999999</v>
      </c>
      <c r="E444">
        <v>25</v>
      </c>
      <c r="F444" t="s">
        <v>283</v>
      </c>
    </row>
    <row r="445">
      <c r="A445" t="str">
        <f t="shared" si="49"/>
        <v>SGH21_50</v>
      </c>
      <c r="B445">
        <v>0.69999999999999996</v>
      </c>
      <c r="C445">
        <v>1</v>
      </c>
      <c r="D445">
        <v>1.3999999999999999</v>
      </c>
      <c r="E445">
        <v>50</v>
      </c>
      <c r="F445" t="s">
        <v>283</v>
      </c>
    </row>
    <row r="446">
      <c r="A446" t="str">
        <f t="shared" si="49"/>
        <v>SGH21_70</v>
      </c>
      <c r="B446">
        <v>0.55000000000000004</v>
      </c>
      <c r="C446">
        <v>1</v>
      </c>
      <c r="D446">
        <v>1.3999999999999999</v>
      </c>
      <c r="E446">
        <v>70</v>
      </c>
      <c r="F446" t="s">
        <v>283</v>
      </c>
    </row>
    <row r="447">
      <c r="A447" t="str">
        <f t="shared" si="49"/>
        <v/>
      </c>
    </row>
    <row r="448">
      <c r="A448" t="str">
        <f t="shared" si="49"/>
        <v>SVS21_Typ1_0</v>
      </c>
      <c r="B448">
        <v>1.3999999999999999</v>
      </c>
      <c r="C448">
        <v>1</v>
      </c>
      <c r="D448">
        <v>1.3999999999999999</v>
      </c>
      <c r="E448">
        <v>0</v>
      </c>
      <c r="F448" t="s">
        <v>285</v>
      </c>
    </row>
    <row r="449">
      <c r="A449" t="str">
        <f t="shared" si="49"/>
        <v>SVS21_Typ1_25</v>
      </c>
      <c r="B449">
        <v>1</v>
      </c>
      <c r="C449">
        <v>1</v>
      </c>
      <c r="D449">
        <v>1.3999999999999999</v>
      </c>
      <c r="E449">
        <v>25</v>
      </c>
      <c r="F449" t="s">
        <v>285</v>
      </c>
    </row>
    <row r="450">
      <c r="A450" t="str">
        <f t="shared" si="49"/>
        <v>SVS21_Typ1_50</v>
      </c>
      <c r="B450">
        <v>0.69999999999999996</v>
      </c>
      <c r="C450">
        <v>1</v>
      </c>
      <c r="D450">
        <v>1.3999999999999999</v>
      </c>
      <c r="E450">
        <v>50</v>
      </c>
      <c r="F450" t="s">
        <v>285</v>
      </c>
    </row>
    <row r="451">
      <c r="A451" t="str">
        <f t="shared" ref="A451:A514" si="50">IF(F451="","",CONCATENATE(F451,"_",E451))</f>
        <v>SVS21_Typ1_70</v>
      </c>
      <c r="B451">
        <v>0.55000000000000004</v>
      </c>
      <c r="C451">
        <v>1</v>
      </c>
      <c r="D451">
        <v>1.3999999999999999</v>
      </c>
      <c r="E451">
        <v>70</v>
      </c>
      <c r="F451" t="s">
        <v>285</v>
      </c>
    </row>
    <row r="452">
      <c r="A452" t="str">
        <f t="shared" si="50"/>
        <v/>
      </c>
    </row>
    <row r="453">
      <c r="A453" t="str">
        <f t="shared" si="50"/>
        <v>SLO21_0</v>
      </c>
      <c r="B453">
        <v>1.3999999999999999</v>
      </c>
      <c r="C453">
        <v>1</v>
      </c>
      <c r="D453">
        <v>1.3999999999999999</v>
      </c>
      <c r="E453">
        <v>0</v>
      </c>
      <c r="F453" t="s">
        <v>289</v>
      </c>
    </row>
    <row r="454">
      <c r="A454" t="str">
        <f t="shared" si="50"/>
        <v>SLO21_25</v>
      </c>
      <c r="B454">
        <v>1</v>
      </c>
      <c r="C454">
        <v>1</v>
      </c>
      <c r="D454">
        <v>1.3999999999999999</v>
      </c>
      <c r="E454">
        <v>25</v>
      </c>
      <c r="F454" t="s">
        <v>289</v>
      </c>
    </row>
    <row r="455">
      <c r="A455" t="str">
        <f t="shared" si="50"/>
        <v>SLO21_50</v>
      </c>
      <c r="B455">
        <v>0.69999999999999996</v>
      </c>
      <c r="C455">
        <v>1</v>
      </c>
      <c r="D455">
        <v>1.3999999999999999</v>
      </c>
      <c r="E455">
        <v>50</v>
      </c>
      <c r="F455" t="s">
        <v>289</v>
      </c>
    </row>
    <row r="456">
      <c r="A456" t="str">
        <f t="shared" si="50"/>
        <v>SLO21_70</v>
      </c>
      <c r="B456">
        <v>0.55000000000000004</v>
      </c>
      <c r="C456">
        <v>1</v>
      </c>
      <c r="D456">
        <v>1.3999999999999999</v>
      </c>
      <c r="E456">
        <v>70</v>
      </c>
      <c r="F456" t="s">
        <v>289</v>
      </c>
    </row>
    <row r="457">
      <c r="A457" t="str">
        <f t="shared" si="50"/>
        <v/>
      </c>
    </row>
    <row r="458">
      <c r="A458" t="str">
        <f t="shared" si="50"/>
        <v>SPS21_0</v>
      </c>
      <c r="B458">
        <v>1.3999999999999999</v>
      </c>
      <c r="C458">
        <v>1</v>
      </c>
      <c r="D458">
        <v>1.3999999999999999</v>
      </c>
      <c r="E458">
        <v>0</v>
      </c>
      <c r="F458" t="s">
        <v>292</v>
      </c>
    </row>
    <row r="459">
      <c r="A459" t="str">
        <f t="shared" si="50"/>
        <v>SPS21_25</v>
      </c>
      <c r="B459">
        <v>1</v>
      </c>
      <c r="C459">
        <v>1</v>
      </c>
      <c r="D459">
        <v>1.3999999999999999</v>
      </c>
      <c r="E459">
        <v>25</v>
      </c>
      <c r="F459" t="s">
        <v>292</v>
      </c>
    </row>
    <row r="460">
      <c r="A460" t="str">
        <f t="shared" si="50"/>
        <v>SPS21_50</v>
      </c>
      <c r="B460">
        <v>0.69999999999999996</v>
      </c>
      <c r="C460">
        <v>1</v>
      </c>
      <c r="D460">
        <v>1.3999999999999999</v>
      </c>
      <c r="E460">
        <v>50</v>
      </c>
      <c r="F460" t="s">
        <v>292</v>
      </c>
    </row>
    <row r="461">
      <c r="A461" t="str">
        <f t="shared" si="50"/>
        <v>SPS21_70</v>
      </c>
      <c r="B461">
        <v>0.55000000000000004</v>
      </c>
      <c r="C461">
        <v>1</v>
      </c>
      <c r="D461">
        <v>1.3999999999999999</v>
      </c>
      <c r="E461">
        <v>70</v>
      </c>
      <c r="F461" t="s">
        <v>292</v>
      </c>
    </row>
    <row r="462">
      <c r="A462" t="str">
        <f t="shared" si="50"/>
        <v/>
      </c>
    </row>
    <row r="463">
      <c r="A463" t="str">
        <f t="shared" si="50"/>
        <v>SVS21_Typ2_0</v>
      </c>
      <c r="B463">
        <v>1.3999999999999999</v>
      </c>
      <c r="C463">
        <v>1</v>
      </c>
      <c r="D463">
        <v>1.3999999999999999</v>
      </c>
      <c r="E463">
        <v>0</v>
      </c>
      <c r="F463" t="s">
        <v>294</v>
      </c>
    </row>
    <row r="464">
      <c r="A464" t="str">
        <f t="shared" si="50"/>
        <v>SVS21_Typ2_25</v>
      </c>
      <c r="B464">
        <v>1</v>
      </c>
      <c r="C464">
        <v>1</v>
      </c>
      <c r="D464">
        <v>1.3999999999999999</v>
      </c>
      <c r="E464">
        <v>25</v>
      </c>
      <c r="F464" t="s">
        <v>294</v>
      </c>
    </row>
    <row r="465">
      <c r="A465" t="str">
        <f t="shared" si="50"/>
        <v>SVS21_Typ2_50</v>
      </c>
      <c r="B465">
        <v>0.69999999999999996</v>
      </c>
      <c r="C465">
        <v>1</v>
      </c>
      <c r="D465">
        <v>1.3999999999999999</v>
      </c>
      <c r="E465">
        <v>50</v>
      </c>
      <c r="F465" t="s">
        <v>294</v>
      </c>
    </row>
    <row r="466">
      <c r="A466" t="str">
        <f t="shared" si="50"/>
        <v>SVS21_Typ2_70</v>
      </c>
      <c r="B466">
        <v>0.55000000000000004</v>
      </c>
      <c r="C466">
        <v>1</v>
      </c>
      <c r="D466">
        <v>1.3999999999999999</v>
      </c>
      <c r="E466">
        <v>70</v>
      </c>
      <c r="F466" t="s">
        <v>294</v>
      </c>
    </row>
    <row r="467">
      <c r="A467" t="str">
        <f t="shared" si="50"/>
        <v/>
      </c>
    </row>
    <row r="468">
      <c r="A468" t="str">
        <f t="shared" si="50"/>
        <v>MIX_Sanierung21_0</v>
      </c>
      <c r="B468">
        <v>1.3999999999999999</v>
      </c>
      <c r="C468">
        <v>1</v>
      </c>
      <c r="D468">
        <v>1.3999999999999999</v>
      </c>
      <c r="E468">
        <v>0</v>
      </c>
      <c r="F468" t="s">
        <v>297</v>
      </c>
    </row>
    <row r="469">
      <c r="A469" t="str">
        <f t="shared" si="50"/>
        <v>MIX_Sanierung21_25</v>
      </c>
      <c r="B469">
        <v>1</v>
      </c>
      <c r="C469">
        <v>1</v>
      </c>
      <c r="D469">
        <v>1.3999999999999999</v>
      </c>
      <c r="E469">
        <v>25</v>
      </c>
      <c r="F469" t="s">
        <v>297</v>
      </c>
    </row>
    <row r="470">
      <c r="A470" t="str">
        <f t="shared" si="50"/>
        <v>MIX_Sanierung21_50</v>
      </c>
      <c r="B470">
        <v>0.69999999999999996</v>
      </c>
      <c r="C470">
        <v>1</v>
      </c>
      <c r="D470">
        <v>1.3999999999999999</v>
      </c>
      <c r="E470">
        <v>50</v>
      </c>
      <c r="F470" t="s">
        <v>297</v>
      </c>
    </row>
    <row r="471">
      <c r="A471" t="str">
        <f t="shared" si="50"/>
        <v>MIX_Sanierung21_70</v>
      </c>
      <c r="B471">
        <v>0.55000000000000004</v>
      </c>
      <c r="C471">
        <v>1</v>
      </c>
      <c r="D471">
        <v>1.3999999999999999</v>
      </c>
      <c r="E471">
        <v>70</v>
      </c>
      <c r="F471" t="s">
        <v>297</v>
      </c>
    </row>
    <row r="472">
      <c r="A472" t="str">
        <f t="shared" si="50"/>
        <v/>
      </c>
    </row>
    <row r="473">
      <c r="A473" t="str">
        <f t="shared" si="50"/>
        <v>NGB18_0</v>
      </c>
      <c r="B473">
        <v>1.3999999999999999</v>
      </c>
      <c r="C473">
        <v>1</v>
      </c>
      <c r="D473">
        <v>1</v>
      </c>
      <c r="E473">
        <v>0</v>
      </c>
      <c r="F473" t="s">
        <v>303</v>
      </c>
    </row>
    <row r="474">
      <c r="A474" t="str">
        <f t="shared" si="50"/>
        <v>NGB18_30</v>
      </c>
      <c r="B474">
        <v>1.1000000000000001</v>
      </c>
      <c r="C474">
        <v>1</v>
      </c>
      <c r="D474">
        <v>1</v>
      </c>
      <c r="E474">
        <v>30</v>
      </c>
      <c r="F474" t="s">
        <v>303</v>
      </c>
    </row>
    <row r="475">
      <c r="A475" t="str">
        <f t="shared" si="50"/>
        <v>NGB18_40</v>
      </c>
      <c r="B475">
        <v>1</v>
      </c>
      <c r="C475">
        <v>1</v>
      </c>
      <c r="D475">
        <v>1</v>
      </c>
      <c r="E475">
        <v>40</v>
      </c>
      <c r="F475" t="s">
        <v>303</v>
      </c>
    </row>
    <row r="476">
      <c r="A476" t="str">
        <f t="shared" si="50"/>
        <v>NGB18_60</v>
      </c>
      <c r="B476">
        <v>0.84999999999999998</v>
      </c>
      <c r="C476">
        <v>1</v>
      </c>
      <c r="D476">
        <v>1</v>
      </c>
      <c r="E476">
        <v>60</v>
      </c>
      <c r="F476" t="s">
        <v>303</v>
      </c>
    </row>
    <row r="477">
      <c r="A477" t="str">
        <f t="shared" si="50"/>
        <v>NGB18_80</v>
      </c>
      <c r="B477">
        <v>0.69999999999999996</v>
      </c>
      <c r="C477">
        <v>1</v>
      </c>
      <c r="D477">
        <v>1</v>
      </c>
      <c r="E477">
        <v>80</v>
      </c>
      <c r="F477" t="s">
        <v>303</v>
      </c>
    </row>
    <row r="478">
      <c r="A478" t="str">
        <f t="shared" si="50"/>
        <v>NGB18_100</v>
      </c>
      <c r="B478">
        <v>0.55000000000000004</v>
      </c>
      <c r="C478">
        <v>1</v>
      </c>
      <c r="D478">
        <v>1</v>
      </c>
      <c r="E478">
        <v>100</v>
      </c>
      <c r="F478" t="s">
        <v>303</v>
      </c>
    </row>
    <row r="479">
      <c r="A479" t="str">
        <f t="shared" si="50"/>
        <v/>
      </c>
    </row>
    <row r="480">
      <c r="A480" t="str">
        <f t="shared" si="50"/>
        <v/>
      </c>
    </row>
    <row r="481">
      <c r="A481" t="str">
        <f t="shared" si="50"/>
        <v/>
      </c>
    </row>
    <row r="482">
      <c r="A482" t="str">
        <f t="shared" si="50"/>
        <v/>
      </c>
    </row>
    <row r="483">
      <c r="A483" t="str">
        <f t="shared" si="50"/>
        <v/>
      </c>
    </row>
    <row r="484">
      <c r="A484" t="str">
        <f t="shared" si="50"/>
        <v/>
      </c>
    </row>
    <row r="485">
      <c r="A485" t="str">
        <f t="shared" si="50"/>
        <v/>
      </c>
    </row>
    <row r="486">
      <c r="A486" t="str">
        <f t="shared" si="50"/>
        <v/>
      </c>
    </row>
    <row r="487">
      <c r="A487" t="str">
        <f t="shared" si="50"/>
        <v/>
      </c>
    </row>
    <row r="488">
      <c r="A488" t="str">
        <f t="shared" si="50"/>
        <v/>
      </c>
    </row>
    <row r="489">
      <c r="A489" t="str">
        <f t="shared" si="50"/>
        <v/>
      </c>
    </row>
    <row r="490">
      <c r="A490" t="str">
        <f t="shared" si="50"/>
        <v/>
      </c>
    </row>
    <row r="491">
      <c r="A491" t="str">
        <f t="shared" si="50"/>
        <v/>
      </c>
    </row>
    <row r="492">
      <c r="A492" t="str">
        <f t="shared" si="50"/>
        <v/>
      </c>
    </row>
    <row r="493">
      <c r="A493" t="str">
        <f t="shared" si="50"/>
        <v/>
      </c>
    </row>
    <row r="494">
      <c r="A494" t="str">
        <f t="shared" si="50"/>
        <v/>
      </c>
    </row>
    <row r="495">
      <c r="A495" t="str">
        <f t="shared" si="50"/>
        <v/>
      </c>
    </row>
    <row r="496">
      <c r="A496" t="str">
        <f t="shared" si="50"/>
        <v/>
      </c>
    </row>
    <row r="497">
      <c r="A497" t="str">
        <f t="shared" si="50"/>
        <v/>
      </c>
    </row>
    <row r="498">
      <c r="A498" t="str">
        <f t="shared" si="50"/>
        <v/>
      </c>
    </row>
    <row r="499">
      <c r="A499" t="str">
        <f t="shared" si="50"/>
        <v/>
      </c>
    </row>
    <row r="500">
      <c r="A500" t="str">
        <f t="shared" si="50"/>
        <v/>
      </c>
    </row>
    <row r="501">
      <c r="A501" t="str">
        <f t="shared" si="50"/>
        <v/>
      </c>
    </row>
    <row r="502">
      <c r="A502" t="str">
        <f t="shared" si="50"/>
        <v/>
      </c>
    </row>
    <row r="503">
      <c r="A503" t="str">
        <f t="shared" si="50"/>
        <v/>
      </c>
    </row>
    <row r="504">
      <c r="A504" t="str">
        <f t="shared" si="50"/>
        <v/>
      </c>
    </row>
    <row r="505">
      <c r="A505" t="str">
        <f t="shared" si="50"/>
        <v/>
      </c>
    </row>
    <row r="506">
      <c r="A506" t="str">
        <f t="shared" si="50"/>
        <v/>
      </c>
    </row>
    <row r="507">
      <c r="A507" t="str">
        <f t="shared" si="50"/>
        <v/>
      </c>
    </row>
    <row r="508">
      <c r="A508" t="str">
        <f t="shared" si="50"/>
        <v/>
      </c>
    </row>
    <row r="509">
      <c r="A509" t="str">
        <f t="shared" si="50"/>
        <v/>
      </c>
    </row>
    <row r="510">
      <c r="A510" t="str">
        <f t="shared" si="50"/>
        <v/>
      </c>
    </row>
    <row r="511">
      <c r="A511" t="str">
        <f t="shared" si="50"/>
        <v/>
      </c>
    </row>
    <row r="512">
      <c r="A512" t="str">
        <f t="shared" si="50"/>
        <v/>
      </c>
    </row>
    <row r="513">
      <c r="A513" t="str">
        <f t="shared" si="50"/>
        <v/>
      </c>
    </row>
    <row r="514">
      <c r="A514" t="str">
        <f t="shared" si="50"/>
        <v/>
      </c>
    </row>
    <row r="515">
      <c r="A515" t="str">
        <f t="shared" ref="A515:A526" si="51">IF(F515="","",CONCATENATE(F515,"_",E515))</f>
        <v/>
      </c>
    </row>
    <row r="516">
      <c r="A516" t="str">
        <f t="shared" si="51"/>
        <v/>
      </c>
    </row>
    <row r="517">
      <c r="A517" t="str">
        <f t="shared" si="51"/>
        <v/>
      </c>
    </row>
    <row r="518">
      <c r="A518" t="str">
        <f t="shared" si="51"/>
        <v/>
      </c>
    </row>
    <row r="519">
      <c r="A519" t="str">
        <f t="shared" si="51"/>
        <v/>
      </c>
    </row>
    <row r="520">
      <c r="A520" t="str">
        <f t="shared" si="51"/>
        <v/>
      </c>
    </row>
    <row r="521">
      <c r="A521" t="str">
        <f t="shared" si="51"/>
        <v/>
      </c>
    </row>
    <row r="522">
      <c r="A522" t="str">
        <f t="shared" si="51"/>
        <v/>
      </c>
    </row>
    <row r="523">
      <c r="A523" t="str">
        <f t="shared" si="51"/>
        <v/>
      </c>
    </row>
    <row r="524">
      <c r="A524" t="str">
        <f t="shared" si="51"/>
        <v/>
      </c>
    </row>
    <row r="525">
      <c r="A525" t="str">
        <f t="shared" si="51"/>
        <v/>
      </c>
    </row>
    <row r="526">
      <c r="A526" t="str">
        <f t="shared" si="51"/>
        <v/>
      </c>
    </row>
  </sheetData>
  <autoFilter ref="A1:F526"/>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72" zoomScale="100" workbookViewId="0">
      <selection activeCell="J647" activeCellId="0" sqref="J647"/>
    </sheetView>
  </sheetViews>
  <sheetFormatPr defaultColWidth="11.42578125" defaultRowHeight="14.449999999999999"/>
  <cols>
    <col customWidth="1" min="1" max="1" width="21"/>
    <col customWidth="1" min="2" max="2" width="22.42578125"/>
    <col customWidth="1" min="3" max="3" width="19.5703125"/>
    <col customWidth="1" min="4" max="4" width="14.28515625"/>
  </cols>
  <sheetData>
    <row r="1">
      <c r="A1" t="s">
        <v>314</v>
      </c>
      <c r="B1" s="429" t="s">
        <v>334</v>
      </c>
      <c r="C1" s="429" t="s">
        <v>335</v>
      </c>
      <c r="D1" s="429" t="s">
        <v>336</v>
      </c>
      <c r="E1" s="429" t="s">
        <v>180</v>
      </c>
      <c r="F1" s="429" t="s">
        <v>308</v>
      </c>
    </row>
    <row r="2">
      <c r="A2" t="str">
        <f t="shared" ref="A2:A65" si="52">IF(F2="","",CONCATENATE(F2,"_",E2))</f>
        <v>NBV15_5</v>
      </c>
      <c r="B2" s="345">
        <v>1.3999999999999999</v>
      </c>
      <c r="C2">
        <v>1</v>
      </c>
      <c r="D2">
        <v>1</v>
      </c>
      <c r="E2">
        <v>5</v>
      </c>
      <c r="F2" t="s">
        <v>253</v>
      </c>
    </row>
    <row r="3">
      <c r="A3" t="str">
        <f t="shared" si="52"/>
        <v>NBV15_10</v>
      </c>
      <c r="B3">
        <v>1.3</v>
      </c>
      <c r="C3">
        <v>1</v>
      </c>
      <c r="D3">
        <v>1</v>
      </c>
      <c r="E3">
        <v>10</v>
      </c>
      <c r="F3" t="s">
        <v>253</v>
      </c>
    </row>
    <row r="4">
      <c r="A4" t="str">
        <f t="shared" si="52"/>
        <v>NBV15_15</v>
      </c>
      <c r="B4">
        <v>1.2</v>
      </c>
      <c r="C4">
        <v>1</v>
      </c>
      <c r="D4">
        <v>1</v>
      </c>
      <c r="E4">
        <v>15</v>
      </c>
      <c r="F4" t="s">
        <v>253</v>
      </c>
    </row>
    <row r="5">
      <c r="A5" t="str">
        <f t="shared" si="52"/>
        <v>NBV15_20</v>
      </c>
      <c r="B5">
        <v>1.1000000000000001</v>
      </c>
      <c r="C5">
        <v>1</v>
      </c>
      <c r="D5">
        <v>1</v>
      </c>
      <c r="E5">
        <v>20</v>
      </c>
      <c r="F5" t="s">
        <v>253</v>
      </c>
    </row>
    <row r="6">
      <c r="A6" t="str">
        <f t="shared" si="52"/>
        <v>NBV15_25</v>
      </c>
      <c r="B6">
        <v>1</v>
      </c>
      <c r="C6">
        <v>1</v>
      </c>
      <c r="D6">
        <v>1</v>
      </c>
      <c r="E6">
        <v>25</v>
      </c>
      <c r="F6" t="s">
        <v>253</v>
      </c>
    </row>
    <row r="7">
      <c r="A7" t="str">
        <f t="shared" si="52"/>
        <v>NBV15_30</v>
      </c>
      <c r="B7">
        <v>0.93999999999999995</v>
      </c>
      <c r="C7">
        <v>1</v>
      </c>
      <c r="D7">
        <v>1</v>
      </c>
      <c r="E7">
        <v>30</v>
      </c>
      <c r="F7" t="s">
        <v>253</v>
      </c>
    </row>
    <row r="8">
      <c r="A8" t="str">
        <f t="shared" si="52"/>
        <v>NBV15_35</v>
      </c>
      <c r="B8">
        <v>0.88</v>
      </c>
      <c r="C8">
        <v>1</v>
      </c>
      <c r="D8">
        <v>1</v>
      </c>
      <c r="E8">
        <v>35</v>
      </c>
      <c r="F8" t="s">
        <v>253</v>
      </c>
    </row>
    <row r="9">
      <c r="A9" t="str">
        <f t="shared" si="52"/>
        <v>NBV15_40</v>
      </c>
      <c r="B9">
        <v>0.81999999999999995</v>
      </c>
      <c r="C9">
        <v>1</v>
      </c>
      <c r="D9">
        <v>1</v>
      </c>
      <c r="E9">
        <v>40</v>
      </c>
      <c r="F9" t="s">
        <v>253</v>
      </c>
    </row>
    <row r="10">
      <c r="A10" t="str">
        <f t="shared" si="52"/>
        <v>NBV15_45</v>
      </c>
      <c r="B10">
        <v>0.76000000000000001</v>
      </c>
      <c r="C10">
        <v>1</v>
      </c>
      <c r="D10">
        <v>1</v>
      </c>
      <c r="E10">
        <v>45</v>
      </c>
      <c r="F10" t="s">
        <v>253</v>
      </c>
    </row>
    <row r="11">
      <c r="A11" t="str">
        <f t="shared" si="52"/>
        <v>NBV15_50</v>
      </c>
      <c r="B11">
        <v>0.69999999999999996</v>
      </c>
      <c r="C11">
        <v>1</v>
      </c>
      <c r="D11">
        <v>1</v>
      </c>
      <c r="E11">
        <v>50</v>
      </c>
      <c r="F11" t="s">
        <v>253</v>
      </c>
    </row>
    <row r="12">
      <c r="A12" t="str">
        <f t="shared" si="52"/>
        <v>NBV15_55</v>
      </c>
      <c r="B12">
        <v>0.67000000000000004</v>
      </c>
      <c r="C12">
        <v>1</v>
      </c>
      <c r="D12">
        <v>1</v>
      </c>
      <c r="E12">
        <v>55</v>
      </c>
      <c r="F12" t="s">
        <v>253</v>
      </c>
    </row>
    <row r="13">
      <c r="A13" t="str">
        <f t="shared" si="52"/>
        <v>NBV15_60</v>
      </c>
      <c r="B13">
        <v>0.64000000000000001</v>
      </c>
      <c r="C13">
        <v>1</v>
      </c>
      <c r="D13">
        <v>1</v>
      </c>
      <c r="E13">
        <v>60</v>
      </c>
      <c r="F13" t="s">
        <v>253</v>
      </c>
    </row>
    <row r="14">
      <c r="A14" t="str">
        <f t="shared" si="52"/>
        <v>NBV15_65</v>
      </c>
      <c r="B14">
        <v>0.60999999999999999</v>
      </c>
      <c r="C14">
        <v>1</v>
      </c>
      <c r="D14">
        <v>1</v>
      </c>
      <c r="E14">
        <v>65</v>
      </c>
      <c r="F14" t="s">
        <v>253</v>
      </c>
    </row>
    <row r="15">
      <c r="A15" t="str">
        <f t="shared" si="52"/>
        <v>NBV15_70</v>
      </c>
      <c r="B15">
        <v>0.57999999999999996</v>
      </c>
      <c r="C15">
        <v>1</v>
      </c>
      <c r="D15">
        <v>1</v>
      </c>
      <c r="E15">
        <v>70</v>
      </c>
      <c r="F15" t="s">
        <v>253</v>
      </c>
    </row>
    <row r="16">
      <c r="A16" t="str">
        <f t="shared" si="52"/>
        <v>NBV15_75</v>
      </c>
      <c r="B16">
        <v>0.55000000000000004</v>
      </c>
      <c r="C16">
        <v>1</v>
      </c>
      <c r="D16">
        <v>1</v>
      </c>
      <c r="E16">
        <v>75</v>
      </c>
      <c r="F16" t="s">
        <v>253</v>
      </c>
    </row>
    <row r="17">
      <c r="A17" t="str">
        <f t="shared" si="52"/>
        <v>NBV15_80</v>
      </c>
      <c r="B17">
        <v>0.52000000000000002</v>
      </c>
      <c r="C17">
        <v>1</v>
      </c>
      <c r="D17">
        <v>1</v>
      </c>
      <c r="E17">
        <v>80</v>
      </c>
      <c r="F17" t="s">
        <v>253</v>
      </c>
    </row>
    <row r="18">
      <c r="A18" t="str">
        <f t="shared" si="52"/>
        <v>NBV15_85</v>
      </c>
      <c r="B18">
        <v>0.48999999999999999</v>
      </c>
      <c r="C18">
        <v>1</v>
      </c>
      <c r="D18">
        <v>1</v>
      </c>
      <c r="E18">
        <v>85</v>
      </c>
      <c r="F18" t="s">
        <v>253</v>
      </c>
    </row>
    <row r="19">
      <c r="A19" t="str">
        <f t="shared" si="52"/>
        <v>NBV15_90</v>
      </c>
      <c r="B19">
        <v>0.46000000000000002</v>
      </c>
      <c r="C19">
        <v>1</v>
      </c>
      <c r="D19">
        <v>1</v>
      </c>
      <c r="E19">
        <v>90</v>
      </c>
      <c r="F19" t="s">
        <v>253</v>
      </c>
    </row>
    <row r="20">
      <c r="A20" t="str">
        <f t="shared" si="52"/>
        <v>NBV15_95</v>
      </c>
      <c r="B20">
        <v>0.42999999999999999</v>
      </c>
      <c r="C20">
        <v>1</v>
      </c>
      <c r="D20">
        <v>1</v>
      </c>
      <c r="E20">
        <v>95</v>
      </c>
      <c r="F20" t="s">
        <v>253</v>
      </c>
    </row>
    <row r="21">
      <c r="A21" t="str">
        <f t="shared" si="52"/>
        <v>NBV15_100</v>
      </c>
      <c r="B21">
        <v>0.40000000000000002</v>
      </c>
      <c r="C21">
        <v>1</v>
      </c>
      <c r="D21">
        <v>1</v>
      </c>
      <c r="E21">
        <v>100</v>
      </c>
      <c r="F21" t="s">
        <v>253</v>
      </c>
    </row>
    <row r="22">
      <c r="A22" t="str">
        <f t="shared" si="52"/>
        <v>NBV15_110</v>
      </c>
      <c r="B22">
        <v>0.40000000000000002</v>
      </c>
      <c r="C22">
        <v>1</v>
      </c>
      <c r="D22">
        <v>0.75</v>
      </c>
      <c r="E22">
        <v>110</v>
      </c>
      <c r="F22" t="s">
        <v>253</v>
      </c>
    </row>
    <row r="23">
      <c r="A23" t="str">
        <f t="shared" si="52"/>
        <v>NBV15_120</v>
      </c>
      <c r="B23">
        <v>0.40000000000000002</v>
      </c>
      <c r="C23">
        <v>1</v>
      </c>
      <c r="D23">
        <v>0.5</v>
      </c>
      <c r="E23">
        <v>120</v>
      </c>
      <c r="F23" t="s">
        <v>253</v>
      </c>
    </row>
    <row r="24">
      <c r="A24" t="str">
        <f t="shared" si="52"/>
        <v/>
      </c>
    </row>
    <row r="25">
      <c r="A25" t="str">
        <f t="shared" si="52"/>
        <v>NBV12_U_5</v>
      </c>
      <c r="B25" s="345">
        <v>1.3999999999999999</v>
      </c>
      <c r="C25">
        <v>1</v>
      </c>
      <c r="D25">
        <v>1</v>
      </c>
      <c r="E25">
        <v>5</v>
      </c>
      <c r="F25" t="s">
        <v>252</v>
      </c>
    </row>
    <row r="26">
      <c r="A26" t="str">
        <f t="shared" si="52"/>
        <v>NBV12_U_10</v>
      </c>
      <c r="B26">
        <v>1.3</v>
      </c>
      <c r="C26">
        <v>1</v>
      </c>
      <c r="D26">
        <v>1</v>
      </c>
      <c r="E26">
        <v>10</v>
      </c>
      <c r="F26" t="s">
        <v>252</v>
      </c>
    </row>
    <row r="27">
      <c r="A27" t="str">
        <f t="shared" si="52"/>
        <v>NBV12_U_15</v>
      </c>
      <c r="B27">
        <v>1.2</v>
      </c>
      <c r="C27">
        <v>1</v>
      </c>
      <c r="D27">
        <v>1</v>
      </c>
      <c r="E27">
        <v>15</v>
      </c>
      <c r="F27" t="s">
        <v>252</v>
      </c>
    </row>
    <row r="28">
      <c r="A28" t="str">
        <f t="shared" si="52"/>
        <v>NBV12_U_20</v>
      </c>
      <c r="B28">
        <v>1.1000000000000001</v>
      </c>
      <c r="C28">
        <v>1</v>
      </c>
      <c r="D28">
        <v>1</v>
      </c>
      <c r="E28">
        <v>20</v>
      </c>
      <c r="F28" t="s">
        <v>252</v>
      </c>
    </row>
    <row r="29">
      <c r="A29" t="str">
        <f t="shared" si="52"/>
        <v>NBV12_U_25</v>
      </c>
      <c r="B29">
        <v>1</v>
      </c>
      <c r="C29">
        <v>1</v>
      </c>
      <c r="D29">
        <v>1</v>
      </c>
      <c r="E29">
        <v>25</v>
      </c>
      <c r="F29" t="s">
        <v>252</v>
      </c>
    </row>
    <row r="30">
      <c r="A30" t="str">
        <f t="shared" si="52"/>
        <v>NBV12_U_30</v>
      </c>
      <c r="B30">
        <v>0.93999999999999995</v>
      </c>
      <c r="C30">
        <v>1</v>
      </c>
      <c r="D30">
        <v>1</v>
      </c>
      <c r="E30">
        <v>30</v>
      </c>
      <c r="F30" t="s">
        <v>252</v>
      </c>
    </row>
    <row r="31">
      <c r="A31" t="str">
        <f t="shared" si="52"/>
        <v>NBV12_U_35</v>
      </c>
      <c r="B31">
        <v>0.88</v>
      </c>
      <c r="C31">
        <v>1</v>
      </c>
      <c r="D31">
        <v>1</v>
      </c>
      <c r="E31">
        <v>35</v>
      </c>
      <c r="F31" t="s">
        <v>252</v>
      </c>
    </row>
    <row r="32">
      <c r="A32" t="str">
        <f t="shared" si="52"/>
        <v>NBV12_U_40</v>
      </c>
      <c r="B32">
        <v>0.81999999999999995</v>
      </c>
      <c r="C32">
        <v>1</v>
      </c>
      <c r="D32">
        <v>1</v>
      </c>
      <c r="E32">
        <v>40</v>
      </c>
      <c r="F32" t="s">
        <v>252</v>
      </c>
    </row>
    <row r="33">
      <c r="A33" t="str">
        <f t="shared" si="52"/>
        <v>NBV12_U_45</v>
      </c>
      <c r="B33">
        <v>0.76000000000000001</v>
      </c>
      <c r="C33">
        <v>1</v>
      </c>
      <c r="D33">
        <v>1</v>
      </c>
      <c r="E33">
        <v>45</v>
      </c>
      <c r="F33" t="s">
        <v>252</v>
      </c>
    </row>
    <row r="34">
      <c r="A34" t="str">
        <f t="shared" si="52"/>
        <v>NBV12_U_50</v>
      </c>
      <c r="B34">
        <v>0.69999999999999996</v>
      </c>
      <c r="C34">
        <v>1</v>
      </c>
      <c r="D34">
        <v>1</v>
      </c>
      <c r="E34">
        <v>50</v>
      </c>
      <c r="F34" t="s">
        <v>252</v>
      </c>
    </row>
    <row r="35">
      <c r="A35" t="str">
        <f t="shared" si="52"/>
        <v>NBV12_U_55</v>
      </c>
      <c r="B35">
        <v>0.67000000000000004</v>
      </c>
      <c r="C35">
        <v>1</v>
      </c>
      <c r="D35">
        <v>1</v>
      </c>
      <c r="E35">
        <v>55</v>
      </c>
      <c r="F35" t="s">
        <v>252</v>
      </c>
    </row>
    <row r="36">
      <c r="A36" t="str">
        <f t="shared" si="52"/>
        <v>NBV12_U_60</v>
      </c>
      <c r="B36">
        <v>0.64000000000000001</v>
      </c>
      <c r="C36">
        <v>1</v>
      </c>
      <c r="D36">
        <v>1</v>
      </c>
      <c r="E36">
        <v>60</v>
      </c>
      <c r="F36" t="s">
        <v>252</v>
      </c>
    </row>
    <row r="37">
      <c r="A37" t="str">
        <f t="shared" si="52"/>
        <v>NBV12_U_65</v>
      </c>
      <c r="B37">
        <v>0.60999999999999999</v>
      </c>
      <c r="C37">
        <v>1</v>
      </c>
      <c r="D37">
        <v>1</v>
      </c>
      <c r="E37">
        <v>65</v>
      </c>
      <c r="F37" t="s">
        <v>252</v>
      </c>
    </row>
    <row r="38">
      <c r="A38" t="str">
        <f t="shared" si="52"/>
        <v>NBV12_U_70</v>
      </c>
      <c r="B38">
        <v>0.57999999999999996</v>
      </c>
      <c r="C38">
        <v>1</v>
      </c>
      <c r="D38">
        <v>1</v>
      </c>
      <c r="E38">
        <v>70</v>
      </c>
      <c r="F38" t="s">
        <v>252</v>
      </c>
    </row>
    <row r="39">
      <c r="A39" t="str">
        <f t="shared" si="52"/>
        <v>NBV12_U_75</v>
      </c>
      <c r="B39">
        <v>0.55000000000000004</v>
      </c>
      <c r="C39">
        <v>1</v>
      </c>
      <c r="D39">
        <v>1</v>
      </c>
      <c r="E39">
        <v>75</v>
      </c>
      <c r="F39" t="s">
        <v>252</v>
      </c>
    </row>
    <row r="40">
      <c r="A40" t="str">
        <f t="shared" si="52"/>
        <v>NBV12_U_80</v>
      </c>
      <c r="B40">
        <v>0.52000000000000002</v>
      </c>
      <c r="C40">
        <v>1</v>
      </c>
      <c r="D40">
        <v>1</v>
      </c>
      <c r="E40">
        <v>80</v>
      </c>
      <c r="F40" t="s">
        <v>252</v>
      </c>
    </row>
    <row r="41">
      <c r="A41" t="str">
        <f t="shared" si="52"/>
        <v>NBV12_U_85</v>
      </c>
      <c r="B41">
        <v>0.48999999999999999</v>
      </c>
      <c r="C41">
        <v>1</v>
      </c>
      <c r="D41">
        <v>1</v>
      </c>
      <c r="E41">
        <v>85</v>
      </c>
      <c r="F41" t="s">
        <v>252</v>
      </c>
    </row>
    <row r="42">
      <c r="A42" t="str">
        <f t="shared" si="52"/>
        <v>NBV12_U_90</v>
      </c>
      <c r="B42">
        <v>0.46000000000000002</v>
      </c>
      <c r="C42">
        <v>1</v>
      </c>
      <c r="D42">
        <v>1</v>
      </c>
      <c r="E42">
        <v>90</v>
      </c>
      <c r="F42" t="s">
        <v>252</v>
      </c>
    </row>
    <row r="43">
      <c r="A43" t="str">
        <f t="shared" si="52"/>
        <v>NBV12_U_95</v>
      </c>
      <c r="B43">
        <v>0.42999999999999999</v>
      </c>
      <c r="C43">
        <v>1</v>
      </c>
      <c r="D43">
        <v>1</v>
      </c>
      <c r="E43">
        <v>95</v>
      </c>
      <c r="F43" t="s">
        <v>252</v>
      </c>
    </row>
    <row r="44">
      <c r="A44" t="str">
        <f t="shared" si="52"/>
        <v>NBV12_U_100</v>
      </c>
      <c r="B44">
        <v>0.40000000000000002</v>
      </c>
      <c r="C44">
        <v>1</v>
      </c>
      <c r="D44">
        <v>1</v>
      </c>
      <c r="E44">
        <v>100</v>
      </c>
      <c r="F44" t="s">
        <v>252</v>
      </c>
    </row>
    <row r="45">
      <c r="A45" t="str">
        <f t="shared" si="52"/>
        <v/>
      </c>
    </row>
    <row r="46">
      <c r="A46" t="str">
        <f t="shared" si="52"/>
        <v>NBI15_5</v>
      </c>
      <c r="B46" s="345">
        <v>1.3999999999999999</v>
      </c>
      <c r="C46">
        <v>1</v>
      </c>
      <c r="D46">
        <v>1</v>
      </c>
      <c r="E46">
        <v>5</v>
      </c>
      <c r="F46" t="s">
        <v>258</v>
      </c>
      <c r="H46" s="345"/>
    </row>
    <row r="47">
      <c r="A47" t="str">
        <f t="shared" si="52"/>
        <v>NBI15_10</v>
      </c>
      <c r="B47">
        <v>1.3</v>
      </c>
      <c r="C47">
        <v>1</v>
      </c>
      <c r="D47">
        <v>1</v>
      </c>
      <c r="E47">
        <v>10</v>
      </c>
      <c r="F47" t="s">
        <v>258</v>
      </c>
    </row>
    <row r="48">
      <c r="A48" t="str">
        <f t="shared" si="52"/>
        <v>NBI15_15</v>
      </c>
      <c r="B48">
        <v>1.2</v>
      </c>
      <c r="C48">
        <v>1</v>
      </c>
      <c r="D48">
        <v>1</v>
      </c>
      <c r="E48">
        <v>15</v>
      </c>
      <c r="F48" t="s">
        <v>258</v>
      </c>
    </row>
    <row r="49">
      <c r="A49" t="str">
        <f t="shared" si="52"/>
        <v>NBI15_20</v>
      </c>
      <c r="B49">
        <v>1.1000000000000001</v>
      </c>
      <c r="C49">
        <v>1</v>
      </c>
      <c r="D49">
        <v>1</v>
      </c>
      <c r="E49">
        <v>20</v>
      </c>
      <c r="F49" t="s">
        <v>258</v>
      </c>
    </row>
    <row r="50">
      <c r="A50" t="str">
        <f t="shared" si="52"/>
        <v>NBI15_25</v>
      </c>
      <c r="B50">
        <v>1</v>
      </c>
      <c r="C50">
        <v>1</v>
      </c>
      <c r="D50">
        <v>1</v>
      </c>
      <c r="E50">
        <v>25</v>
      </c>
      <c r="F50" t="s">
        <v>258</v>
      </c>
    </row>
    <row r="51">
      <c r="A51" t="str">
        <f t="shared" si="52"/>
        <v>NBI15_30</v>
      </c>
      <c r="B51">
        <v>0.93999999999999995</v>
      </c>
      <c r="C51">
        <v>1</v>
      </c>
      <c r="D51">
        <v>1</v>
      </c>
      <c r="E51">
        <v>30</v>
      </c>
      <c r="F51" t="s">
        <v>258</v>
      </c>
    </row>
    <row r="52">
      <c r="A52" t="str">
        <f t="shared" si="52"/>
        <v>NBI15_35</v>
      </c>
      <c r="B52">
        <v>0.88</v>
      </c>
      <c r="C52">
        <v>1</v>
      </c>
      <c r="D52">
        <v>1</v>
      </c>
      <c r="E52">
        <v>35</v>
      </c>
      <c r="F52" t="s">
        <v>258</v>
      </c>
    </row>
    <row r="53">
      <c r="A53" t="str">
        <f t="shared" si="52"/>
        <v>NBI15_40</v>
      </c>
      <c r="B53">
        <v>0.81999999999999995</v>
      </c>
      <c r="C53">
        <v>1</v>
      </c>
      <c r="D53">
        <v>1</v>
      </c>
      <c r="E53">
        <v>40</v>
      </c>
      <c r="F53" t="s">
        <v>258</v>
      </c>
    </row>
    <row r="54">
      <c r="A54" t="str">
        <f t="shared" si="52"/>
        <v>NBI15_45</v>
      </c>
      <c r="B54">
        <v>0.76000000000000001</v>
      </c>
      <c r="C54">
        <v>1</v>
      </c>
      <c r="D54">
        <v>1</v>
      </c>
      <c r="E54">
        <v>45</v>
      </c>
      <c r="F54" t="s">
        <v>258</v>
      </c>
    </row>
    <row r="55">
      <c r="A55" t="str">
        <f t="shared" si="52"/>
        <v>NBI15_50</v>
      </c>
      <c r="B55">
        <v>0.69999999999999996</v>
      </c>
      <c r="C55">
        <v>1</v>
      </c>
      <c r="D55">
        <v>1</v>
      </c>
      <c r="E55">
        <v>50</v>
      </c>
      <c r="F55" t="s">
        <v>258</v>
      </c>
    </row>
    <row r="56">
      <c r="A56" t="str">
        <f t="shared" si="52"/>
        <v>NBI15_55</v>
      </c>
      <c r="B56">
        <v>0.68000000000000005</v>
      </c>
      <c r="C56">
        <v>1</v>
      </c>
      <c r="D56">
        <v>1</v>
      </c>
      <c r="E56">
        <v>55</v>
      </c>
      <c r="F56" t="s">
        <v>258</v>
      </c>
    </row>
    <row r="57">
      <c r="A57" t="str">
        <f t="shared" si="52"/>
        <v>NBI15_60</v>
      </c>
      <c r="B57">
        <v>0.66000000000000003</v>
      </c>
      <c r="C57">
        <v>1</v>
      </c>
      <c r="D57">
        <v>1</v>
      </c>
      <c r="E57">
        <v>60</v>
      </c>
      <c r="F57" t="s">
        <v>258</v>
      </c>
    </row>
    <row r="58">
      <c r="A58" t="str">
        <f t="shared" si="52"/>
        <v>NBI15_65</v>
      </c>
      <c r="B58">
        <v>0.64000000000000001</v>
      </c>
      <c r="C58">
        <v>1</v>
      </c>
      <c r="D58">
        <v>1</v>
      </c>
      <c r="E58">
        <v>65</v>
      </c>
      <c r="F58" t="s">
        <v>258</v>
      </c>
    </row>
    <row r="59">
      <c r="A59" t="str">
        <f t="shared" si="52"/>
        <v>NBI15_70</v>
      </c>
      <c r="B59">
        <v>0.62</v>
      </c>
      <c r="C59">
        <v>1</v>
      </c>
      <c r="D59">
        <v>1</v>
      </c>
      <c r="E59">
        <v>70</v>
      </c>
      <c r="F59" t="s">
        <v>258</v>
      </c>
    </row>
    <row r="60">
      <c r="A60" t="str">
        <f t="shared" si="52"/>
        <v>NBI15_75</v>
      </c>
      <c r="B60">
        <v>0.59999999999999998</v>
      </c>
      <c r="C60">
        <v>1</v>
      </c>
      <c r="D60">
        <v>1</v>
      </c>
      <c r="E60">
        <v>75</v>
      </c>
      <c r="F60" t="s">
        <v>258</v>
      </c>
    </row>
    <row r="61">
      <c r="A61" t="str">
        <f t="shared" si="52"/>
        <v>NBI15_80</v>
      </c>
      <c r="B61">
        <v>0.57999999999999996</v>
      </c>
      <c r="C61">
        <v>1</v>
      </c>
      <c r="D61">
        <v>1</v>
      </c>
      <c r="E61">
        <v>80</v>
      </c>
      <c r="F61" t="s">
        <v>258</v>
      </c>
    </row>
    <row r="62">
      <c r="A62" t="str">
        <f t="shared" si="52"/>
        <v>NBI15_85</v>
      </c>
      <c r="B62">
        <v>0.56000000000000005</v>
      </c>
      <c r="C62">
        <v>1</v>
      </c>
      <c r="D62">
        <v>1</v>
      </c>
      <c r="E62">
        <v>85</v>
      </c>
      <c r="F62" t="s">
        <v>258</v>
      </c>
    </row>
    <row r="63">
      <c r="A63" t="str">
        <f t="shared" si="52"/>
        <v>NBI15_90</v>
      </c>
      <c r="B63">
        <v>0.54000000000000004</v>
      </c>
      <c r="C63">
        <v>1</v>
      </c>
      <c r="D63">
        <v>1</v>
      </c>
      <c r="E63">
        <v>90</v>
      </c>
      <c r="F63" t="s">
        <v>258</v>
      </c>
    </row>
    <row r="64">
      <c r="A64" t="str">
        <f t="shared" si="52"/>
        <v>NBI15_95</v>
      </c>
      <c r="B64">
        <v>0.52000000000000002</v>
      </c>
      <c r="C64">
        <v>1</v>
      </c>
      <c r="D64">
        <v>1</v>
      </c>
      <c r="E64">
        <v>95</v>
      </c>
      <c r="F64" t="s">
        <v>258</v>
      </c>
    </row>
    <row r="65">
      <c r="A65" t="str">
        <f t="shared" si="52"/>
        <v>NBI15_100</v>
      </c>
      <c r="B65">
        <v>0.5</v>
      </c>
      <c r="C65">
        <v>1</v>
      </c>
      <c r="D65">
        <v>1</v>
      </c>
      <c r="E65">
        <v>100</v>
      </c>
      <c r="F65" t="s">
        <v>258</v>
      </c>
    </row>
    <row r="66">
      <c r="A66" t="str">
        <f t="shared" ref="A66:A129" si="53">IF(F66="","",CONCATENATE(F66,"_",E66))</f>
        <v>NBI15_110</v>
      </c>
      <c r="B66">
        <v>0.5</v>
      </c>
      <c r="C66">
        <v>1</v>
      </c>
      <c r="D66">
        <v>0.75</v>
      </c>
      <c r="E66">
        <v>110</v>
      </c>
      <c r="F66" t="s">
        <v>258</v>
      </c>
    </row>
    <row r="67">
      <c r="A67" t="str">
        <f t="shared" si="53"/>
        <v>NBI15_120</v>
      </c>
      <c r="B67">
        <v>0.5</v>
      </c>
      <c r="C67">
        <v>1</v>
      </c>
      <c r="D67">
        <v>0.5</v>
      </c>
      <c r="E67">
        <v>120</v>
      </c>
      <c r="F67" t="s">
        <v>258</v>
      </c>
    </row>
    <row r="68">
      <c r="A68" t="str">
        <f t="shared" si="53"/>
        <v/>
      </c>
    </row>
    <row r="69">
      <c r="A69" t="str">
        <f t="shared" si="53"/>
        <v>NBI12_U_5</v>
      </c>
      <c r="B69" s="345">
        <v>1.3999999999999999</v>
      </c>
      <c r="C69">
        <v>1</v>
      </c>
      <c r="D69">
        <v>1</v>
      </c>
      <c r="E69">
        <v>5</v>
      </c>
      <c r="F69" t="s">
        <v>257</v>
      </c>
    </row>
    <row r="70">
      <c r="A70" t="str">
        <f t="shared" si="53"/>
        <v>NBI12_U_10</v>
      </c>
      <c r="B70">
        <v>1.3</v>
      </c>
      <c r="C70">
        <v>1</v>
      </c>
      <c r="D70">
        <v>1</v>
      </c>
      <c r="E70">
        <v>10</v>
      </c>
      <c r="F70" t="s">
        <v>257</v>
      </c>
    </row>
    <row r="71">
      <c r="A71" t="str">
        <f t="shared" si="53"/>
        <v>NBI12_U_15</v>
      </c>
      <c r="B71">
        <v>1.2</v>
      </c>
      <c r="C71">
        <v>1</v>
      </c>
      <c r="D71">
        <v>1</v>
      </c>
      <c r="E71">
        <v>15</v>
      </c>
      <c r="F71" t="s">
        <v>257</v>
      </c>
    </row>
    <row r="72">
      <c r="A72" t="str">
        <f t="shared" si="53"/>
        <v>NBI12_U_20</v>
      </c>
      <c r="B72">
        <v>1.1000000000000001</v>
      </c>
      <c r="C72">
        <v>1</v>
      </c>
      <c r="D72">
        <v>1</v>
      </c>
      <c r="E72">
        <v>20</v>
      </c>
      <c r="F72" t="s">
        <v>257</v>
      </c>
    </row>
    <row r="73">
      <c r="A73" t="str">
        <f t="shared" si="53"/>
        <v>NBI12_U_25</v>
      </c>
      <c r="B73">
        <v>1</v>
      </c>
      <c r="C73">
        <v>1</v>
      </c>
      <c r="D73">
        <v>1</v>
      </c>
      <c r="E73">
        <v>25</v>
      </c>
      <c r="F73" t="s">
        <v>257</v>
      </c>
    </row>
    <row r="74">
      <c r="A74" t="str">
        <f t="shared" si="53"/>
        <v>NBI12_U_30</v>
      </c>
      <c r="B74">
        <v>0.93999999999999995</v>
      </c>
      <c r="C74">
        <v>1</v>
      </c>
      <c r="D74">
        <v>1</v>
      </c>
      <c r="E74">
        <v>30</v>
      </c>
      <c r="F74" t="s">
        <v>257</v>
      </c>
    </row>
    <row r="75">
      <c r="A75" t="str">
        <f t="shared" si="53"/>
        <v>NBI12_U_35</v>
      </c>
      <c r="B75">
        <v>0.88</v>
      </c>
      <c r="C75">
        <v>1</v>
      </c>
      <c r="D75">
        <v>1</v>
      </c>
      <c r="E75">
        <v>35</v>
      </c>
      <c r="F75" t="s">
        <v>257</v>
      </c>
    </row>
    <row r="76">
      <c r="A76" t="str">
        <f t="shared" si="53"/>
        <v>NBI12_U_40</v>
      </c>
      <c r="B76">
        <v>0.81999999999999995</v>
      </c>
      <c r="C76">
        <v>1</v>
      </c>
      <c r="D76">
        <v>1</v>
      </c>
      <c r="E76">
        <v>40</v>
      </c>
      <c r="F76" t="s">
        <v>257</v>
      </c>
    </row>
    <row r="77">
      <c r="A77" t="str">
        <f t="shared" si="53"/>
        <v>NBI12_U_45</v>
      </c>
      <c r="B77">
        <v>0.76000000000000001</v>
      </c>
      <c r="C77">
        <v>1</v>
      </c>
      <c r="D77">
        <v>1</v>
      </c>
      <c r="E77">
        <v>45</v>
      </c>
      <c r="F77" t="s">
        <v>257</v>
      </c>
    </row>
    <row r="78">
      <c r="A78" t="str">
        <f t="shared" si="53"/>
        <v>NBI12_U_50</v>
      </c>
      <c r="B78">
        <v>0.69999999999999996</v>
      </c>
      <c r="C78">
        <v>1</v>
      </c>
      <c r="D78">
        <v>1</v>
      </c>
      <c r="E78">
        <v>50</v>
      </c>
      <c r="F78" t="s">
        <v>257</v>
      </c>
    </row>
    <row r="79">
      <c r="A79" t="str">
        <f t="shared" si="53"/>
        <v>NBI12_U_55</v>
      </c>
      <c r="B79">
        <v>0.68000000000000005</v>
      </c>
      <c r="C79">
        <v>1</v>
      </c>
      <c r="D79">
        <v>1</v>
      </c>
      <c r="E79">
        <v>55</v>
      </c>
      <c r="F79" t="s">
        <v>257</v>
      </c>
    </row>
    <row r="80">
      <c r="A80" t="str">
        <f t="shared" si="53"/>
        <v>NBI12_U_60</v>
      </c>
      <c r="B80">
        <v>0.66000000000000003</v>
      </c>
      <c r="C80">
        <v>1</v>
      </c>
      <c r="D80">
        <v>1</v>
      </c>
      <c r="E80">
        <v>60</v>
      </c>
      <c r="F80" t="s">
        <v>257</v>
      </c>
    </row>
    <row r="81">
      <c r="A81" t="str">
        <f t="shared" si="53"/>
        <v>NBI12_U_65</v>
      </c>
      <c r="B81">
        <v>0.64000000000000001</v>
      </c>
      <c r="C81">
        <v>1</v>
      </c>
      <c r="D81">
        <v>1</v>
      </c>
      <c r="E81">
        <v>65</v>
      </c>
      <c r="F81" t="s">
        <v>257</v>
      </c>
    </row>
    <row r="82">
      <c r="A82" t="str">
        <f t="shared" si="53"/>
        <v>NBI12_U_70</v>
      </c>
      <c r="B82">
        <v>0.62</v>
      </c>
      <c r="C82">
        <v>1</v>
      </c>
      <c r="D82">
        <v>1</v>
      </c>
      <c r="E82">
        <v>70</v>
      </c>
      <c r="F82" t="s">
        <v>257</v>
      </c>
    </row>
    <row r="83">
      <c r="A83" t="str">
        <f t="shared" si="53"/>
        <v>NBI12_U_75</v>
      </c>
      <c r="B83">
        <v>0.59999999999999998</v>
      </c>
      <c r="C83">
        <v>1</v>
      </c>
      <c r="D83">
        <v>1</v>
      </c>
      <c r="E83">
        <v>75</v>
      </c>
      <c r="F83" t="s">
        <v>257</v>
      </c>
    </row>
    <row r="84">
      <c r="A84" t="str">
        <f t="shared" si="53"/>
        <v>NBI12_U_80</v>
      </c>
      <c r="B84">
        <v>0.57999999999999996</v>
      </c>
      <c r="C84">
        <v>1</v>
      </c>
      <c r="D84">
        <v>1</v>
      </c>
      <c r="E84">
        <v>80</v>
      </c>
      <c r="F84" t="s">
        <v>257</v>
      </c>
    </row>
    <row r="85">
      <c r="A85" t="str">
        <f t="shared" si="53"/>
        <v>NBI12_U_85</v>
      </c>
      <c r="B85">
        <v>0.56000000000000005</v>
      </c>
      <c r="C85">
        <v>1</v>
      </c>
      <c r="D85">
        <v>1</v>
      </c>
      <c r="E85">
        <v>85</v>
      </c>
      <c r="F85" t="s">
        <v>257</v>
      </c>
    </row>
    <row r="86">
      <c r="A86" t="str">
        <f t="shared" si="53"/>
        <v>NBI12_U_90</v>
      </c>
      <c r="B86">
        <v>0.54000000000000004</v>
      </c>
      <c r="C86">
        <v>1</v>
      </c>
      <c r="D86">
        <v>1</v>
      </c>
      <c r="E86">
        <v>90</v>
      </c>
      <c r="F86" t="s">
        <v>257</v>
      </c>
    </row>
    <row r="87">
      <c r="A87" t="str">
        <f t="shared" si="53"/>
        <v>NBI12_U_95</v>
      </c>
      <c r="B87">
        <v>0.52000000000000002</v>
      </c>
      <c r="C87">
        <v>1</v>
      </c>
      <c r="D87">
        <v>1</v>
      </c>
      <c r="E87">
        <v>95</v>
      </c>
      <c r="F87" t="s">
        <v>257</v>
      </c>
    </row>
    <row r="88">
      <c r="A88" t="str">
        <f t="shared" si="53"/>
        <v>NBI12_U_100</v>
      </c>
      <c r="B88">
        <v>0.5</v>
      </c>
      <c r="C88">
        <v>1</v>
      </c>
      <c r="D88">
        <v>1</v>
      </c>
      <c r="E88">
        <v>100</v>
      </c>
      <c r="F88" t="s">
        <v>257</v>
      </c>
    </row>
    <row r="89">
      <c r="A89" t="str">
        <f t="shared" si="53"/>
        <v/>
      </c>
    </row>
    <row r="90">
      <c r="A90" t="str">
        <f t="shared" si="53"/>
        <v>NBI12_Kita_5</v>
      </c>
      <c r="B90" s="345">
        <v>1.3999999999999999</v>
      </c>
      <c r="C90">
        <v>1</v>
      </c>
      <c r="D90">
        <v>1</v>
      </c>
      <c r="E90">
        <v>5</v>
      </c>
      <c r="F90" t="s">
        <v>262</v>
      </c>
    </row>
    <row r="91">
      <c r="A91" t="str">
        <f t="shared" si="53"/>
        <v>NBI12_Kita_10</v>
      </c>
      <c r="B91">
        <v>1.3</v>
      </c>
      <c r="C91">
        <v>1</v>
      </c>
      <c r="D91">
        <v>1</v>
      </c>
      <c r="E91">
        <v>10</v>
      </c>
      <c r="F91" t="s">
        <v>262</v>
      </c>
    </row>
    <row r="92">
      <c r="A92" t="str">
        <f t="shared" si="53"/>
        <v>NBI12_Kita_15</v>
      </c>
      <c r="B92">
        <v>1.2</v>
      </c>
      <c r="C92">
        <v>1</v>
      </c>
      <c r="D92">
        <v>1</v>
      </c>
      <c r="E92">
        <v>15</v>
      </c>
      <c r="F92" t="s">
        <v>262</v>
      </c>
    </row>
    <row r="93">
      <c r="A93" t="str">
        <f t="shared" si="53"/>
        <v>NBI12_Kita_20</v>
      </c>
      <c r="B93">
        <v>1.1000000000000001</v>
      </c>
      <c r="C93">
        <v>1</v>
      </c>
      <c r="D93">
        <v>1</v>
      </c>
      <c r="E93">
        <v>20</v>
      </c>
      <c r="F93" t="s">
        <v>262</v>
      </c>
    </row>
    <row r="94">
      <c r="A94" t="str">
        <f t="shared" si="53"/>
        <v>NBI12_Kita_25</v>
      </c>
      <c r="B94">
        <v>1</v>
      </c>
      <c r="C94">
        <v>1</v>
      </c>
      <c r="D94">
        <v>1</v>
      </c>
      <c r="E94">
        <v>25</v>
      </c>
      <c r="F94" t="s">
        <v>262</v>
      </c>
    </row>
    <row r="95">
      <c r="A95" t="str">
        <f t="shared" si="53"/>
        <v>NBI12_Kita_30</v>
      </c>
      <c r="B95">
        <v>0.93999999999999995</v>
      </c>
      <c r="C95">
        <v>1</v>
      </c>
      <c r="D95">
        <v>1</v>
      </c>
      <c r="E95">
        <v>30</v>
      </c>
      <c r="F95" t="s">
        <v>262</v>
      </c>
    </row>
    <row r="96">
      <c r="A96" t="str">
        <f t="shared" si="53"/>
        <v>NBI12_Kita_35</v>
      </c>
      <c r="B96">
        <v>0.88</v>
      </c>
      <c r="C96">
        <v>1</v>
      </c>
      <c r="D96">
        <v>1</v>
      </c>
      <c r="E96">
        <v>35</v>
      </c>
      <c r="F96" t="s">
        <v>262</v>
      </c>
    </row>
    <row r="97">
      <c r="A97" t="str">
        <f t="shared" si="53"/>
        <v>NBI12_Kita_40</v>
      </c>
      <c r="B97">
        <v>0.81999999999999995</v>
      </c>
      <c r="C97">
        <v>1</v>
      </c>
      <c r="D97">
        <v>1</v>
      </c>
      <c r="E97">
        <v>40</v>
      </c>
      <c r="F97" t="s">
        <v>262</v>
      </c>
    </row>
    <row r="98">
      <c r="A98" t="str">
        <f t="shared" si="53"/>
        <v>NBI12_Kita_45</v>
      </c>
      <c r="B98">
        <v>0.76000000000000001</v>
      </c>
      <c r="C98">
        <v>1</v>
      </c>
      <c r="D98">
        <v>1</v>
      </c>
      <c r="E98">
        <v>45</v>
      </c>
      <c r="F98" t="s">
        <v>262</v>
      </c>
    </row>
    <row r="99">
      <c r="A99" t="str">
        <f t="shared" si="53"/>
        <v>NBI12_Kita_50</v>
      </c>
      <c r="B99">
        <v>0.69999999999999996</v>
      </c>
      <c r="C99">
        <v>1</v>
      </c>
      <c r="D99">
        <v>1</v>
      </c>
      <c r="E99">
        <v>50</v>
      </c>
      <c r="F99" t="s">
        <v>262</v>
      </c>
    </row>
    <row r="100">
      <c r="A100" t="str">
        <f t="shared" si="53"/>
        <v>NBI12_Kita_55</v>
      </c>
      <c r="B100">
        <v>0.68000000000000005</v>
      </c>
      <c r="C100">
        <v>1</v>
      </c>
      <c r="D100">
        <v>1</v>
      </c>
      <c r="E100">
        <v>55</v>
      </c>
      <c r="F100" t="s">
        <v>262</v>
      </c>
    </row>
    <row r="101">
      <c r="A101" t="str">
        <f t="shared" si="53"/>
        <v>NBI12_Kita_60</v>
      </c>
      <c r="B101">
        <v>0.66000000000000003</v>
      </c>
      <c r="C101">
        <v>1</v>
      </c>
      <c r="D101">
        <v>1</v>
      </c>
      <c r="E101">
        <v>60</v>
      </c>
      <c r="F101" t="s">
        <v>262</v>
      </c>
    </row>
    <row r="102">
      <c r="A102" t="str">
        <f t="shared" si="53"/>
        <v>NBI12_Kita_65</v>
      </c>
      <c r="B102">
        <v>0.64000000000000001</v>
      </c>
      <c r="C102">
        <v>1</v>
      </c>
      <c r="D102">
        <v>1</v>
      </c>
      <c r="E102">
        <v>65</v>
      </c>
      <c r="F102" t="s">
        <v>262</v>
      </c>
    </row>
    <row r="103">
      <c r="A103" t="str">
        <f t="shared" si="53"/>
        <v>NBI12_Kita_70</v>
      </c>
      <c r="B103">
        <v>0.62</v>
      </c>
      <c r="C103">
        <v>1</v>
      </c>
      <c r="D103">
        <v>1</v>
      </c>
      <c r="E103">
        <v>70</v>
      </c>
      <c r="F103" t="s">
        <v>262</v>
      </c>
    </row>
    <row r="104">
      <c r="A104" t="str">
        <f t="shared" si="53"/>
        <v>NBI12_Kita_75</v>
      </c>
      <c r="B104">
        <v>0.59999999999999998</v>
      </c>
      <c r="C104">
        <v>1</v>
      </c>
      <c r="D104">
        <v>1</v>
      </c>
      <c r="E104">
        <v>75</v>
      </c>
      <c r="F104" t="s">
        <v>262</v>
      </c>
    </row>
    <row r="105">
      <c r="A105" t="str">
        <f t="shared" si="53"/>
        <v>NBI12_Kita_80</v>
      </c>
      <c r="B105">
        <v>0.57999999999999996</v>
      </c>
      <c r="C105">
        <v>1</v>
      </c>
      <c r="D105">
        <v>1</v>
      </c>
      <c r="E105">
        <v>80</v>
      </c>
      <c r="F105" t="s">
        <v>262</v>
      </c>
    </row>
    <row r="106">
      <c r="A106" t="str">
        <f t="shared" si="53"/>
        <v>NBI12_Kita_85</v>
      </c>
      <c r="B106">
        <v>0.56000000000000005</v>
      </c>
      <c r="C106">
        <v>1</v>
      </c>
      <c r="D106">
        <v>1</v>
      </c>
      <c r="E106">
        <v>85</v>
      </c>
      <c r="F106" t="s">
        <v>262</v>
      </c>
    </row>
    <row r="107">
      <c r="A107" t="str">
        <f t="shared" si="53"/>
        <v>NBI12_Kita_90</v>
      </c>
      <c r="B107">
        <v>0.54000000000000004</v>
      </c>
      <c r="C107">
        <v>1</v>
      </c>
      <c r="D107">
        <v>1</v>
      </c>
      <c r="E107">
        <v>90</v>
      </c>
      <c r="F107" t="s">
        <v>262</v>
      </c>
    </row>
    <row r="108">
      <c r="A108" t="str">
        <f t="shared" si="53"/>
        <v>NBI12_Kita_95</v>
      </c>
      <c r="B108">
        <v>0.52000000000000002</v>
      </c>
      <c r="C108">
        <v>1</v>
      </c>
      <c r="D108">
        <v>1</v>
      </c>
      <c r="E108">
        <v>95</v>
      </c>
      <c r="F108" t="s">
        <v>262</v>
      </c>
    </row>
    <row r="109">
      <c r="A109" t="str">
        <f t="shared" si="53"/>
        <v>NBI12_Kita_100</v>
      </c>
      <c r="B109">
        <v>0.5</v>
      </c>
      <c r="C109">
        <v>1</v>
      </c>
      <c r="D109">
        <v>1</v>
      </c>
      <c r="E109">
        <v>100</v>
      </c>
      <c r="F109" t="s">
        <v>262</v>
      </c>
    </row>
    <row r="110">
      <c r="A110" t="str">
        <f t="shared" si="53"/>
        <v/>
      </c>
    </row>
    <row r="111">
      <c r="A111" t="str">
        <f t="shared" si="53"/>
        <v>NWO15_5</v>
      </c>
      <c r="B111" s="345">
        <v>1.3999999999999999</v>
      </c>
      <c r="C111">
        <v>1</v>
      </c>
      <c r="D111">
        <v>1</v>
      </c>
      <c r="E111">
        <v>5</v>
      </c>
      <c r="F111" t="s">
        <v>263</v>
      </c>
    </row>
    <row r="112">
      <c r="A112" t="str">
        <f t="shared" si="53"/>
        <v>NWO15_10</v>
      </c>
      <c r="B112">
        <v>1.3</v>
      </c>
      <c r="C112">
        <v>1</v>
      </c>
      <c r="D112">
        <v>1</v>
      </c>
      <c r="E112">
        <v>10</v>
      </c>
      <c r="F112" t="s">
        <v>263</v>
      </c>
    </row>
    <row r="113">
      <c r="A113" t="str">
        <f t="shared" si="53"/>
        <v>NWO15_15</v>
      </c>
      <c r="B113">
        <v>1.2</v>
      </c>
      <c r="C113">
        <v>1</v>
      </c>
      <c r="D113">
        <v>1</v>
      </c>
      <c r="E113">
        <v>15</v>
      </c>
      <c r="F113" t="s">
        <v>263</v>
      </c>
    </row>
    <row r="114">
      <c r="A114" t="str">
        <f t="shared" si="53"/>
        <v>NWO15_20</v>
      </c>
      <c r="B114">
        <v>1.1000000000000001</v>
      </c>
      <c r="C114">
        <v>1</v>
      </c>
      <c r="D114">
        <v>1</v>
      </c>
      <c r="E114">
        <v>20</v>
      </c>
      <c r="F114" t="s">
        <v>263</v>
      </c>
    </row>
    <row r="115">
      <c r="A115" t="str">
        <f t="shared" si="53"/>
        <v>NWO15_25</v>
      </c>
      <c r="B115">
        <v>1</v>
      </c>
      <c r="C115">
        <v>1</v>
      </c>
      <c r="D115">
        <v>1</v>
      </c>
      <c r="E115">
        <v>25</v>
      </c>
      <c r="F115" t="s">
        <v>263</v>
      </c>
    </row>
    <row r="116">
      <c r="A116" t="str">
        <f t="shared" si="53"/>
        <v>NWO15_30</v>
      </c>
      <c r="B116">
        <v>0.93999999999999995</v>
      </c>
      <c r="C116">
        <v>1</v>
      </c>
      <c r="D116">
        <v>1</v>
      </c>
      <c r="E116">
        <v>30</v>
      </c>
      <c r="F116" t="s">
        <v>263</v>
      </c>
    </row>
    <row r="117">
      <c r="A117" t="str">
        <f t="shared" si="53"/>
        <v>NWO15_35</v>
      </c>
      <c r="B117">
        <v>0.88</v>
      </c>
      <c r="C117">
        <v>1</v>
      </c>
      <c r="D117">
        <v>1</v>
      </c>
      <c r="E117">
        <v>35</v>
      </c>
      <c r="F117" t="s">
        <v>263</v>
      </c>
    </row>
    <row r="118">
      <c r="A118" t="str">
        <f t="shared" si="53"/>
        <v>NWO15_40</v>
      </c>
      <c r="B118">
        <v>0.81999999999999995</v>
      </c>
      <c r="C118">
        <v>1</v>
      </c>
      <c r="D118">
        <v>1</v>
      </c>
      <c r="E118">
        <v>40</v>
      </c>
      <c r="F118" t="s">
        <v>263</v>
      </c>
    </row>
    <row r="119">
      <c r="A119" t="str">
        <f t="shared" si="53"/>
        <v>NWO15_45</v>
      </c>
      <c r="B119">
        <v>0.76000000000000001</v>
      </c>
      <c r="C119">
        <v>1</v>
      </c>
      <c r="D119">
        <v>1</v>
      </c>
      <c r="E119">
        <v>45</v>
      </c>
      <c r="F119" t="s">
        <v>263</v>
      </c>
    </row>
    <row r="120">
      <c r="A120" t="str">
        <f t="shared" si="53"/>
        <v>NWO15_50</v>
      </c>
      <c r="B120">
        <v>0.69999999999999996</v>
      </c>
      <c r="C120">
        <v>1</v>
      </c>
      <c r="D120">
        <v>1</v>
      </c>
      <c r="E120">
        <v>50</v>
      </c>
      <c r="F120" t="s">
        <v>263</v>
      </c>
    </row>
    <row r="121">
      <c r="A121" t="str">
        <f t="shared" si="53"/>
        <v>NWO15_55</v>
      </c>
      <c r="B121">
        <v>0.67000000000000004</v>
      </c>
      <c r="C121">
        <v>1</v>
      </c>
      <c r="D121">
        <v>1</v>
      </c>
      <c r="E121">
        <v>55</v>
      </c>
      <c r="F121" t="s">
        <v>263</v>
      </c>
    </row>
    <row r="122">
      <c r="A122" t="str">
        <f t="shared" si="53"/>
        <v>NWO15_60</v>
      </c>
      <c r="B122">
        <v>0.64000000000000001</v>
      </c>
      <c r="C122">
        <v>1</v>
      </c>
      <c r="D122">
        <v>1</v>
      </c>
      <c r="E122">
        <v>60</v>
      </c>
      <c r="F122" t="s">
        <v>263</v>
      </c>
    </row>
    <row r="123">
      <c r="A123" t="str">
        <f t="shared" si="53"/>
        <v>NWO15_65</v>
      </c>
      <c r="B123">
        <v>0.60999999999999999</v>
      </c>
      <c r="C123">
        <v>1</v>
      </c>
      <c r="D123">
        <v>1</v>
      </c>
      <c r="E123">
        <v>65</v>
      </c>
      <c r="F123" t="s">
        <v>263</v>
      </c>
    </row>
    <row r="124">
      <c r="A124" t="str">
        <f t="shared" si="53"/>
        <v>NWO15_70</v>
      </c>
      <c r="B124">
        <v>0.57999999999999996</v>
      </c>
      <c r="C124">
        <v>1</v>
      </c>
      <c r="D124">
        <v>1</v>
      </c>
      <c r="E124">
        <v>70</v>
      </c>
      <c r="F124" t="s">
        <v>263</v>
      </c>
    </row>
    <row r="125">
      <c r="A125" t="str">
        <f t="shared" si="53"/>
        <v>NWO15_75</v>
      </c>
      <c r="B125">
        <v>0.55000000000000004</v>
      </c>
      <c r="C125">
        <v>1</v>
      </c>
      <c r="D125">
        <v>1</v>
      </c>
      <c r="E125">
        <v>75</v>
      </c>
      <c r="F125" t="s">
        <v>263</v>
      </c>
    </row>
    <row r="126">
      <c r="A126" t="str">
        <f t="shared" si="53"/>
        <v>NWO15_80</v>
      </c>
      <c r="B126">
        <v>0.52000000000000002</v>
      </c>
      <c r="C126">
        <v>1</v>
      </c>
      <c r="D126">
        <v>1</v>
      </c>
      <c r="E126">
        <v>80</v>
      </c>
      <c r="F126" t="s">
        <v>263</v>
      </c>
    </row>
    <row r="127">
      <c r="A127" t="str">
        <f t="shared" si="53"/>
        <v>NWO15_85</v>
      </c>
      <c r="B127">
        <v>0.48999999999999999</v>
      </c>
      <c r="C127">
        <v>1</v>
      </c>
      <c r="D127">
        <v>1</v>
      </c>
      <c r="E127">
        <v>85</v>
      </c>
      <c r="F127" t="s">
        <v>263</v>
      </c>
    </row>
    <row r="128">
      <c r="A128" t="str">
        <f t="shared" si="53"/>
        <v>NWO15_90</v>
      </c>
      <c r="B128">
        <v>0.46000000000000002</v>
      </c>
      <c r="C128">
        <v>1</v>
      </c>
      <c r="D128">
        <v>1</v>
      </c>
      <c r="E128">
        <v>90</v>
      </c>
      <c r="F128" t="s">
        <v>263</v>
      </c>
    </row>
    <row r="129">
      <c r="A129" t="str">
        <f t="shared" si="53"/>
        <v>NWO15_95</v>
      </c>
      <c r="B129">
        <v>0.42999999999999999</v>
      </c>
      <c r="C129">
        <v>1</v>
      </c>
      <c r="D129">
        <v>1</v>
      </c>
      <c r="E129">
        <v>95</v>
      </c>
      <c r="F129" t="s">
        <v>263</v>
      </c>
    </row>
    <row r="130">
      <c r="A130" t="str">
        <f t="shared" ref="A130" si="54">IF(F130="","",CONCATENATE(F130,"_",E130))</f>
        <v>NWO15_100</v>
      </c>
      <c r="B130">
        <v>0.40000000000000002</v>
      </c>
      <c r="C130">
        <v>1</v>
      </c>
      <c r="D130">
        <v>1</v>
      </c>
      <c r="E130">
        <v>100</v>
      </c>
      <c r="F130" t="s">
        <v>263</v>
      </c>
    </row>
    <row r="131">
      <c r="A131" t="str">
        <f t="shared" ref="A131:A194" si="55">IF(F131="","",CONCATENATE(F131,"_",E131))</f>
        <v>NWO15_110</v>
      </c>
      <c r="B131">
        <v>0.40000000000000002</v>
      </c>
      <c r="C131">
        <v>1</v>
      </c>
      <c r="D131">
        <v>0.75</v>
      </c>
      <c r="E131">
        <v>110</v>
      </c>
      <c r="F131" t="s">
        <v>263</v>
      </c>
    </row>
    <row r="132">
      <c r="A132" t="str">
        <f t="shared" si="55"/>
        <v>NWO15_120</v>
      </c>
      <c r="B132">
        <v>0.40000000000000002</v>
      </c>
      <c r="C132">
        <v>1</v>
      </c>
      <c r="D132">
        <v>0.5</v>
      </c>
      <c r="E132">
        <v>120</v>
      </c>
      <c r="F132" t="s">
        <v>263</v>
      </c>
    </row>
    <row r="133">
      <c r="A133" t="str">
        <f t="shared" si="55"/>
        <v/>
      </c>
    </row>
    <row r="134">
      <c r="A134" t="str">
        <f t="shared" si="55"/>
        <v>NWO12_U_5</v>
      </c>
      <c r="B134" s="345">
        <v>1.3999999999999999</v>
      </c>
      <c r="C134">
        <v>1</v>
      </c>
      <c r="D134">
        <v>1</v>
      </c>
      <c r="E134">
        <v>5</v>
      </c>
      <c r="F134" t="s">
        <v>266</v>
      </c>
    </row>
    <row r="135">
      <c r="A135" t="str">
        <f t="shared" si="55"/>
        <v>NWO12_U_10</v>
      </c>
      <c r="B135">
        <v>1.3</v>
      </c>
      <c r="C135">
        <v>1</v>
      </c>
      <c r="D135">
        <v>1</v>
      </c>
      <c r="E135">
        <v>10</v>
      </c>
      <c r="F135" t="s">
        <v>266</v>
      </c>
    </row>
    <row r="136">
      <c r="A136" t="str">
        <f t="shared" si="55"/>
        <v>NWO12_U_15</v>
      </c>
      <c r="B136">
        <v>1.2</v>
      </c>
      <c r="C136">
        <v>1</v>
      </c>
      <c r="D136">
        <v>1</v>
      </c>
      <c r="E136">
        <v>15</v>
      </c>
      <c r="F136" t="s">
        <v>266</v>
      </c>
    </row>
    <row r="137">
      <c r="A137" t="str">
        <f t="shared" si="55"/>
        <v>NWO12_U_20</v>
      </c>
      <c r="B137">
        <v>1.1000000000000001</v>
      </c>
      <c r="C137">
        <v>1</v>
      </c>
      <c r="D137">
        <v>1</v>
      </c>
      <c r="E137">
        <v>20</v>
      </c>
      <c r="F137" t="s">
        <v>266</v>
      </c>
    </row>
    <row r="138">
      <c r="A138" t="str">
        <f t="shared" si="55"/>
        <v>NWO12_U_25</v>
      </c>
      <c r="B138">
        <v>1</v>
      </c>
      <c r="C138">
        <v>1</v>
      </c>
      <c r="D138">
        <v>1</v>
      </c>
      <c r="E138">
        <v>25</v>
      </c>
      <c r="F138" t="s">
        <v>266</v>
      </c>
    </row>
    <row r="139">
      <c r="A139" t="str">
        <f t="shared" si="55"/>
        <v>NWO12_U_30</v>
      </c>
      <c r="B139">
        <v>0.93999999999999995</v>
      </c>
      <c r="C139">
        <v>1</v>
      </c>
      <c r="D139">
        <v>1</v>
      </c>
      <c r="E139">
        <v>30</v>
      </c>
      <c r="F139" t="s">
        <v>266</v>
      </c>
    </row>
    <row r="140">
      <c r="A140" t="str">
        <f t="shared" si="55"/>
        <v>NWO12_U_35</v>
      </c>
      <c r="B140">
        <v>0.88</v>
      </c>
      <c r="C140">
        <v>1</v>
      </c>
      <c r="D140">
        <v>1</v>
      </c>
      <c r="E140">
        <v>35</v>
      </c>
      <c r="F140" t="s">
        <v>266</v>
      </c>
    </row>
    <row r="141">
      <c r="A141" t="str">
        <f t="shared" si="55"/>
        <v>NWO12_U_40</v>
      </c>
      <c r="B141">
        <v>0.81999999999999995</v>
      </c>
      <c r="C141">
        <v>1</v>
      </c>
      <c r="D141">
        <v>1</v>
      </c>
      <c r="E141">
        <v>40</v>
      </c>
      <c r="F141" t="s">
        <v>266</v>
      </c>
    </row>
    <row r="142">
      <c r="A142" t="str">
        <f t="shared" si="55"/>
        <v>NWO12_U_45</v>
      </c>
      <c r="B142">
        <v>0.76000000000000001</v>
      </c>
      <c r="C142">
        <v>1</v>
      </c>
      <c r="D142">
        <v>1</v>
      </c>
      <c r="E142">
        <v>45</v>
      </c>
      <c r="F142" t="s">
        <v>266</v>
      </c>
    </row>
    <row r="143">
      <c r="A143" t="str">
        <f t="shared" si="55"/>
        <v>NWO12_U_50</v>
      </c>
      <c r="B143">
        <v>0.69999999999999996</v>
      </c>
      <c r="C143">
        <v>1</v>
      </c>
      <c r="D143">
        <v>1</v>
      </c>
      <c r="E143">
        <v>50</v>
      </c>
      <c r="F143" t="s">
        <v>266</v>
      </c>
    </row>
    <row r="144">
      <c r="A144" t="str">
        <f t="shared" si="55"/>
        <v>NWO12_U_55</v>
      </c>
      <c r="B144">
        <v>0.67000000000000004</v>
      </c>
      <c r="C144">
        <v>1</v>
      </c>
      <c r="D144">
        <v>1</v>
      </c>
      <c r="E144">
        <v>55</v>
      </c>
      <c r="F144" t="s">
        <v>266</v>
      </c>
    </row>
    <row r="145">
      <c r="A145" t="str">
        <f t="shared" si="55"/>
        <v>NWO12_U_60</v>
      </c>
      <c r="B145">
        <v>0.64000000000000001</v>
      </c>
      <c r="C145">
        <v>1</v>
      </c>
      <c r="D145">
        <v>1</v>
      </c>
      <c r="E145">
        <v>60</v>
      </c>
      <c r="F145" t="s">
        <v>266</v>
      </c>
    </row>
    <row r="146">
      <c r="A146" t="str">
        <f t="shared" si="55"/>
        <v>NWO12_U_65</v>
      </c>
      <c r="B146">
        <v>0.60999999999999999</v>
      </c>
      <c r="C146">
        <v>1</v>
      </c>
      <c r="D146">
        <v>1</v>
      </c>
      <c r="E146">
        <v>65</v>
      </c>
      <c r="F146" t="s">
        <v>266</v>
      </c>
    </row>
    <row r="147">
      <c r="A147" t="str">
        <f t="shared" si="55"/>
        <v>NWO12_U_70</v>
      </c>
      <c r="B147">
        <v>0.57999999999999996</v>
      </c>
      <c r="C147">
        <v>1</v>
      </c>
      <c r="D147">
        <v>1</v>
      </c>
      <c r="E147">
        <v>70</v>
      </c>
      <c r="F147" t="s">
        <v>266</v>
      </c>
    </row>
    <row r="148">
      <c r="A148" t="str">
        <f t="shared" si="55"/>
        <v>NWO12_U_75</v>
      </c>
      <c r="B148">
        <v>0.55000000000000004</v>
      </c>
      <c r="C148">
        <v>1</v>
      </c>
      <c r="D148">
        <v>1</v>
      </c>
      <c r="E148">
        <v>75</v>
      </c>
      <c r="F148" t="s">
        <v>266</v>
      </c>
    </row>
    <row r="149">
      <c r="A149" t="str">
        <f t="shared" si="55"/>
        <v>NWO12_U_80</v>
      </c>
      <c r="B149">
        <v>0.52000000000000002</v>
      </c>
      <c r="C149">
        <v>1</v>
      </c>
      <c r="D149">
        <v>1</v>
      </c>
      <c r="E149">
        <v>80</v>
      </c>
      <c r="F149" t="s">
        <v>266</v>
      </c>
    </row>
    <row r="150">
      <c r="A150" t="str">
        <f t="shared" si="55"/>
        <v>NWO12_U_85</v>
      </c>
      <c r="B150">
        <v>0.48999999999999999</v>
      </c>
      <c r="C150">
        <v>1</v>
      </c>
      <c r="D150">
        <v>1</v>
      </c>
      <c r="E150">
        <v>85</v>
      </c>
      <c r="F150" t="s">
        <v>266</v>
      </c>
    </row>
    <row r="151">
      <c r="A151" t="str">
        <f t="shared" si="55"/>
        <v>NWO12_U_90</v>
      </c>
      <c r="B151">
        <v>0.46000000000000002</v>
      </c>
      <c r="C151">
        <v>1</v>
      </c>
      <c r="D151">
        <v>1</v>
      </c>
      <c r="E151">
        <v>90</v>
      </c>
      <c r="F151" t="s">
        <v>266</v>
      </c>
    </row>
    <row r="152">
      <c r="A152" t="str">
        <f t="shared" si="55"/>
        <v>NWO12_U_95</v>
      </c>
      <c r="B152">
        <v>0.42999999999999999</v>
      </c>
      <c r="C152">
        <v>1</v>
      </c>
      <c r="D152">
        <v>1</v>
      </c>
      <c r="E152">
        <v>95</v>
      </c>
      <c r="F152" t="s">
        <v>266</v>
      </c>
    </row>
    <row r="153">
      <c r="A153" t="str">
        <f t="shared" si="55"/>
        <v>NWO12_U_100</v>
      </c>
      <c r="B153">
        <v>0.40000000000000002</v>
      </c>
      <c r="C153">
        <v>1</v>
      </c>
      <c r="D153">
        <v>1</v>
      </c>
      <c r="E153">
        <v>100</v>
      </c>
      <c r="F153" t="s">
        <v>266</v>
      </c>
    </row>
    <row r="154">
      <c r="A154" t="str">
        <f t="shared" si="55"/>
        <v/>
      </c>
    </row>
    <row r="155">
      <c r="A155" t="str">
        <f t="shared" si="55"/>
        <v>NKW13_5</v>
      </c>
      <c r="B155" s="345">
        <v>1.3999999999999999</v>
      </c>
      <c r="C155">
        <v>1</v>
      </c>
      <c r="D155">
        <v>1</v>
      </c>
      <c r="E155">
        <v>5</v>
      </c>
      <c r="F155" t="s">
        <v>286</v>
      </c>
    </row>
    <row r="156">
      <c r="A156" t="str">
        <f t="shared" si="55"/>
        <v>NKW13_10</v>
      </c>
      <c r="B156">
        <v>1.3</v>
      </c>
      <c r="C156">
        <v>1</v>
      </c>
      <c r="D156">
        <v>1</v>
      </c>
      <c r="E156">
        <v>10</v>
      </c>
      <c r="F156" t="s">
        <v>286</v>
      </c>
    </row>
    <row r="157">
      <c r="A157" t="str">
        <f t="shared" si="55"/>
        <v>NKW13_15</v>
      </c>
      <c r="B157">
        <v>1.2</v>
      </c>
      <c r="C157">
        <v>1</v>
      </c>
      <c r="D157">
        <v>1</v>
      </c>
      <c r="E157">
        <v>15</v>
      </c>
      <c r="F157" t="s">
        <v>286</v>
      </c>
    </row>
    <row r="158">
      <c r="A158" t="str">
        <f t="shared" si="55"/>
        <v>NKW13_20</v>
      </c>
      <c r="B158">
        <v>1.1000000000000001</v>
      </c>
      <c r="C158">
        <v>1</v>
      </c>
      <c r="D158">
        <v>1</v>
      </c>
      <c r="E158">
        <v>20</v>
      </c>
      <c r="F158" t="s">
        <v>286</v>
      </c>
    </row>
    <row r="159">
      <c r="A159" t="str">
        <f t="shared" si="55"/>
        <v>NKW13_25</v>
      </c>
      <c r="B159">
        <v>1</v>
      </c>
      <c r="C159">
        <v>1</v>
      </c>
      <c r="D159">
        <v>1</v>
      </c>
      <c r="E159">
        <v>25</v>
      </c>
      <c r="F159" t="s">
        <v>286</v>
      </c>
    </row>
    <row r="160">
      <c r="A160" t="str">
        <f t="shared" si="55"/>
        <v>NKW13_30</v>
      </c>
      <c r="B160">
        <v>0.93999999999999995</v>
      </c>
      <c r="C160">
        <v>1</v>
      </c>
      <c r="D160">
        <v>1</v>
      </c>
      <c r="E160">
        <v>30</v>
      </c>
      <c r="F160" t="s">
        <v>286</v>
      </c>
    </row>
    <row r="161">
      <c r="A161" t="str">
        <f t="shared" si="55"/>
        <v>NKW13_35</v>
      </c>
      <c r="B161">
        <v>0.88</v>
      </c>
      <c r="C161">
        <v>1</v>
      </c>
      <c r="D161">
        <v>1</v>
      </c>
      <c r="E161">
        <v>35</v>
      </c>
      <c r="F161" t="s">
        <v>286</v>
      </c>
    </row>
    <row r="162">
      <c r="A162" t="str">
        <f t="shared" si="55"/>
        <v>NKW13_40</v>
      </c>
      <c r="B162">
        <v>0.81999999999999995</v>
      </c>
      <c r="C162">
        <v>1</v>
      </c>
      <c r="D162">
        <v>1</v>
      </c>
      <c r="E162">
        <v>40</v>
      </c>
      <c r="F162" t="s">
        <v>286</v>
      </c>
    </row>
    <row r="163">
      <c r="A163" t="str">
        <f t="shared" si="55"/>
        <v>NKW13_45</v>
      </c>
      <c r="B163">
        <v>0.76000000000000001</v>
      </c>
      <c r="C163">
        <v>1</v>
      </c>
      <c r="D163">
        <v>1</v>
      </c>
      <c r="E163">
        <v>45</v>
      </c>
      <c r="F163" t="s">
        <v>286</v>
      </c>
    </row>
    <row r="164">
      <c r="A164" t="str">
        <f t="shared" si="55"/>
        <v>NKW13_50</v>
      </c>
      <c r="B164">
        <v>0.69999999999999996</v>
      </c>
      <c r="C164">
        <v>1</v>
      </c>
      <c r="D164">
        <v>1</v>
      </c>
      <c r="E164">
        <v>50</v>
      </c>
      <c r="F164" t="s">
        <v>286</v>
      </c>
    </row>
    <row r="165">
      <c r="A165" t="str">
        <f t="shared" si="55"/>
        <v>NKW13_55</v>
      </c>
      <c r="B165">
        <v>0.67000000000000004</v>
      </c>
      <c r="C165">
        <v>1</v>
      </c>
      <c r="D165">
        <v>1</v>
      </c>
      <c r="E165">
        <v>55</v>
      </c>
      <c r="F165" t="s">
        <v>286</v>
      </c>
    </row>
    <row r="166">
      <c r="A166" t="str">
        <f t="shared" si="55"/>
        <v>NKW13_60</v>
      </c>
      <c r="B166">
        <v>0.64000000000000001</v>
      </c>
      <c r="C166">
        <v>1</v>
      </c>
      <c r="D166">
        <v>1</v>
      </c>
      <c r="E166">
        <v>60</v>
      </c>
      <c r="F166" t="s">
        <v>286</v>
      </c>
    </row>
    <row r="167">
      <c r="A167" t="str">
        <f t="shared" si="55"/>
        <v>NKW13_65</v>
      </c>
      <c r="B167">
        <v>0.60999999999999999</v>
      </c>
      <c r="C167">
        <v>1</v>
      </c>
      <c r="D167">
        <v>1</v>
      </c>
      <c r="E167">
        <v>65</v>
      </c>
      <c r="F167" t="s">
        <v>286</v>
      </c>
    </row>
    <row r="168">
      <c r="A168" t="str">
        <f t="shared" si="55"/>
        <v>NKW13_70</v>
      </c>
      <c r="B168">
        <v>0.57999999999999996</v>
      </c>
      <c r="C168">
        <v>1</v>
      </c>
      <c r="D168">
        <v>1</v>
      </c>
      <c r="E168">
        <v>70</v>
      </c>
      <c r="F168" t="s">
        <v>286</v>
      </c>
    </row>
    <row r="169">
      <c r="A169" t="str">
        <f t="shared" si="55"/>
        <v>NKW13_75</v>
      </c>
      <c r="B169">
        <v>0.55000000000000004</v>
      </c>
      <c r="C169">
        <v>1</v>
      </c>
      <c r="D169">
        <v>1</v>
      </c>
      <c r="E169">
        <v>75</v>
      </c>
      <c r="F169" t="s">
        <v>286</v>
      </c>
    </row>
    <row r="170">
      <c r="A170" t="str">
        <f t="shared" si="55"/>
        <v>NKW13_80</v>
      </c>
      <c r="B170">
        <v>0.52000000000000002</v>
      </c>
      <c r="C170">
        <v>1</v>
      </c>
      <c r="D170">
        <v>1</v>
      </c>
      <c r="E170">
        <v>80</v>
      </c>
      <c r="F170" t="s">
        <v>286</v>
      </c>
    </row>
    <row r="171">
      <c r="A171" t="str">
        <f t="shared" si="55"/>
        <v>NKW13_85</v>
      </c>
      <c r="B171">
        <v>0.48999999999999999</v>
      </c>
      <c r="C171">
        <v>1</v>
      </c>
      <c r="D171">
        <v>1</v>
      </c>
      <c r="E171">
        <v>85</v>
      </c>
      <c r="F171" t="s">
        <v>286</v>
      </c>
    </row>
    <row r="172">
      <c r="A172" t="str">
        <f t="shared" si="55"/>
        <v>NKW13_90</v>
      </c>
      <c r="B172">
        <v>0.46000000000000002</v>
      </c>
      <c r="C172">
        <v>1</v>
      </c>
      <c r="D172">
        <v>1</v>
      </c>
      <c r="E172">
        <v>90</v>
      </c>
      <c r="F172" t="s">
        <v>286</v>
      </c>
    </row>
    <row r="173">
      <c r="A173" t="str">
        <f t="shared" si="55"/>
        <v>NKW13_95</v>
      </c>
      <c r="B173">
        <v>0.42999999999999999</v>
      </c>
      <c r="C173">
        <v>1</v>
      </c>
      <c r="D173">
        <v>1</v>
      </c>
      <c r="E173">
        <v>95</v>
      </c>
      <c r="F173" t="s">
        <v>286</v>
      </c>
    </row>
    <row r="174">
      <c r="A174" t="str">
        <f t="shared" si="55"/>
        <v>NKW13_100</v>
      </c>
      <c r="B174">
        <v>0.40000000000000002</v>
      </c>
      <c r="C174">
        <v>1</v>
      </c>
      <c r="D174">
        <v>1</v>
      </c>
      <c r="E174">
        <v>100</v>
      </c>
      <c r="F174" t="s">
        <v>286</v>
      </c>
    </row>
    <row r="175">
      <c r="A175" t="str">
        <f t="shared" si="55"/>
        <v/>
      </c>
    </row>
    <row r="176">
      <c r="A176" t="str">
        <f t="shared" si="55"/>
        <v>NGH15_5</v>
      </c>
      <c r="B176" s="345">
        <v>1.3999999999999999</v>
      </c>
      <c r="C176">
        <v>1</v>
      </c>
      <c r="D176">
        <v>1</v>
      </c>
      <c r="E176">
        <v>5</v>
      </c>
      <c r="F176" t="s">
        <v>281</v>
      </c>
    </row>
    <row r="177">
      <c r="A177" t="str">
        <f t="shared" si="55"/>
        <v>NGH15_10</v>
      </c>
      <c r="B177">
        <v>1.3</v>
      </c>
      <c r="C177">
        <v>1</v>
      </c>
      <c r="D177">
        <v>1</v>
      </c>
      <c r="E177">
        <v>10</v>
      </c>
      <c r="F177" t="s">
        <v>281</v>
      </c>
    </row>
    <row r="178">
      <c r="A178" t="str">
        <f t="shared" si="55"/>
        <v>NGH15_15</v>
      </c>
      <c r="B178">
        <v>1.2</v>
      </c>
      <c r="C178">
        <v>1</v>
      </c>
      <c r="D178">
        <v>1</v>
      </c>
      <c r="E178">
        <v>15</v>
      </c>
      <c r="F178" t="s">
        <v>281</v>
      </c>
    </row>
    <row r="179">
      <c r="A179" t="str">
        <f t="shared" si="55"/>
        <v>NGH15_20</v>
      </c>
      <c r="B179">
        <v>1.1000000000000001</v>
      </c>
      <c r="C179">
        <v>1</v>
      </c>
      <c r="D179">
        <v>1</v>
      </c>
      <c r="E179">
        <v>20</v>
      </c>
      <c r="F179" t="s">
        <v>281</v>
      </c>
    </row>
    <row r="180">
      <c r="A180" t="str">
        <f t="shared" si="55"/>
        <v>NGH15_25</v>
      </c>
      <c r="B180">
        <v>1</v>
      </c>
      <c r="C180">
        <v>1</v>
      </c>
      <c r="D180">
        <v>1</v>
      </c>
      <c r="E180">
        <v>25</v>
      </c>
      <c r="F180" t="s">
        <v>281</v>
      </c>
    </row>
    <row r="181">
      <c r="A181" t="str">
        <f t="shared" si="55"/>
        <v>NGH15_30</v>
      </c>
      <c r="B181">
        <v>0.93999999999999995</v>
      </c>
      <c r="C181">
        <v>1</v>
      </c>
      <c r="D181">
        <v>1</v>
      </c>
      <c r="E181">
        <v>30</v>
      </c>
      <c r="F181" t="s">
        <v>281</v>
      </c>
    </row>
    <row r="182">
      <c r="A182" t="str">
        <f t="shared" si="55"/>
        <v>NGH15_35</v>
      </c>
      <c r="B182">
        <v>0.88</v>
      </c>
      <c r="C182">
        <v>1</v>
      </c>
      <c r="D182">
        <v>1</v>
      </c>
      <c r="E182">
        <v>35</v>
      </c>
      <c r="F182" t="s">
        <v>281</v>
      </c>
    </row>
    <row r="183">
      <c r="A183" t="str">
        <f t="shared" si="55"/>
        <v>NGH15_40</v>
      </c>
      <c r="B183">
        <v>0.81999999999999995</v>
      </c>
      <c r="C183">
        <v>1</v>
      </c>
      <c r="D183">
        <v>1</v>
      </c>
      <c r="E183">
        <v>40</v>
      </c>
      <c r="F183" t="s">
        <v>281</v>
      </c>
    </row>
    <row r="184">
      <c r="A184" t="str">
        <f t="shared" si="55"/>
        <v>NGH15_45</v>
      </c>
      <c r="B184">
        <v>0.76000000000000001</v>
      </c>
      <c r="C184">
        <v>1</v>
      </c>
      <c r="D184">
        <v>1</v>
      </c>
      <c r="E184">
        <v>45</v>
      </c>
      <c r="F184" t="s">
        <v>281</v>
      </c>
    </row>
    <row r="185">
      <c r="A185" t="str">
        <f t="shared" si="55"/>
        <v>NGH15_50</v>
      </c>
      <c r="B185">
        <v>0.69999999999999996</v>
      </c>
      <c r="C185">
        <v>1</v>
      </c>
      <c r="D185">
        <v>1</v>
      </c>
      <c r="E185">
        <v>50</v>
      </c>
      <c r="F185" t="s">
        <v>281</v>
      </c>
    </row>
    <row r="186">
      <c r="A186" t="str">
        <f t="shared" si="55"/>
        <v>NGH15_55</v>
      </c>
      <c r="B186">
        <v>0.67000000000000004</v>
      </c>
      <c r="C186">
        <v>1</v>
      </c>
      <c r="D186">
        <v>1</v>
      </c>
      <c r="E186">
        <v>55</v>
      </c>
      <c r="F186" t="s">
        <v>281</v>
      </c>
    </row>
    <row r="187">
      <c r="A187" t="str">
        <f t="shared" si="55"/>
        <v>NGH15_60</v>
      </c>
      <c r="B187">
        <v>0.64000000000000001</v>
      </c>
      <c r="C187">
        <v>1</v>
      </c>
      <c r="D187">
        <v>1</v>
      </c>
      <c r="E187">
        <v>60</v>
      </c>
      <c r="F187" t="s">
        <v>281</v>
      </c>
    </row>
    <row r="188">
      <c r="A188" t="str">
        <f t="shared" si="55"/>
        <v>NGH15_65</v>
      </c>
      <c r="B188">
        <v>0.60999999999999999</v>
      </c>
      <c r="C188">
        <v>1</v>
      </c>
      <c r="D188">
        <v>1</v>
      </c>
      <c r="E188">
        <v>65</v>
      </c>
      <c r="F188" t="s">
        <v>281</v>
      </c>
    </row>
    <row r="189">
      <c r="A189" t="str">
        <f t="shared" si="55"/>
        <v>NGH15_70</v>
      </c>
      <c r="B189">
        <v>0.57999999999999996</v>
      </c>
      <c r="C189">
        <v>1</v>
      </c>
      <c r="D189">
        <v>1</v>
      </c>
      <c r="E189">
        <v>70</v>
      </c>
      <c r="F189" t="s">
        <v>281</v>
      </c>
    </row>
    <row r="190">
      <c r="A190" t="str">
        <f t="shared" si="55"/>
        <v>NGH15_75</v>
      </c>
      <c r="B190">
        <v>0.55000000000000004</v>
      </c>
      <c r="C190">
        <v>1</v>
      </c>
      <c r="D190">
        <v>1</v>
      </c>
      <c r="E190">
        <v>75</v>
      </c>
      <c r="F190" t="s">
        <v>281</v>
      </c>
    </row>
    <row r="191">
      <c r="A191" t="str">
        <f t="shared" si="55"/>
        <v>NGH15_80</v>
      </c>
      <c r="B191">
        <v>0.52000000000000002</v>
      </c>
      <c r="C191">
        <v>1</v>
      </c>
      <c r="D191">
        <v>1</v>
      </c>
      <c r="E191">
        <v>80</v>
      </c>
      <c r="F191" t="s">
        <v>281</v>
      </c>
    </row>
    <row r="192">
      <c r="A192" t="str">
        <f t="shared" si="55"/>
        <v>NGH15_85</v>
      </c>
      <c r="B192">
        <v>0.48999999999999999</v>
      </c>
      <c r="C192">
        <v>1</v>
      </c>
      <c r="D192">
        <v>1</v>
      </c>
      <c r="E192">
        <v>85</v>
      </c>
      <c r="F192" t="s">
        <v>281</v>
      </c>
    </row>
    <row r="193">
      <c r="A193" t="str">
        <f t="shared" si="55"/>
        <v>NGH15_90</v>
      </c>
      <c r="B193">
        <v>0.46000000000000002</v>
      </c>
      <c r="C193">
        <v>1</v>
      </c>
      <c r="D193">
        <v>1</v>
      </c>
      <c r="E193">
        <v>90</v>
      </c>
      <c r="F193" t="s">
        <v>281</v>
      </c>
    </row>
    <row r="194">
      <c r="A194" t="str">
        <f t="shared" si="55"/>
        <v>NGH15_95</v>
      </c>
      <c r="B194">
        <v>0.42999999999999999</v>
      </c>
      <c r="C194">
        <v>1</v>
      </c>
      <c r="D194">
        <v>1</v>
      </c>
      <c r="E194">
        <v>95</v>
      </c>
      <c r="F194" t="s">
        <v>281</v>
      </c>
    </row>
    <row r="195">
      <c r="A195" t="str">
        <f t="shared" ref="A195:A258" si="56">IF(F195="","",CONCATENATE(F195,"_",E195))</f>
        <v>NGH15_100</v>
      </c>
      <c r="B195">
        <v>0.40000000000000002</v>
      </c>
      <c r="C195">
        <v>1</v>
      </c>
      <c r="D195">
        <v>1</v>
      </c>
      <c r="E195">
        <v>100</v>
      </c>
      <c r="F195" t="s">
        <v>281</v>
      </c>
    </row>
    <row r="196">
      <c r="A196" t="str">
        <f t="shared" si="56"/>
        <v>NGH15_110</v>
      </c>
      <c r="B196">
        <v>0.40000000000000002</v>
      </c>
      <c r="C196">
        <v>1</v>
      </c>
      <c r="D196">
        <v>0.75</v>
      </c>
      <c r="E196">
        <v>110</v>
      </c>
      <c r="F196" t="s">
        <v>281</v>
      </c>
    </row>
    <row r="197">
      <c r="A197" t="str">
        <f t="shared" si="56"/>
        <v>NGH15_120</v>
      </c>
      <c r="B197">
        <v>0.40000000000000002</v>
      </c>
      <c r="C197">
        <v>1</v>
      </c>
      <c r="D197">
        <v>0.5</v>
      </c>
      <c r="E197">
        <v>120</v>
      </c>
      <c r="F197" t="s">
        <v>281</v>
      </c>
    </row>
    <row r="198">
      <c r="A198" t="str">
        <f t="shared" si="56"/>
        <v/>
      </c>
    </row>
    <row r="199">
      <c r="A199" t="str">
        <f t="shared" si="56"/>
        <v>NSC15_5</v>
      </c>
      <c r="B199" s="345">
        <v>1.3999999999999999</v>
      </c>
      <c r="C199">
        <v>1</v>
      </c>
      <c r="D199">
        <v>1</v>
      </c>
      <c r="E199">
        <v>5</v>
      </c>
      <c r="F199" t="s">
        <v>277</v>
      </c>
    </row>
    <row r="200">
      <c r="A200" t="str">
        <f t="shared" si="56"/>
        <v>NSC15_10</v>
      </c>
      <c r="B200">
        <v>1.3</v>
      </c>
      <c r="C200">
        <v>1</v>
      </c>
      <c r="D200">
        <v>1</v>
      </c>
      <c r="E200">
        <v>10</v>
      </c>
      <c r="F200" t="s">
        <v>277</v>
      </c>
    </row>
    <row r="201">
      <c r="A201" t="str">
        <f t="shared" si="56"/>
        <v>NSC15_15</v>
      </c>
      <c r="B201">
        <v>1.2</v>
      </c>
      <c r="C201">
        <v>1</v>
      </c>
      <c r="D201">
        <v>1</v>
      </c>
      <c r="E201">
        <v>15</v>
      </c>
      <c r="F201" t="s">
        <v>277</v>
      </c>
    </row>
    <row r="202">
      <c r="A202" t="str">
        <f t="shared" si="56"/>
        <v>NSC15_20</v>
      </c>
      <c r="B202">
        <v>1.1000000000000001</v>
      </c>
      <c r="C202">
        <v>1</v>
      </c>
      <c r="D202">
        <v>1</v>
      </c>
      <c r="E202">
        <v>20</v>
      </c>
      <c r="F202" t="s">
        <v>277</v>
      </c>
    </row>
    <row r="203">
      <c r="A203" t="str">
        <f t="shared" si="56"/>
        <v>NSC15_25</v>
      </c>
      <c r="B203">
        <v>1</v>
      </c>
      <c r="C203">
        <v>1</v>
      </c>
      <c r="D203">
        <v>1</v>
      </c>
      <c r="E203">
        <v>25</v>
      </c>
      <c r="F203" t="s">
        <v>277</v>
      </c>
    </row>
    <row r="204">
      <c r="A204" t="str">
        <f t="shared" si="56"/>
        <v>NSC15_30</v>
      </c>
      <c r="B204">
        <v>0.93999999999999995</v>
      </c>
      <c r="C204">
        <v>1</v>
      </c>
      <c r="D204">
        <v>1</v>
      </c>
      <c r="E204">
        <v>30</v>
      </c>
      <c r="F204" t="s">
        <v>277</v>
      </c>
    </row>
    <row r="205">
      <c r="A205" t="str">
        <f t="shared" si="56"/>
        <v>NSC15_35</v>
      </c>
      <c r="B205">
        <v>0.88</v>
      </c>
      <c r="C205">
        <v>1</v>
      </c>
      <c r="D205">
        <v>1</v>
      </c>
      <c r="E205">
        <v>35</v>
      </c>
      <c r="F205" t="s">
        <v>277</v>
      </c>
    </row>
    <row r="206">
      <c r="A206" t="str">
        <f t="shared" si="56"/>
        <v>NSC15_40</v>
      </c>
      <c r="B206">
        <v>0.81999999999999995</v>
      </c>
      <c r="C206">
        <v>1</v>
      </c>
      <c r="D206">
        <v>1</v>
      </c>
      <c r="E206">
        <v>40</v>
      </c>
      <c r="F206" t="s">
        <v>277</v>
      </c>
    </row>
    <row r="207">
      <c r="A207" t="str">
        <f t="shared" si="56"/>
        <v>NSC15_45</v>
      </c>
      <c r="B207">
        <v>0.76000000000000001</v>
      </c>
      <c r="C207">
        <v>1</v>
      </c>
      <c r="D207">
        <v>1</v>
      </c>
      <c r="E207">
        <v>45</v>
      </c>
      <c r="F207" t="s">
        <v>277</v>
      </c>
    </row>
    <row r="208">
      <c r="A208" t="str">
        <f t="shared" si="56"/>
        <v>NSC15_50</v>
      </c>
      <c r="B208">
        <v>0.69999999999999996</v>
      </c>
      <c r="C208">
        <v>1</v>
      </c>
      <c r="D208">
        <v>1</v>
      </c>
      <c r="E208">
        <v>50</v>
      </c>
      <c r="F208" t="s">
        <v>277</v>
      </c>
    </row>
    <row r="209">
      <c r="A209" t="str">
        <f t="shared" si="56"/>
        <v>NSC15_55</v>
      </c>
      <c r="B209">
        <v>0.67000000000000004</v>
      </c>
      <c r="C209">
        <v>1</v>
      </c>
      <c r="D209">
        <v>1</v>
      </c>
      <c r="E209">
        <v>55</v>
      </c>
      <c r="F209" t="s">
        <v>277</v>
      </c>
    </row>
    <row r="210">
      <c r="A210" t="str">
        <f t="shared" si="56"/>
        <v>NSC15_60</v>
      </c>
      <c r="B210">
        <v>0.64000000000000001</v>
      </c>
      <c r="C210">
        <v>1</v>
      </c>
      <c r="D210">
        <v>1</v>
      </c>
      <c r="E210">
        <v>60</v>
      </c>
      <c r="F210" t="s">
        <v>277</v>
      </c>
    </row>
    <row r="211">
      <c r="A211" t="str">
        <f t="shared" si="56"/>
        <v>NSC15_65</v>
      </c>
      <c r="B211">
        <v>0.60999999999999999</v>
      </c>
      <c r="C211">
        <v>1</v>
      </c>
      <c r="D211">
        <v>1</v>
      </c>
      <c r="E211">
        <v>65</v>
      </c>
      <c r="F211" t="s">
        <v>277</v>
      </c>
    </row>
    <row r="212">
      <c r="A212" t="str">
        <f t="shared" si="56"/>
        <v>NSC15_70</v>
      </c>
      <c r="B212">
        <v>0.57999999999999996</v>
      </c>
      <c r="C212">
        <v>1</v>
      </c>
      <c r="D212">
        <v>1</v>
      </c>
      <c r="E212">
        <v>70</v>
      </c>
      <c r="F212" t="s">
        <v>277</v>
      </c>
    </row>
    <row r="213">
      <c r="A213" t="str">
        <f t="shared" si="56"/>
        <v>NSC15_75</v>
      </c>
      <c r="B213">
        <v>0.55000000000000004</v>
      </c>
      <c r="C213">
        <v>1</v>
      </c>
      <c r="D213">
        <v>1</v>
      </c>
      <c r="E213">
        <v>75</v>
      </c>
      <c r="F213" t="s">
        <v>277</v>
      </c>
    </row>
    <row r="214">
      <c r="A214" t="str">
        <f t="shared" si="56"/>
        <v>NSC15_80</v>
      </c>
      <c r="B214">
        <v>0.52000000000000002</v>
      </c>
      <c r="C214">
        <v>1</v>
      </c>
      <c r="D214">
        <v>1</v>
      </c>
      <c r="E214">
        <v>80</v>
      </c>
      <c r="F214" t="s">
        <v>277</v>
      </c>
    </row>
    <row r="215">
      <c r="A215" t="str">
        <f t="shared" si="56"/>
        <v>NSC15_85</v>
      </c>
      <c r="B215">
        <v>0.48999999999999999</v>
      </c>
      <c r="C215">
        <v>1</v>
      </c>
      <c r="D215">
        <v>1</v>
      </c>
      <c r="E215">
        <v>85</v>
      </c>
      <c r="F215" t="s">
        <v>277</v>
      </c>
    </row>
    <row r="216">
      <c r="A216" t="str">
        <f t="shared" si="56"/>
        <v>NSC15_90</v>
      </c>
      <c r="B216">
        <v>0.46000000000000002</v>
      </c>
      <c r="C216">
        <v>1</v>
      </c>
      <c r="D216">
        <v>1</v>
      </c>
      <c r="E216">
        <v>90</v>
      </c>
      <c r="F216" t="s">
        <v>277</v>
      </c>
    </row>
    <row r="217">
      <c r="A217" t="str">
        <f t="shared" si="56"/>
        <v>NSC15_95</v>
      </c>
      <c r="B217">
        <v>0.42999999999999999</v>
      </c>
      <c r="C217">
        <v>1</v>
      </c>
      <c r="D217">
        <v>1</v>
      </c>
      <c r="E217">
        <v>95</v>
      </c>
      <c r="F217" t="s">
        <v>277</v>
      </c>
    </row>
    <row r="218">
      <c r="A218" t="str">
        <f t="shared" si="56"/>
        <v>NSC15_100</v>
      </c>
      <c r="B218">
        <v>0.40000000000000002</v>
      </c>
      <c r="C218">
        <v>1</v>
      </c>
      <c r="D218">
        <v>1</v>
      </c>
      <c r="E218">
        <v>100</v>
      </c>
      <c r="F218" t="s">
        <v>277</v>
      </c>
    </row>
    <row r="219">
      <c r="A219" t="str">
        <f t="shared" si="56"/>
        <v>NSC15_110</v>
      </c>
      <c r="B219">
        <v>0.40000000000000002</v>
      </c>
      <c r="C219">
        <v>1</v>
      </c>
      <c r="D219">
        <v>0.75</v>
      </c>
      <c r="E219">
        <v>110</v>
      </c>
      <c r="F219" t="s">
        <v>277</v>
      </c>
    </row>
    <row r="220">
      <c r="A220" t="str">
        <f t="shared" si="56"/>
        <v>NSC15_120</v>
      </c>
      <c r="B220">
        <v>0.40000000000000002</v>
      </c>
      <c r="C220">
        <v>1</v>
      </c>
      <c r="D220">
        <v>0.5</v>
      </c>
      <c r="E220">
        <v>120</v>
      </c>
      <c r="F220" t="s">
        <v>277</v>
      </c>
    </row>
    <row r="221">
      <c r="A221" t="str">
        <f t="shared" si="56"/>
        <v/>
      </c>
    </row>
    <row r="222">
      <c r="A222" t="str">
        <f t="shared" si="56"/>
        <v>NVM15_5</v>
      </c>
      <c r="B222" s="345">
        <v>1.3999999999999999</v>
      </c>
      <c r="C222">
        <v>1</v>
      </c>
      <c r="D222">
        <v>1</v>
      </c>
      <c r="E222">
        <v>5</v>
      </c>
      <c r="F222" t="s">
        <v>272</v>
      </c>
    </row>
    <row r="223">
      <c r="A223" t="str">
        <f t="shared" si="56"/>
        <v>NVM15_10</v>
      </c>
      <c r="B223">
        <v>1.3</v>
      </c>
      <c r="C223">
        <v>1</v>
      </c>
      <c r="D223">
        <v>1</v>
      </c>
      <c r="E223">
        <v>10</v>
      </c>
      <c r="F223" t="s">
        <v>272</v>
      </c>
    </row>
    <row r="224">
      <c r="A224" t="str">
        <f t="shared" si="56"/>
        <v>NVM15_15</v>
      </c>
      <c r="B224">
        <v>1.2</v>
      </c>
      <c r="C224">
        <v>1</v>
      </c>
      <c r="D224">
        <v>1</v>
      </c>
      <c r="E224">
        <v>15</v>
      </c>
      <c r="F224" t="s">
        <v>272</v>
      </c>
    </row>
    <row r="225">
      <c r="A225" t="str">
        <f t="shared" si="56"/>
        <v>NVM15_20</v>
      </c>
      <c r="B225">
        <v>1.1000000000000001</v>
      </c>
      <c r="C225">
        <v>1</v>
      </c>
      <c r="D225">
        <v>1</v>
      </c>
      <c r="E225">
        <v>20</v>
      </c>
      <c r="F225" t="s">
        <v>272</v>
      </c>
    </row>
    <row r="226">
      <c r="A226" t="str">
        <f t="shared" si="56"/>
        <v>NVM15_25</v>
      </c>
      <c r="B226">
        <v>1</v>
      </c>
      <c r="C226">
        <v>1</v>
      </c>
      <c r="D226">
        <v>1</v>
      </c>
      <c r="E226">
        <v>25</v>
      </c>
      <c r="F226" t="s">
        <v>272</v>
      </c>
    </row>
    <row r="227">
      <c r="A227" t="str">
        <f t="shared" si="56"/>
        <v>NVM15_30</v>
      </c>
      <c r="B227">
        <v>0.93999999999999995</v>
      </c>
      <c r="C227">
        <v>1</v>
      </c>
      <c r="D227">
        <v>1</v>
      </c>
      <c r="E227">
        <v>30</v>
      </c>
      <c r="F227" t="s">
        <v>272</v>
      </c>
    </row>
    <row r="228">
      <c r="A228" t="str">
        <f t="shared" si="56"/>
        <v>NVM15_35</v>
      </c>
      <c r="B228">
        <v>0.88</v>
      </c>
      <c r="C228">
        <v>1</v>
      </c>
      <c r="D228">
        <v>1</v>
      </c>
      <c r="E228">
        <v>35</v>
      </c>
      <c r="F228" t="s">
        <v>272</v>
      </c>
    </row>
    <row r="229">
      <c r="A229" t="str">
        <f t="shared" si="56"/>
        <v>NVM15_40</v>
      </c>
      <c r="B229">
        <v>0.81999999999999995</v>
      </c>
      <c r="C229">
        <v>1</v>
      </c>
      <c r="D229">
        <v>1</v>
      </c>
      <c r="E229">
        <v>40</v>
      </c>
      <c r="F229" t="s">
        <v>272</v>
      </c>
    </row>
    <row r="230">
      <c r="A230" t="str">
        <f t="shared" si="56"/>
        <v>NVM15_45</v>
      </c>
      <c r="B230">
        <v>0.76000000000000001</v>
      </c>
      <c r="C230">
        <v>1</v>
      </c>
      <c r="D230">
        <v>1</v>
      </c>
      <c r="E230">
        <v>45</v>
      </c>
      <c r="F230" t="s">
        <v>272</v>
      </c>
    </row>
    <row r="231">
      <c r="A231" t="str">
        <f t="shared" si="56"/>
        <v>NVM15_50</v>
      </c>
      <c r="B231">
        <v>0.69999999999999996</v>
      </c>
      <c r="C231">
        <v>1</v>
      </c>
      <c r="D231">
        <v>1</v>
      </c>
      <c r="E231">
        <v>50</v>
      </c>
      <c r="F231" t="s">
        <v>272</v>
      </c>
    </row>
    <row r="232">
      <c r="A232" t="str">
        <f t="shared" si="56"/>
        <v>NVM15_55</v>
      </c>
      <c r="B232">
        <v>0.67000000000000004</v>
      </c>
      <c r="C232">
        <v>1</v>
      </c>
      <c r="D232">
        <v>1</v>
      </c>
      <c r="E232">
        <v>55</v>
      </c>
      <c r="F232" t="s">
        <v>272</v>
      </c>
    </row>
    <row r="233">
      <c r="A233" t="str">
        <f t="shared" si="56"/>
        <v>NVM15_60</v>
      </c>
      <c r="B233">
        <v>0.64000000000000001</v>
      </c>
      <c r="C233">
        <v>1</v>
      </c>
      <c r="D233">
        <v>1</v>
      </c>
      <c r="E233">
        <v>60</v>
      </c>
      <c r="F233" t="s">
        <v>272</v>
      </c>
    </row>
    <row r="234">
      <c r="A234" t="str">
        <f t="shared" si="56"/>
        <v>NVM15_65</v>
      </c>
      <c r="B234">
        <v>0.60999999999999999</v>
      </c>
      <c r="C234">
        <v>1</v>
      </c>
      <c r="D234">
        <v>1</v>
      </c>
      <c r="E234">
        <v>65</v>
      </c>
      <c r="F234" t="s">
        <v>272</v>
      </c>
    </row>
    <row r="235">
      <c r="A235" t="str">
        <f t="shared" si="56"/>
        <v>NVM15_70</v>
      </c>
      <c r="B235">
        <v>0.57999999999999996</v>
      </c>
      <c r="C235">
        <v>1</v>
      </c>
      <c r="D235">
        <v>1</v>
      </c>
      <c r="E235">
        <v>70</v>
      </c>
      <c r="F235" t="s">
        <v>272</v>
      </c>
    </row>
    <row r="236">
      <c r="A236" t="str">
        <f t="shared" si="56"/>
        <v>NVM15_75</v>
      </c>
      <c r="B236">
        <v>0.55000000000000004</v>
      </c>
      <c r="C236">
        <v>1</v>
      </c>
      <c r="D236">
        <v>1</v>
      </c>
      <c r="E236">
        <v>75</v>
      </c>
      <c r="F236" t="s">
        <v>272</v>
      </c>
    </row>
    <row r="237">
      <c r="A237" t="str">
        <f t="shared" si="56"/>
        <v>NVM15_80</v>
      </c>
      <c r="B237">
        <v>0.52000000000000002</v>
      </c>
      <c r="C237">
        <v>1</v>
      </c>
      <c r="D237">
        <v>1</v>
      </c>
      <c r="E237">
        <v>80</v>
      </c>
      <c r="F237" t="s">
        <v>272</v>
      </c>
    </row>
    <row r="238">
      <c r="A238" t="str">
        <f t="shared" si="56"/>
        <v>NVM15_85</v>
      </c>
      <c r="B238">
        <v>0.48999999999999999</v>
      </c>
      <c r="C238">
        <v>1</v>
      </c>
      <c r="D238">
        <v>1</v>
      </c>
      <c r="E238">
        <v>85</v>
      </c>
      <c r="F238" t="s">
        <v>272</v>
      </c>
    </row>
    <row r="239">
      <c r="A239" t="str">
        <f t="shared" si="56"/>
        <v>NVM15_90</v>
      </c>
      <c r="B239">
        <v>0.46000000000000002</v>
      </c>
      <c r="C239">
        <v>1</v>
      </c>
      <c r="D239">
        <v>1</v>
      </c>
      <c r="E239">
        <v>90</v>
      </c>
      <c r="F239" t="s">
        <v>272</v>
      </c>
    </row>
    <row r="240">
      <c r="A240" t="str">
        <f t="shared" si="56"/>
        <v>NVM15_95</v>
      </c>
      <c r="B240">
        <v>0.42999999999999999</v>
      </c>
      <c r="C240">
        <v>1</v>
      </c>
      <c r="D240">
        <v>1</v>
      </c>
      <c r="E240">
        <v>95</v>
      </c>
      <c r="F240" t="s">
        <v>272</v>
      </c>
    </row>
    <row r="241">
      <c r="A241" t="str">
        <f t="shared" si="56"/>
        <v>NVM15_100</v>
      </c>
      <c r="B241">
        <v>0.40000000000000002</v>
      </c>
      <c r="C241">
        <v>1</v>
      </c>
      <c r="D241">
        <v>1</v>
      </c>
      <c r="E241">
        <v>100</v>
      </c>
      <c r="F241" t="s">
        <v>272</v>
      </c>
    </row>
    <row r="242">
      <c r="A242" t="str">
        <f t="shared" si="56"/>
        <v>NVM15_110</v>
      </c>
      <c r="B242">
        <v>0.40000000000000002</v>
      </c>
      <c r="C242">
        <v>1</v>
      </c>
      <c r="D242">
        <v>0.75</v>
      </c>
      <c r="E242">
        <v>110</v>
      </c>
      <c r="F242" t="s">
        <v>272</v>
      </c>
    </row>
    <row r="243">
      <c r="A243" t="str">
        <f t="shared" si="56"/>
        <v>NVM15_120</v>
      </c>
      <c r="B243">
        <v>0.40000000000000002</v>
      </c>
      <c r="C243">
        <v>1</v>
      </c>
      <c r="D243">
        <v>0.5</v>
      </c>
      <c r="E243">
        <v>120</v>
      </c>
      <c r="F243" t="s">
        <v>272</v>
      </c>
    </row>
    <row r="244">
      <c r="A244" t="str">
        <f t="shared" si="56"/>
        <v/>
      </c>
    </row>
    <row r="245">
      <c r="A245" t="str">
        <f t="shared" si="56"/>
        <v>NHA13_Typ4_5</v>
      </c>
      <c r="B245" s="345">
        <v>1.3999999999999999</v>
      </c>
      <c r="C245">
        <v>1</v>
      </c>
      <c r="D245">
        <v>1</v>
      </c>
      <c r="E245">
        <v>5</v>
      </c>
      <c r="F245" t="s">
        <v>295</v>
      </c>
    </row>
    <row r="246">
      <c r="A246" t="str">
        <f t="shared" si="56"/>
        <v>NHA13_Typ4_10</v>
      </c>
      <c r="B246">
        <v>1.3</v>
      </c>
      <c r="C246">
        <v>1</v>
      </c>
      <c r="D246">
        <v>1</v>
      </c>
      <c r="E246">
        <v>10</v>
      </c>
      <c r="F246" t="s">
        <v>295</v>
      </c>
    </row>
    <row r="247">
      <c r="A247" t="str">
        <f t="shared" si="56"/>
        <v>NHA13_Typ4_15</v>
      </c>
      <c r="B247">
        <v>1.2</v>
      </c>
      <c r="C247">
        <v>1</v>
      </c>
      <c r="D247">
        <v>1</v>
      </c>
      <c r="E247">
        <v>15</v>
      </c>
      <c r="F247" t="s">
        <v>295</v>
      </c>
    </row>
    <row r="248">
      <c r="A248" t="str">
        <f t="shared" si="56"/>
        <v>NHA13_Typ4_20</v>
      </c>
      <c r="B248">
        <v>1.1000000000000001</v>
      </c>
      <c r="C248">
        <v>1</v>
      </c>
      <c r="D248">
        <v>1</v>
      </c>
      <c r="E248">
        <v>20</v>
      </c>
      <c r="F248" t="s">
        <v>295</v>
      </c>
    </row>
    <row r="249">
      <c r="A249" t="str">
        <f t="shared" si="56"/>
        <v>NHA13_Typ4_25</v>
      </c>
      <c r="B249">
        <v>1</v>
      </c>
      <c r="C249">
        <v>1</v>
      </c>
      <c r="D249">
        <v>1</v>
      </c>
      <c r="E249">
        <v>25</v>
      </c>
      <c r="F249" t="s">
        <v>295</v>
      </c>
    </row>
    <row r="250">
      <c r="A250" t="str">
        <f t="shared" si="56"/>
        <v>NHA13_Typ4_30</v>
      </c>
      <c r="B250">
        <v>0.93999999999999995</v>
      </c>
      <c r="C250">
        <v>1</v>
      </c>
      <c r="D250">
        <v>1</v>
      </c>
      <c r="E250">
        <v>30</v>
      </c>
      <c r="F250" t="s">
        <v>295</v>
      </c>
    </row>
    <row r="251">
      <c r="A251" t="str">
        <f t="shared" si="56"/>
        <v>NHA13_Typ4_35</v>
      </c>
      <c r="B251">
        <v>0.88</v>
      </c>
      <c r="C251">
        <v>1</v>
      </c>
      <c r="D251">
        <v>1</v>
      </c>
      <c r="E251">
        <v>35</v>
      </c>
      <c r="F251" t="s">
        <v>295</v>
      </c>
    </row>
    <row r="252">
      <c r="A252" t="str">
        <f t="shared" si="56"/>
        <v>NHA13_Typ4_40</v>
      </c>
      <c r="B252">
        <v>0.81999999999999995</v>
      </c>
      <c r="C252">
        <v>1</v>
      </c>
      <c r="D252">
        <v>1</v>
      </c>
      <c r="E252">
        <v>40</v>
      </c>
      <c r="F252" t="s">
        <v>295</v>
      </c>
    </row>
    <row r="253">
      <c r="A253" t="str">
        <f t="shared" si="56"/>
        <v>NHA13_Typ4_45</v>
      </c>
      <c r="B253">
        <v>0.76000000000000001</v>
      </c>
      <c r="C253">
        <v>1</v>
      </c>
      <c r="D253">
        <v>1</v>
      </c>
      <c r="E253">
        <v>45</v>
      </c>
      <c r="F253" t="s">
        <v>295</v>
      </c>
    </row>
    <row r="254">
      <c r="A254" t="str">
        <f t="shared" si="56"/>
        <v>NHA13_Typ4_50</v>
      </c>
      <c r="B254">
        <v>0.69999999999999996</v>
      </c>
      <c r="C254">
        <v>1</v>
      </c>
      <c r="D254">
        <v>1</v>
      </c>
      <c r="E254">
        <v>50</v>
      </c>
      <c r="F254" t="s">
        <v>295</v>
      </c>
    </row>
    <row r="255">
      <c r="A255" t="str">
        <f t="shared" si="56"/>
        <v>NHA13_Typ4_55</v>
      </c>
      <c r="B255">
        <v>0.67000000000000004</v>
      </c>
      <c r="C255">
        <v>1</v>
      </c>
      <c r="D255">
        <v>1</v>
      </c>
      <c r="E255">
        <v>55</v>
      </c>
      <c r="F255" t="s">
        <v>295</v>
      </c>
    </row>
    <row r="256">
      <c r="A256" t="str">
        <f t="shared" si="56"/>
        <v>NHA13_Typ4_60</v>
      </c>
      <c r="B256">
        <v>0.64000000000000001</v>
      </c>
      <c r="C256">
        <v>1</v>
      </c>
      <c r="D256">
        <v>1</v>
      </c>
      <c r="E256">
        <v>60</v>
      </c>
      <c r="F256" t="s">
        <v>295</v>
      </c>
    </row>
    <row r="257">
      <c r="A257" t="str">
        <f t="shared" si="56"/>
        <v>NHA13_Typ4_65</v>
      </c>
      <c r="B257">
        <v>0.60999999999999999</v>
      </c>
      <c r="C257">
        <v>1</v>
      </c>
      <c r="D257">
        <v>1</v>
      </c>
      <c r="E257">
        <v>65</v>
      </c>
      <c r="F257" t="s">
        <v>295</v>
      </c>
    </row>
    <row r="258">
      <c r="A258" t="str">
        <f t="shared" si="56"/>
        <v>NHA13_Typ4_70</v>
      </c>
      <c r="B258">
        <v>0.57999999999999996</v>
      </c>
      <c r="C258">
        <v>1</v>
      </c>
      <c r="D258">
        <v>1</v>
      </c>
      <c r="E258">
        <v>70</v>
      </c>
      <c r="F258" t="s">
        <v>295</v>
      </c>
    </row>
    <row r="259">
      <c r="A259" t="str">
        <f t="shared" ref="A259:A322" si="57">IF(F259="","",CONCATENATE(F259,"_",E259))</f>
        <v>NHA13_Typ4_75</v>
      </c>
      <c r="B259">
        <v>0.55000000000000004</v>
      </c>
      <c r="C259">
        <v>1</v>
      </c>
      <c r="D259">
        <v>1</v>
      </c>
      <c r="E259">
        <v>75</v>
      </c>
      <c r="F259" t="s">
        <v>295</v>
      </c>
    </row>
    <row r="260">
      <c r="A260" t="str">
        <f t="shared" si="57"/>
        <v>NHA13_Typ4_80</v>
      </c>
      <c r="B260">
        <v>0.52000000000000002</v>
      </c>
      <c r="C260">
        <v>1</v>
      </c>
      <c r="D260">
        <v>1</v>
      </c>
      <c r="E260">
        <v>80</v>
      </c>
      <c r="F260" t="s">
        <v>295</v>
      </c>
    </row>
    <row r="261">
      <c r="A261" t="str">
        <f t="shared" si="57"/>
        <v>NHA13_Typ4_85</v>
      </c>
      <c r="B261">
        <v>0.48999999999999999</v>
      </c>
      <c r="C261">
        <v>1</v>
      </c>
      <c r="D261">
        <v>1</v>
      </c>
      <c r="E261">
        <v>85</v>
      </c>
      <c r="F261" t="s">
        <v>295</v>
      </c>
    </row>
    <row r="262">
      <c r="A262" t="str">
        <f t="shared" si="57"/>
        <v>NHA13_Typ4_90</v>
      </c>
      <c r="B262">
        <v>0.46000000000000002</v>
      </c>
      <c r="C262">
        <v>1</v>
      </c>
      <c r="D262">
        <v>1</v>
      </c>
      <c r="E262">
        <v>90</v>
      </c>
      <c r="F262" t="s">
        <v>295</v>
      </c>
    </row>
    <row r="263">
      <c r="A263" t="str">
        <f t="shared" si="57"/>
        <v>NHA13_Typ4_95</v>
      </c>
      <c r="B263">
        <v>0.42999999999999999</v>
      </c>
      <c r="C263">
        <v>1</v>
      </c>
      <c r="D263">
        <v>1</v>
      </c>
      <c r="E263">
        <v>95</v>
      </c>
      <c r="F263" t="s">
        <v>295</v>
      </c>
    </row>
    <row r="264">
      <c r="A264" t="str">
        <f t="shared" si="57"/>
        <v>NHA13_Typ4_100</v>
      </c>
      <c r="B264">
        <v>0.40000000000000002</v>
      </c>
      <c r="C264">
        <v>1</v>
      </c>
      <c r="D264">
        <v>1</v>
      </c>
      <c r="E264">
        <v>100</v>
      </c>
      <c r="F264" t="s">
        <v>295</v>
      </c>
    </row>
    <row r="265">
      <c r="A265" t="str">
        <f t="shared" si="57"/>
        <v/>
      </c>
    </row>
    <row r="266">
      <c r="A266" t="str">
        <f t="shared" si="57"/>
        <v>NHA12_Typ2_U_5</v>
      </c>
      <c r="B266" s="345">
        <v>1.3999999999999999</v>
      </c>
      <c r="C266">
        <v>1</v>
      </c>
      <c r="D266">
        <v>1</v>
      </c>
      <c r="E266">
        <v>5</v>
      </c>
      <c r="F266" t="s">
        <v>276</v>
      </c>
    </row>
    <row r="267">
      <c r="A267" t="str">
        <f t="shared" si="57"/>
        <v>NHA12_Typ2_U_10</v>
      </c>
      <c r="B267">
        <v>1.3</v>
      </c>
      <c r="C267">
        <v>1</v>
      </c>
      <c r="D267">
        <v>1</v>
      </c>
      <c r="E267">
        <v>10</v>
      </c>
      <c r="F267" t="s">
        <v>276</v>
      </c>
    </row>
    <row r="268">
      <c r="A268" t="str">
        <f t="shared" si="57"/>
        <v>NHA12_Typ2_U_15</v>
      </c>
      <c r="B268">
        <v>1.2</v>
      </c>
      <c r="C268">
        <v>1</v>
      </c>
      <c r="D268">
        <v>1</v>
      </c>
      <c r="E268">
        <v>15</v>
      </c>
      <c r="F268" t="s">
        <v>276</v>
      </c>
    </row>
    <row r="269">
      <c r="A269" t="str">
        <f t="shared" si="57"/>
        <v>NHA12_Typ2_U_20</v>
      </c>
      <c r="B269">
        <v>1.1000000000000001</v>
      </c>
      <c r="C269">
        <v>1</v>
      </c>
      <c r="D269">
        <v>1</v>
      </c>
      <c r="E269">
        <v>20</v>
      </c>
      <c r="F269" t="s">
        <v>276</v>
      </c>
    </row>
    <row r="270">
      <c r="A270" t="str">
        <f t="shared" si="57"/>
        <v>NHA12_Typ2_U_25</v>
      </c>
      <c r="B270">
        <v>1</v>
      </c>
      <c r="C270">
        <v>1</v>
      </c>
      <c r="D270">
        <v>1</v>
      </c>
      <c r="E270">
        <v>25</v>
      </c>
      <c r="F270" t="s">
        <v>276</v>
      </c>
    </row>
    <row r="271">
      <c r="A271" t="str">
        <f t="shared" si="57"/>
        <v>NHA12_Typ2_U_30</v>
      </c>
      <c r="B271">
        <v>0.93999999999999995</v>
      </c>
      <c r="C271">
        <v>1</v>
      </c>
      <c r="D271">
        <v>1</v>
      </c>
      <c r="E271">
        <v>30</v>
      </c>
      <c r="F271" t="s">
        <v>276</v>
      </c>
    </row>
    <row r="272">
      <c r="A272" t="str">
        <f t="shared" si="57"/>
        <v>NHA12_Typ2_U_35</v>
      </c>
      <c r="B272">
        <v>0.88</v>
      </c>
      <c r="C272">
        <v>1</v>
      </c>
      <c r="D272">
        <v>1</v>
      </c>
      <c r="E272">
        <v>35</v>
      </c>
      <c r="F272" t="s">
        <v>276</v>
      </c>
    </row>
    <row r="273">
      <c r="A273" t="str">
        <f t="shared" si="57"/>
        <v>NHA12_Typ2_U_40</v>
      </c>
      <c r="B273">
        <v>0.81999999999999995</v>
      </c>
      <c r="C273">
        <v>1</v>
      </c>
      <c r="D273">
        <v>1</v>
      </c>
      <c r="E273">
        <v>40</v>
      </c>
      <c r="F273" t="s">
        <v>276</v>
      </c>
    </row>
    <row r="274">
      <c r="A274" t="str">
        <f t="shared" si="57"/>
        <v>NHA12_Typ2_U_45</v>
      </c>
      <c r="B274">
        <v>0.76000000000000001</v>
      </c>
      <c r="C274">
        <v>1</v>
      </c>
      <c r="D274">
        <v>1</v>
      </c>
      <c r="E274">
        <v>45</v>
      </c>
      <c r="F274" t="s">
        <v>276</v>
      </c>
    </row>
    <row r="275">
      <c r="A275" t="str">
        <f t="shared" si="57"/>
        <v>NHA12_Typ2_U_50</v>
      </c>
      <c r="B275">
        <v>0.69999999999999996</v>
      </c>
      <c r="C275">
        <v>1</v>
      </c>
      <c r="D275">
        <v>1</v>
      </c>
      <c r="E275">
        <v>50</v>
      </c>
      <c r="F275" t="s">
        <v>276</v>
      </c>
    </row>
    <row r="276">
      <c r="A276" t="str">
        <f t="shared" si="57"/>
        <v>NHA12_Typ2_U_55</v>
      </c>
      <c r="B276">
        <v>0.67000000000000004</v>
      </c>
      <c r="C276">
        <v>1</v>
      </c>
      <c r="D276">
        <v>1</v>
      </c>
      <c r="E276">
        <v>55</v>
      </c>
      <c r="F276" t="s">
        <v>276</v>
      </c>
    </row>
    <row r="277">
      <c r="A277" t="str">
        <f t="shared" si="57"/>
        <v>NHA12_Typ2_U_60</v>
      </c>
      <c r="B277">
        <v>0.64000000000000001</v>
      </c>
      <c r="C277">
        <v>1</v>
      </c>
      <c r="D277">
        <v>1</v>
      </c>
      <c r="E277">
        <v>60</v>
      </c>
      <c r="F277" t="s">
        <v>276</v>
      </c>
    </row>
    <row r="278">
      <c r="A278" t="str">
        <f t="shared" si="57"/>
        <v>NHA12_Typ2_U_65</v>
      </c>
      <c r="B278">
        <v>0.60999999999999999</v>
      </c>
      <c r="C278">
        <v>1</v>
      </c>
      <c r="D278">
        <v>1</v>
      </c>
      <c r="E278">
        <v>65</v>
      </c>
      <c r="F278" t="s">
        <v>276</v>
      </c>
    </row>
    <row r="279">
      <c r="A279" t="str">
        <f t="shared" si="57"/>
        <v>NHA12_Typ2_U_70</v>
      </c>
      <c r="B279">
        <v>0.57999999999999996</v>
      </c>
      <c r="C279">
        <v>1</v>
      </c>
      <c r="D279">
        <v>1</v>
      </c>
      <c r="E279">
        <v>70</v>
      </c>
      <c r="F279" t="s">
        <v>276</v>
      </c>
    </row>
    <row r="280">
      <c r="A280" t="str">
        <f t="shared" si="57"/>
        <v>NHA12_Typ2_U_75</v>
      </c>
      <c r="B280">
        <v>0.55000000000000004</v>
      </c>
      <c r="C280">
        <v>1</v>
      </c>
      <c r="D280">
        <v>1</v>
      </c>
      <c r="E280">
        <v>75</v>
      </c>
      <c r="F280" t="s">
        <v>276</v>
      </c>
    </row>
    <row r="281">
      <c r="A281" t="str">
        <f t="shared" si="57"/>
        <v>NHA12_Typ2_U_80</v>
      </c>
      <c r="B281">
        <v>0.52000000000000002</v>
      </c>
      <c r="C281">
        <v>1</v>
      </c>
      <c r="D281">
        <v>1</v>
      </c>
      <c r="E281">
        <v>80</v>
      </c>
      <c r="F281" t="s">
        <v>276</v>
      </c>
    </row>
    <row r="282">
      <c r="A282" t="str">
        <f t="shared" si="57"/>
        <v>NHA12_Typ2_U_85</v>
      </c>
      <c r="B282">
        <v>0.48999999999999999</v>
      </c>
      <c r="C282">
        <v>1</v>
      </c>
      <c r="D282">
        <v>1</v>
      </c>
      <c r="E282">
        <v>85</v>
      </c>
      <c r="F282" t="s">
        <v>276</v>
      </c>
    </row>
    <row r="283">
      <c r="A283" t="str">
        <f t="shared" si="57"/>
        <v>NHA12_Typ2_U_90</v>
      </c>
      <c r="B283">
        <v>0.46000000000000002</v>
      </c>
      <c r="C283">
        <v>1</v>
      </c>
      <c r="D283">
        <v>1</v>
      </c>
      <c r="E283">
        <v>90</v>
      </c>
      <c r="F283" t="s">
        <v>276</v>
      </c>
    </row>
    <row r="284">
      <c r="A284" t="str">
        <f t="shared" si="57"/>
        <v>NHA12_Typ2_U_95</v>
      </c>
      <c r="B284">
        <v>0.42999999999999999</v>
      </c>
      <c r="C284">
        <v>1</v>
      </c>
      <c r="D284">
        <v>1</v>
      </c>
      <c r="E284">
        <v>95</v>
      </c>
      <c r="F284" t="s">
        <v>276</v>
      </c>
    </row>
    <row r="285">
      <c r="A285" t="str">
        <f t="shared" si="57"/>
        <v>NHA12_Typ2_U_100</v>
      </c>
      <c r="B285">
        <v>0.40000000000000002</v>
      </c>
      <c r="C285">
        <v>1</v>
      </c>
      <c r="D285">
        <v>1</v>
      </c>
      <c r="E285">
        <v>100</v>
      </c>
      <c r="F285" t="s">
        <v>276</v>
      </c>
    </row>
    <row r="286">
      <c r="A286" t="str">
        <f t="shared" si="57"/>
        <v/>
      </c>
    </row>
    <row r="287">
      <c r="A287" t="str">
        <f t="shared" si="57"/>
        <v>NHA12_Typ1_U_5</v>
      </c>
      <c r="B287" s="345">
        <v>1.3999999999999999</v>
      </c>
      <c r="C287">
        <v>1</v>
      </c>
      <c r="D287">
        <v>1</v>
      </c>
      <c r="E287">
        <v>5</v>
      </c>
      <c r="F287" t="s">
        <v>271</v>
      </c>
    </row>
    <row r="288">
      <c r="A288" t="str">
        <f t="shared" si="57"/>
        <v>NHA12_Typ1_U_10</v>
      </c>
      <c r="B288">
        <v>1.3</v>
      </c>
      <c r="C288">
        <v>1</v>
      </c>
      <c r="D288">
        <v>1</v>
      </c>
      <c r="E288">
        <v>10</v>
      </c>
      <c r="F288" t="s">
        <v>271</v>
      </c>
    </row>
    <row r="289">
      <c r="A289" t="str">
        <f t="shared" si="57"/>
        <v>NHA12_Typ1_U_15</v>
      </c>
      <c r="B289">
        <v>1.2</v>
      </c>
      <c r="C289">
        <v>1</v>
      </c>
      <c r="D289">
        <v>1</v>
      </c>
      <c r="E289">
        <v>15</v>
      </c>
      <c r="F289" t="s">
        <v>271</v>
      </c>
    </row>
    <row r="290">
      <c r="A290" t="str">
        <f t="shared" si="57"/>
        <v>NHA12_Typ1_U_20</v>
      </c>
      <c r="B290">
        <v>1.1000000000000001</v>
      </c>
      <c r="C290">
        <v>1</v>
      </c>
      <c r="D290">
        <v>1</v>
      </c>
      <c r="E290">
        <v>20</v>
      </c>
      <c r="F290" t="s">
        <v>271</v>
      </c>
    </row>
    <row r="291">
      <c r="A291" t="str">
        <f t="shared" si="57"/>
        <v>NHA12_Typ1_U_25</v>
      </c>
      <c r="B291">
        <v>1</v>
      </c>
      <c r="C291">
        <v>1</v>
      </c>
      <c r="D291">
        <v>1</v>
      </c>
      <c r="E291">
        <v>25</v>
      </c>
      <c r="F291" t="s">
        <v>271</v>
      </c>
    </row>
    <row r="292">
      <c r="A292" t="str">
        <f t="shared" si="57"/>
        <v>NHA12_Typ1_U_30</v>
      </c>
      <c r="B292">
        <v>0.93999999999999995</v>
      </c>
      <c r="C292">
        <v>1</v>
      </c>
      <c r="D292">
        <v>1</v>
      </c>
      <c r="E292">
        <v>30</v>
      </c>
      <c r="F292" t="s">
        <v>271</v>
      </c>
    </row>
    <row r="293">
      <c r="A293" t="str">
        <f t="shared" si="57"/>
        <v>NHA12_Typ1_U_35</v>
      </c>
      <c r="B293">
        <v>0.88</v>
      </c>
      <c r="C293">
        <v>1</v>
      </c>
      <c r="D293">
        <v>1</v>
      </c>
      <c r="E293">
        <v>35</v>
      </c>
      <c r="F293" t="s">
        <v>271</v>
      </c>
    </row>
    <row r="294">
      <c r="A294" t="str">
        <f t="shared" si="57"/>
        <v>NHA12_Typ1_U_40</v>
      </c>
      <c r="B294">
        <v>0.81999999999999995</v>
      </c>
      <c r="C294">
        <v>1</v>
      </c>
      <c r="D294">
        <v>1</v>
      </c>
      <c r="E294">
        <v>40</v>
      </c>
      <c r="F294" t="s">
        <v>271</v>
      </c>
    </row>
    <row r="295">
      <c r="A295" t="str">
        <f t="shared" si="57"/>
        <v>NHA12_Typ1_U_45</v>
      </c>
      <c r="B295">
        <v>0.76000000000000001</v>
      </c>
      <c r="C295">
        <v>1</v>
      </c>
      <c r="D295">
        <v>1</v>
      </c>
      <c r="E295">
        <v>45</v>
      </c>
      <c r="F295" t="s">
        <v>271</v>
      </c>
    </row>
    <row r="296">
      <c r="A296" t="str">
        <f t="shared" si="57"/>
        <v>NHA12_Typ1_U_50</v>
      </c>
      <c r="B296">
        <v>0.69999999999999996</v>
      </c>
      <c r="C296">
        <v>1</v>
      </c>
      <c r="D296">
        <v>1</v>
      </c>
      <c r="E296">
        <v>50</v>
      </c>
      <c r="F296" t="s">
        <v>271</v>
      </c>
    </row>
    <row r="297">
      <c r="A297" t="str">
        <f t="shared" si="57"/>
        <v>NHA12_Typ1_U_55</v>
      </c>
      <c r="B297">
        <v>0.67000000000000004</v>
      </c>
      <c r="C297">
        <v>1</v>
      </c>
      <c r="D297">
        <v>1</v>
      </c>
      <c r="E297">
        <v>55</v>
      </c>
      <c r="F297" t="s">
        <v>271</v>
      </c>
    </row>
    <row r="298">
      <c r="A298" t="str">
        <f t="shared" si="57"/>
        <v>NHA12_Typ1_U_60</v>
      </c>
      <c r="B298">
        <v>0.64000000000000001</v>
      </c>
      <c r="C298">
        <v>1</v>
      </c>
      <c r="D298">
        <v>1</v>
      </c>
      <c r="E298">
        <v>60</v>
      </c>
      <c r="F298" t="s">
        <v>271</v>
      </c>
    </row>
    <row r="299">
      <c r="A299" t="str">
        <f t="shared" si="57"/>
        <v>NHA12_Typ1_U_65</v>
      </c>
      <c r="B299">
        <v>0.60999999999999999</v>
      </c>
      <c r="C299">
        <v>1</v>
      </c>
      <c r="D299">
        <v>1</v>
      </c>
      <c r="E299">
        <v>65</v>
      </c>
      <c r="F299" t="s">
        <v>271</v>
      </c>
    </row>
    <row r="300">
      <c r="A300" t="str">
        <f t="shared" si="57"/>
        <v>NHA12_Typ1_U_70</v>
      </c>
      <c r="B300">
        <v>0.57999999999999996</v>
      </c>
      <c r="C300">
        <v>1</v>
      </c>
      <c r="D300">
        <v>1</v>
      </c>
      <c r="E300">
        <v>70</v>
      </c>
      <c r="F300" t="s">
        <v>271</v>
      </c>
    </row>
    <row r="301">
      <c r="A301" t="str">
        <f t="shared" si="57"/>
        <v>NHA12_Typ1_U_75</v>
      </c>
      <c r="B301">
        <v>0.55000000000000004</v>
      </c>
      <c r="C301">
        <v>1</v>
      </c>
      <c r="D301">
        <v>1</v>
      </c>
      <c r="E301">
        <v>75</v>
      </c>
      <c r="F301" t="s">
        <v>271</v>
      </c>
    </row>
    <row r="302">
      <c r="A302" t="str">
        <f t="shared" si="57"/>
        <v>NHA12_Typ1_U_80</v>
      </c>
      <c r="B302">
        <v>0.52000000000000002</v>
      </c>
      <c r="C302">
        <v>1</v>
      </c>
      <c r="D302">
        <v>1</v>
      </c>
      <c r="E302">
        <v>80</v>
      </c>
      <c r="F302" t="s">
        <v>271</v>
      </c>
    </row>
    <row r="303">
      <c r="A303" t="str">
        <f t="shared" si="57"/>
        <v>NHA12_Typ1_U_85</v>
      </c>
      <c r="B303">
        <v>0.48999999999999999</v>
      </c>
      <c r="C303">
        <v>1</v>
      </c>
      <c r="D303">
        <v>1</v>
      </c>
      <c r="E303">
        <v>85</v>
      </c>
      <c r="F303" t="s">
        <v>271</v>
      </c>
    </row>
    <row r="304">
      <c r="A304" t="str">
        <f t="shared" si="57"/>
        <v>NHA12_Typ1_U_90</v>
      </c>
      <c r="B304">
        <v>0.46000000000000002</v>
      </c>
      <c r="C304">
        <v>1</v>
      </c>
      <c r="D304">
        <v>1</v>
      </c>
      <c r="E304">
        <v>90</v>
      </c>
      <c r="F304" t="s">
        <v>271</v>
      </c>
    </row>
    <row r="305">
      <c r="A305" t="str">
        <f t="shared" si="57"/>
        <v>NHA12_Typ1_U_95</v>
      </c>
      <c r="B305">
        <v>0.42999999999999999</v>
      </c>
      <c r="C305">
        <v>1</v>
      </c>
      <c r="D305">
        <v>1</v>
      </c>
      <c r="E305">
        <v>95</v>
      </c>
      <c r="F305" t="s">
        <v>271</v>
      </c>
    </row>
    <row r="306">
      <c r="A306" t="str">
        <f t="shared" si="57"/>
        <v>NHA12_Typ1_U_100</v>
      </c>
      <c r="B306">
        <v>0.40000000000000002</v>
      </c>
      <c r="C306">
        <v>1</v>
      </c>
      <c r="D306">
        <v>1</v>
      </c>
      <c r="E306">
        <v>100</v>
      </c>
      <c r="F306" t="s">
        <v>271</v>
      </c>
    </row>
    <row r="307">
      <c r="A307" t="str">
        <f t="shared" si="57"/>
        <v/>
      </c>
    </row>
    <row r="308">
      <c r="A308" t="str">
        <f t="shared" si="57"/>
        <v>NLO15_5</v>
      </c>
      <c r="B308" s="345">
        <v>1.3999999999999999</v>
      </c>
      <c r="C308">
        <v>1</v>
      </c>
      <c r="D308">
        <v>1</v>
      </c>
      <c r="E308">
        <v>5</v>
      </c>
      <c r="F308" t="s">
        <v>251</v>
      </c>
    </row>
    <row r="309">
      <c r="A309" t="str">
        <f t="shared" si="57"/>
        <v>NLO15_10</v>
      </c>
      <c r="B309">
        <v>1.3</v>
      </c>
      <c r="C309">
        <v>1</v>
      </c>
      <c r="D309">
        <v>1</v>
      </c>
      <c r="E309">
        <v>10</v>
      </c>
      <c r="F309" t="s">
        <v>251</v>
      </c>
    </row>
    <row r="310">
      <c r="A310" t="str">
        <f t="shared" si="57"/>
        <v>NLO15_15</v>
      </c>
      <c r="B310">
        <v>1.2</v>
      </c>
      <c r="C310">
        <v>1</v>
      </c>
      <c r="D310">
        <v>1</v>
      </c>
      <c r="E310">
        <v>15</v>
      </c>
      <c r="F310" t="s">
        <v>251</v>
      </c>
    </row>
    <row r="311">
      <c r="A311" t="str">
        <f t="shared" si="57"/>
        <v>NLO15_20</v>
      </c>
      <c r="B311">
        <v>1.1000000000000001</v>
      </c>
      <c r="C311">
        <v>1</v>
      </c>
      <c r="D311">
        <v>1</v>
      </c>
      <c r="E311">
        <v>20</v>
      </c>
      <c r="F311" t="s">
        <v>251</v>
      </c>
    </row>
    <row r="312">
      <c r="A312" t="str">
        <f t="shared" si="57"/>
        <v>NLO15_25</v>
      </c>
      <c r="B312">
        <v>1</v>
      </c>
      <c r="C312">
        <v>1</v>
      </c>
      <c r="D312">
        <v>1</v>
      </c>
      <c r="E312">
        <v>25</v>
      </c>
      <c r="F312" t="s">
        <v>251</v>
      </c>
    </row>
    <row r="313">
      <c r="A313" t="str">
        <f t="shared" si="57"/>
        <v>NLO15_30</v>
      </c>
      <c r="B313">
        <v>0.93999999999999995</v>
      </c>
      <c r="C313">
        <v>1</v>
      </c>
      <c r="D313">
        <v>1</v>
      </c>
      <c r="E313">
        <v>30</v>
      </c>
      <c r="F313" t="s">
        <v>251</v>
      </c>
    </row>
    <row r="314">
      <c r="A314" t="str">
        <f t="shared" si="57"/>
        <v>NLO15_35</v>
      </c>
      <c r="B314">
        <v>0.88</v>
      </c>
      <c r="C314">
        <v>1</v>
      </c>
      <c r="D314">
        <v>1</v>
      </c>
      <c r="E314">
        <v>35</v>
      </c>
      <c r="F314" t="s">
        <v>251</v>
      </c>
    </row>
    <row r="315">
      <c r="A315" t="str">
        <f t="shared" si="57"/>
        <v>NLO15_40</v>
      </c>
      <c r="B315">
        <v>0.81999999999999995</v>
      </c>
      <c r="C315">
        <v>1</v>
      </c>
      <c r="D315">
        <v>1</v>
      </c>
      <c r="E315">
        <v>40</v>
      </c>
      <c r="F315" t="s">
        <v>251</v>
      </c>
    </row>
    <row r="316">
      <c r="A316" t="str">
        <f t="shared" si="57"/>
        <v>NLO15_45</v>
      </c>
      <c r="B316">
        <v>0.76000000000000001</v>
      </c>
      <c r="C316">
        <v>1</v>
      </c>
      <c r="D316">
        <v>1</v>
      </c>
      <c r="E316">
        <v>45</v>
      </c>
      <c r="F316" t="s">
        <v>251</v>
      </c>
    </row>
    <row r="317">
      <c r="A317" t="str">
        <f t="shared" si="57"/>
        <v>NLO15_50</v>
      </c>
      <c r="B317">
        <v>0.69999999999999996</v>
      </c>
      <c r="C317">
        <v>1</v>
      </c>
      <c r="D317">
        <v>1</v>
      </c>
      <c r="E317">
        <v>50</v>
      </c>
      <c r="F317" t="s">
        <v>251</v>
      </c>
    </row>
    <row r="318">
      <c r="A318" t="str">
        <f t="shared" si="57"/>
        <v>NLO15_55</v>
      </c>
      <c r="B318">
        <v>0.67000000000000004</v>
      </c>
      <c r="C318">
        <v>1</v>
      </c>
      <c r="D318">
        <v>1</v>
      </c>
      <c r="E318">
        <v>55</v>
      </c>
      <c r="F318" t="s">
        <v>251</v>
      </c>
    </row>
    <row r="319">
      <c r="A319" t="str">
        <f t="shared" si="57"/>
        <v>NLO15_60</v>
      </c>
      <c r="B319">
        <v>0.64000000000000001</v>
      </c>
      <c r="C319">
        <v>1</v>
      </c>
      <c r="D319">
        <v>1</v>
      </c>
      <c r="E319">
        <v>60</v>
      </c>
      <c r="F319" t="s">
        <v>251</v>
      </c>
    </row>
    <row r="320">
      <c r="A320" t="str">
        <f t="shared" si="57"/>
        <v>NLO15_65</v>
      </c>
      <c r="B320">
        <v>0.60999999999999999</v>
      </c>
      <c r="C320">
        <v>1</v>
      </c>
      <c r="D320">
        <v>1</v>
      </c>
      <c r="E320">
        <v>65</v>
      </c>
      <c r="F320" t="s">
        <v>251</v>
      </c>
    </row>
    <row r="321">
      <c r="A321" t="str">
        <f t="shared" si="57"/>
        <v>NLO15_70</v>
      </c>
      <c r="B321">
        <v>0.57999999999999996</v>
      </c>
      <c r="C321">
        <v>1</v>
      </c>
      <c r="D321">
        <v>1</v>
      </c>
      <c r="E321">
        <v>70</v>
      </c>
      <c r="F321" t="s">
        <v>251</v>
      </c>
    </row>
    <row r="322">
      <c r="A322" t="str">
        <f t="shared" si="57"/>
        <v>NLO15_75</v>
      </c>
      <c r="B322">
        <v>0.55000000000000004</v>
      </c>
      <c r="C322">
        <v>1</v>
      </c>
      <c r="D322">
        <v>1</v>
      </c>
      <c r="E322">
        <v>75</v>
      </c>
      <c r="F322" t="s">
        <v>251</v>
      </c>
    </row>
    <row r="323">
      <c r="A323" t="str">
        <f t="shared" ref="A323:A386" si="58">IF(F323="","",CONCATENATE(F323,"_",E323))</f>
        <v>NLO15_80</v>
      </c>
      <c r="B323">
        <v>0.52000000000000002</v>
      </c>
      <c r="C323">
        <v>1</v>
      </c>
      <c r="D323">
        <v>1</v>
      </c>
      <c r="E323">
        <v>80</v>
      </c>
      <c r="F323" t="s">
        <v>251</v>
      </c>
    </row>
    <row r="324">
      <c r="A324" t="str">
        <f t="shared" si="58"/>
        <v>NLO15_85</v>
      </c>
      <c r="B324">
        <v>0.48999999999999999</v>
      </c>
      <c r="C324">
        <v>1</v>
      </c>
      <c r="D324">
        <v>1</v>
      </c>
      <c r="E324">
        <v>85</v>
      </c>
      <c r="F324" t="s">
        <v>251</v>
      </c>
    </row>
    <row r="325">
      <c r="A325" t="str">
        <f t="shared" si="58"/>
        <v>NLO15_90</v>
      </c>
      <c r="B325">
        <v>0.46000000000000002</v>
      </c>
      <c r="C325">
        <v>1</v>
      </c>
      <c r="D325">
        <v>1</v>
      </c>
      <c r="E325">
        <v>90</v>
      </c>
      <c r="F325" t="s">
        <v>251</v>
      </c>
    </row>
    <row r="326">
      <c r="A326" t="str">
        <f t="shared" si="58"/>
        <v>NLO15_95</v>
      </c>
      <c r="B326">
        <v>0.42999999999999999</v>
      </c>
      <c r="C326">
        <v>1</v>
      </c>
      <c r="D326">
        <v>1</v>
      </c>
      <c r="E326">
        <v>95</v>
      </c>
      <c r="F326" t="s">
        <v>251</v>
      </c>
    </row>
    <row r="327">
      <c r="A327" t="str">
        <f t="shared" si="58"/>
        <v>NLO15_100</v>
      </c>
      <c r="B327">
        <v>0.40000000000000002</v>
      </c>
      <c r="C327">
        <v>1</v>
      </c>
      <c r="D327">
        <v>1</v>
      </c>
      <c r="E327">
        <v>100</v>
      </c>
      <c r="F327" t="s">
        <v>251</v>
      </c>
    </row>
    <row r="328">
      <c r="A328" t="str">
        <f t="shared" si="58"/>
        <v>NLO15_110</v>
      </c>
      <c r="B328">
        <v>0.40000000000000002</v>
      </c>
      <c r="C328">
        <v>1</v>
      </c>
      <c r="D328">
        <v>0.75</v>
      </c>
      <c r="E328">
        <v>110</v>
      </c>
      <c r="F328" t="s">
        <v>251</v>
      </c>
    </row>
    <row r="329">
      <c r="A329" t="str">
        <f t="shared" si="58"/>
        <v>NLO15_120</v>
      </c>
      <c r="B329">
        <v>0.40000000000000002</v>
      </c>
      <c r="C329">
        <v>1</v>
      </c>
      <c r="D329">
        <v>0.5</v>
      </c>
      <c r="E329">
        <v>120</v>
      </c>
      <c r="F329" t="s">
        <v>251</v>
      </c>
    </row>
    <row r="330">
      <c r="A330" t="str">
        <f t="shared" si="58"/>
        <v/>
      </c>
    </row>
    <row r="331">
      <c r="A331" t="str">
        <f t="shared" si="58"/>
        <v>NPS15_5</v>
      </c>
      <c r="B331" s="345">
        <v>1.3999999999999999</v>
      </c>
      <c r="C331">
        <v>1</v>
      </c>
      <c r="D331">
        <v>1</v>
      </c>
      <c r="E331">
        <v>5</v>
      </c>
      <c r="F331" t="s">
        <v>256</v>
      </c>
    </row>
    <row r="332">
      <c r="A332" t="str">
        <f t="shared" si="58"/>
        <v>NPS15_10</v>
      </c>
      <c r="B332">
        <v>1.3</v>
      </c>
      <c r="C332">
        <v>1</v>
      </c>
      <c r="D332">
        <v>1</v>
      </c>
      <c r="E332">
        <v>10</v>
      </c>
      <c r="F332" t="s">
        <v>256</v>
      </c>
    </row>
    <row r="333">
      <c r="A333" t="str">
        <f t="shared" si="58"/>
        <v>NPS15_15</v>
      </c>
      <c r="B333">
        <v>1.2</v>
      </c>
      <c r="C333">
        <v>1</v>
      </c>
      <c r="D333">
        <v>1</v>
      </c>
      <c r="E333">
        <v>15</v>
      </c>
      <c r="F333" t="s">
        <v>256</v>
      </c>
    </row>
    <row r="334">
      <c r="A334" t="str">
        <f t="shared" si="58"/>
        <v>NPS15_20</v>
      </c>
      <c r="B334">
        <v>1.1000000000000001</v>
      </c>
      <c r="C334">
        <v>1</v>
      </c>
      <c r="D334">
        <v>1</v>
      </c>
      <c r="E334">
        <v>20</v>
      </c>
      <c r="F334" t="s">
        <v>256</v>
      </c>
    </row>
    <row r="335">
      <c r="A335" t="str">
        <f t="shared" si="58"/>
        <v>NPS15_25</v>
      </c>
      <c r="B335">
        <v>1</v>
      </c>
      <c r="C335">
        <v>1</v>
      </c>
      <c r="D335">
        <v>1</v>
      </c>
      <c r="E335">
        <v>25</v>
      </c>
      <c r="F335" t="s">
        <v>256</v>
      </c>
    </row>
    <row r="336">
      <c r="A336" t="str">
        <f t="shared" si="58"/>
        <v>NPS15_30</v>
      </c>
      <c r="B336">
        <v>0.93999999999999995</v>
      </c>
      <c r="C336">
        <v>1</v>
      </c>
      <c r="D336">
        <v>1</v>
      </c>
      <c r="E336">
        <v>30</v>
      </c>
      <c r="F336" t="s">
        <v>256</v>
      </c>
    </row>
    <row r="337">
      <c r="A337" t="str">
        <f t="shared" si="58"/>
        <v>NPS15_35</v>
      </c>
      <c r="B337">
        <v>0.88</v>
      </c>
      <c r="C337">
        <v>1</v>
      </c>
      <c r="D337">
        <v>1</v>
      </c>
      <c r="E337">
        <v>35</v>
      </c>
      <c r="F337" t="s">
        <v>256</v>
      </c>
    </row>
    <row r="338">
      <c r="A338" t="str">
        <f t="shared" si="58"/>
        <v>NPS15_40</v>
      </c>
      <c r="B338">
        <v>0.81999999999999995</v>
      </c>
      <c r="C338">
        <v>1</v>
      </c>
      <c r="D338">
        <v>1</v>
      </c>
      <c r="E338">
        <v>40</v>
      </c>
      <c r="F338" t="s">
        <v>256</v>
      </c>
    </row>
    <row r="339">
      <c r="A339" t="str">
        <f t="shared" si="58"/>
        <v>NPS15_45</v>
      </c>
      <c r="B339">
        <v>0.76000000000000001</v>
      </c>
      <c r="C339">
        <v>1</v>
      </c>
      <c r="D339">
        <v>1</v>
      </c>
      <c r="E339">
        <v>45</v>
      </c>
      <c r="F339" t="s">
        <v>256</v>
      </c>
    </row>
    <row r="340">
      <c r="A340" t="str">
        <f t="shared" si="58"/>
        <v>NPS15_50</v>
      </c>
      <c r="B340">
        <v>0.69999999999999996</v>
      </c>
      <c r="C340">
        <v>1</v>
      </c>
      <c r="D340">
        <v>1</v>
      </c>
      <c r="E340">
        <v>50</v>
      </c>
      <c r="F340" t="s">
        <v>256</v>
      </c>
    </row>
    <row r="341">
      <c r="A341" t="str">
        <f t="shared" si="58"/>
        <v>NPS15_55</v>
      </c>
      <c r="B341">
        <v>0.67000000000000004</v>
      </c>
      <c r="C341">
        <v>1</v>
      </c>
      <c r="D341">
        <v>1</v>
      </c>
      <c r="E341">
        <v>55</v>
      </c>
      <c r="F341" t="s">
        <v>256</v>
      </c>
    </row>
    <row r="342">
      <c r="A342" t="str">
        <f t="shared" si="58"/>
        <v>NPS15_60</v>
      </c>
      <c r="B342">
        <v>0.64000000000000001</v>
      </c>
      <c r="C342">
        <v>1</v>
      </c>
      <c r="D342">
        <v>1</v>
      </c>
      <c r="E342">
        <v>60</v>
      </c>
      <c r="F342" t="s">
        <v>256</v>
      </c>
    </row>
    <row r="343">
      <c r="A343" t="str">
        <f t="shared" si="58"/>
        <v>NPS15_65</v>
      </c>
      <c r="B343">
        <v>0.60999999999999999</v>
      </c>
      <c r="C343">
        <v>1</v>
      </c>
      <c r="D343">
        <v>1</v>
      </c>
      <c r="E343">
        <v>65</v>
      </c>
      <c r="F343" t="s">
        <v>256</v>
      </c>
    </row>
    <row r="344">
      <c r="A344" t="str">
        <f t="shared" si="58"/>
        <v>NPS15_70</v>
      </c>
      <c r="B344">
        <v>0.57999999999999996</v>
      </c>
      <c r="C344">
        <v>1</v>
      </c>
      <c r="D344">
        <v>1</v>
      </c>
      <c r="E344">
        <v>70</v>
      </c>
      <c r="F344" t="s">
        <v>256</v>
      </c>
    </row>
    <row r="345">
      <c r="A345" t="str">
        <f t="shared" si="58"/>
        <v>NPS15_75</v>
      </c>
      <c r="B345">
        <v>0.55000000000000004</v>
      </c>
      <c r="C345">
        <v>1</v>
      </c>
      <c r="D345">
        <v>1</v>
      </c>
      <c r="E345">
        <v>75</v>
      </c>
      <c r="F345" t="s">
        <v>256</v>
      </c>
    </row>
    <row r="346">
      <c r="A346" t="str">
        <f t="shared" si="58"/>
        <v>NPS15_80</v>
      </c>
      <c r="B346">
        <v>0.52000000000000002</v>
      </c>
      <c r="C346">
        <v>1</v>
      </c>
      <c r="D346">
        <v>1</v>
      </c>
      <c r="E346">
        <v>80</v>
      </c>
      <c r="F346" t="s">
        <v>256</v>
      </c>
    </row>
    <row r="347">
      <c r="A347" t="str">
        <f t="shared" si="58"/>
        <v>NPS15_85</v>
      </c>
      <c r="B347">
        <v>0.48999999999999999</v>
      </c>
      <c r="C347">
        <v>1</v>
      </c>
      <c r="D347">
        <v>1</v>
      </c>
      <c r="E347">
        <v>85</v>
      </c>
      <c r="F347" t="s">
        <v>256</v>
      </c>
    </row>
    <row r="348">
      <c r="A348" t="str">
        <f t="shared" si="58"/>
        <v>NPS15_90</v>
      </c>
      <c r="B348">
        <v>0.46000000000000002</v>
      </c>
      <c r="C348">
        <v>1</v>
      </c>
      <c r="D348">
        <v>1</v>
      </c>
      <c r="E348">
        <v>90</v>
      </c>
      <c r="F348" t="s">
        <v>256</v>
      </c>
    </row>
    <row r="349">
      <c r="A349" t="str">
        <f t="shared" si="58"/>
        <v>NPS15_95</v>
      </c>
      <c r="B349">
        <v>0.42999999999999999</v>
      </c>
      <c r="C349">
        <v>1</v>
      </c>
      <c r="D349">
        <v>1</v>
      </c>
      <c r="E349">
        <v>95</v>
      </c>
      <c r="F349" t="s">
        <v>256</v>
      </c>
    </row>
    <row r="350">
      <c r="A350" t="str">
        <f t="shared" si="58"/>
        <v>NPS15_100</v>
      </c>
      <c r="B350">
        <v>0.40000000000000002</v>
      </c>
      <c r="C350">
        <v>1</v>
      </c>
      <c r="D350">
        <v>1</v>
      </c>
      <c r="E350">
        <v>100</v>
      </c>
      <c r="F350" t="s">
        <v>256</v>
      </c>
    </row>
    <row r="351">
      <c r="A351" t="str">
        <f t="shared" si="58"/>
        <v>NPS15_110</v>
      </c>
      <c r="B351">
        <v>0.40000000000000002</v>
      </c>
      <c r="C351">
        <v>1</v>
      </c>
      <c r="D351">
        <v>0.75</v>
      </c>
      <c r="E351">
        <v>110</v>
      </c>
      <c r="F351" t="s">
        <v>256</v>
      </c>
    </row>
    <row r="352">
      <c r="A352" t="str">
        <f t="shared" si="58"/>
        <v>NPS15_120</v>
      </c>
      <c r="B352">
        <v>0.40000000000000002</v>
      </c>
      <c r="C352">
        <v>1</v>
      </c>
      <c r="D352">
        <v>0.5</v>
      </c>
      <c r="E352">
        <v>120</v>
      </c>
      <c r="F352" t="s">
        <v>256</v>
      </c>
    </row>
    <row r="353">
      <c r="A353" t="str">
        <f t="shared" si="58"/>
        <v/>
      </c>
    </row>
    <row r="354">
      <c r="A354" t="str">
        <f t="shared" si="58"/>
        <v>NIN12_Typ1_U_5</v>
      </c>
      <c r="B354" s="345">
        <v>1.3999999999999999</v>
      </c>
      <c r="C354">
        <v>1</v>
      </c>
      <c r="D354">
        <v>1</v>
      </c>
      <c r="E354">
        <v>5</v>
      </c>
      <c r="F354" t="s">
        <v>261</v>
      </c>
    </row>
    <row r="355">
      <c r="A355" t="str">
        <f t="shared" si="58"/>
        <v>NIN12_Typ1_U_10</v>
      </c>
      <c r="B355">
        <v>1.3</v>
      </c>
      <c r="C355">
        <v>1</v>
      </c>
      <c r="D355">
        <v>1</v>
      </c>
      <c r="E355">
        <v>10</v>
      </c>
      <c r="F355" t="s">
        <v>261</v>
      </c>
    </row>
    <row r="356">
      <c r="A356" t="str">
        <f t="shared" si="58"/>
        <v>NIN12_Typ1_U_15</v>
      </c>
      <c r="B356">
        <v>1.2</v>
      </c>
      <c r="C356">
        <v>1</v>
      </c>
      <c r="D356">
        <v>1</v>
      </c>
      <c r="E356">
        <v>15</v>
      </c>
      <c r="F356" t="s">
        <v>261</v>
      </c>
    </row>
    <row r="357">
      <c r="A357" t="str">
        <f t="shared" si="58"/>
        <v>NIN12_Typ1_U_20</v>
      </c>
      <c r="B357">
        <v>1.1000000000000001</v>
      </c>
      <c r="C357">
        <v>1</v>
      </c>
      <c r="D357">
        <v>1</v>
      </c>
      <c r="E357">
        <v>20</v>
      </c>
      <c r="F357" t="s">
        <v>261</v>
      </c>
    </row>
    <row r="358">
      <c r="A358" t="str">
        <f t="shared" si="58"/>
        <v>NIN12_Typ1_U_25</v>
      </c>
      <c r="B358">
        <v>1</v>
      </c>
      <c r="C358">
        <v>1</v>
      </c>
      <c r="D358">
        <v>1</v>
      </c>
      <c r="E358">
        <v>25</v>
      </c>
      <c r="F358" t="s">
        <v>261</v>
      </c>
    </row>
    <row r="359">
      <c r="A359" t="str">
        <f t="shared" si="58"/>
        <v>NIN12_Typ1_U_30</v>
      </c>
      <c r="B359">
        <v>0.93999999999999995</v>
      </c>
      <c r="C359">
        <v>1</v>
      </c>
      <c r="D359">
        <v>1</v>
      </c>
      <c r="E359">
        <v>30</v>
      </c>
      <c r="F359" t="s">
        <v>261</v>
      </c>
    </row>
    <row r="360">
      <c r="A360" t="str">
        <f t="shared" si="58"/>
        <v>NIN12_Typ1_U_35</v>
      </c>
      <c r="B360">
        <v>0.88</v>
      </c>
      <c r="C360">
        <v>1</v>
      </c>
      <c r="D360">
        <v>1</v>
      </c>
      <c r="E360">
        <v>35</v>
      </c>
      <c r="F360" t="s">
        <v>261</v>
      </c>
    </row>
    <row r="361">
      <c r="A361" t="str">
        <f t="shared" si="58"/>
        <v>NIN12_Typ1_U_40</v>
      </c>
      <c r="B361">
        <v>0.81999999999999995</v>
      </c>
      <c r="C361">
        <v>1</v>
      </c>
      <c r="D361">
        <v>1</v>
      </c>
      <c r="E361">
        <v>40</v>
      </c>
      <c r="F361" t="s">
        <v>261</v>
      </c>
    </row>
    <row r="362">
      <c r="A362" t="str">
        <f t="shared" si="58"/>
        <v>NIN12_Typ1_U_45</v>
      </c>
      <c r="B362">
        <v>0.76000000000000001</v>
      </c>
      <c r="C362">
        <v>1</v>
      </c>
      <c r="D362">
        <v>1</v>
      </c>
      <c r="E362">
        <v>45</v>
      </c>
      <c r="F362" t="s">
        <v>261</v>
      </c>
    </row>
    <row r="363">
      <c r="A363" t="str">
        <f t="shared" si="58"/>
        <v>NIN12_Typ1_U_50</v>
      </c>
      <c r="B363">
        <v>0.69999999999999996</v>
      </c>
      <c r="C363">
        <v>1</v>
      </c>
      <c r="D363">
        <v>1</v>
      </c>
      <c r="E363">
        <v>50</v>
      </c>
      <c r="F363" t="s">
        <v>261</v>
      </c>
    </row>
    <row r="364">
      <c r="A364" t="str">
        <f t="shared" si="58"/>
        <v>NIN12_Typ1_U_55</v>
      </c>
      <c r="B364">
        <v>0.67000000000000004</v>
      </c>
      <c r="C364">
        <v>1</v>
      </c>
      <c r="D364">
        <v>1</v>
      </c>
      <c r="E364">
        <v>55</v>
      </c>
      <c r="F364" t="s">
        <v>261</v>
      </c>
    </row>
    <row r="365">
      <c r="A365" t="str">
        <f t="shared" si="58"/>
        <v>NIN12_Typ1_U_60</v>
      </c>
      <c r="B365">
        <v>0.64000000000000001</v>
      </c>
      <c r="C365">
        <v>1</v>
      </c>
      <c r="D365">
        <v>1</v>
      </c>
      <c r="E365">
        <v>60</v>
      </c>
      <c r="F365" t="s">
        <v>261</v>
      </c>
    </row>
    <row r="366">
      <c r="A366" t="str">
        <f t="shared" si="58"/>
        <v>NIN12_Typ1_U_65</v>
      </c>
      <c r="B366">
        <v>0.60999999999999999</v>
      </c>
      <c r="C366">
        <v>1</v>
      </c>
      <c r="D366">
        <v>1</v>
      </c>
      <c r="E366">
        <v>65</v>
      </c>
      <c r="F366" t="s">
        <v>261</v>
      </c>
    </row>
    <row r="367">
      <c r="A367" t="str">
        <f t="shared" si="58"/>
        <v>NIN12_Typ1_U_70</v>
      </c>
      <c r="B367">
        <v>0.57999999999999996</v>
      </c>
      <c r="C367">
        <v>1</v>
      </c>
      <c r="D367">
        <v>1</v>
      </c>
      <c r="E367">
        <v>70</v>
      </c>
      <c r="F367" t="s">
        <v>261</v>
      </c>
    </row>
    <row r="368">
      <c r="A368" t="str">
        <f t="shared" si="58"/>
        <v>NIN12_Typ1_U_75</v>
      </c>
      <c r="B368">
        <v>0.55000000000000004</v>
      </c>
      <c r="C368">
        <v>1</v>
      </c>
      <c r="D368">
        <v>1</v>
      </c>
      <c r="E368">
        <v>75</v>
      </c>
      <c r="F368" t="s">
        <v>261</v>
      </c>
    </row>
    <row r="369">
      <c r="A369" t="str">
        <f t="shared" si="58"/>
        <v>NIN12_Typ1_U_80</v>
      </c>
      <c r="B369">
        <v>0.52000000000000002</v>
      </c>
      <c r="C369">
        <v>1</v>
      </c>
      <c r="D369">
        <v>1</v>
      </c>
      <c r="E369">
        <v>80</v>
      </c>
      <c r="F369" t="s">
        <v>261</v>
      </c>
    </row>
    <row r="370">
      <c r="A370" t="str">
        <f t="shared" si="58"/>
        <v>NIN12_Typ1_U_85</v>
      </c>
      <c r="B370">
        <v>0.48999999999999999</v>
      </c>
      <c r="C370">
        <v>1</v>
      </c>
      <c r="D370">
        <v>1</v>
      </c>
      <c r="E370">
        <v>85</v>
      </c>
      <c r="F370" t="s">
        <v>261</v>
      </c>
    </row>
    <row r="371">
      <c r="A371" t="str">
        <f t="shared" si="58"/>
        <v>NIN12_Typ1_U_90</v>
      </c>
      <c r="B371">
        <v>0.46000000000000002</v>
      </c>
      <c r="C371">
        <v>1</v>
      </c>
      <c r="D371">
        <v>1</v>
      </c>
      <c r="E371">
        <v>90</v>
      </c>
      <c r="F371" t="s">
        <v>261</v>
      </c>
    </row>
    <row r="372">
      <c r="A372" t="str">
        <f t="shared" si="58"/>
        <v>NIN12_Typ1_U_95</v>
      </c>
      <c r="B372">
        <v>0.42999999999999999</v>
      </c>
      <c r="C372">
        <v>1</v>
      </c>
      <c r="D372">
        <v>1</v>
      </c>
      <c r="E372">
        <v>95</v>
      </c>
      <c r="F372" t="s">
        <v>261</v>
      </c>
    </row>
    <row r="373">
      <c r="A373" t="str">
        <f t="shared" si="58"/>
        <v>NIN12_Typ1_U_100</v>
      </c>
      <c r="B373">
        <v>0.40000000000000002</v>
      </c>
      <c r="C373">
        <v>1</v>
      </c>
      <c r="D373">
        <v>1</v>
      </c>
      <c r="E373">
        <v>100</v>
      </c>
      <c r="F373" t="s">
        <v>261</v>
      </c>
    </row>
    <row r="374">
      <c r="A374" t="str">
        <f t="shared" si="58"/>
        <v/>
      </c>
    </row>
    <row r="375">
      <c r="A375" t="str">
        <f t="shared" si="58"/>
        <v>NIN12_Typ2_U_5</v>
      </c>
      <c r="B375" s="345">
        <v>1.3999999999999999</v>
      </c>
      <c r="C375">
        <v>1</v>
      </c>
      <c r="D375">
        <v>1</v>
      </c>
      <c r="E375">
        <v>5</v>
      </c>
      <c r="F375" t="s">
        <v>265</v>
      </c>
    </row>
    <row r="376">
      <c r="A376" t="str">
        <f t="shared" si="58"/>
        <v>NIN12_Typ2_U_10</v>
      </c>
      <c r="B376">
        <v>1.3</v>
      </c>
      <c r="C376">
        <v>1</v>
      </c>
      <c r="D376">
        <v>1</v>
      </c>
      <c r="E376">
        <v>10</v>
      </c>
      <c r="F376" t="s">
        <v>265</v>
      </c>
    </row>
    <row r="377">
      <c r="A377" t="str">
        <f t="shared" si="58"/>
        <v>NIN12_Typ2_U_15</v>
      </c>
      <c r="B377">
        <v>1.2</v>
      </c>
      <c r="C377">
        <v>1</v>
      </c>
      <c r="D377">
        <v>1</v>
      </c>
      <c r="E377">
        <v>15</v>
      </c>
      <c r="F377" t="s">
        <v>265</v>
      </c>
    </row>
    <row r="378">
      <c r="A378" t="str">
        <f t="shared" si="58"/>
        <v>NIN12_Typ2_U_20</v>
      </c>
      <c r="B378">
        <v>1.1000000000000001</v>
      </c>
      <c r="C378">
        <v>1</v>
      </c>
      <c r="D378">
        <v>1</v>
      </c>
      <c r="E378">
        <v>20</v>
      </c>
      <c r="F378" t="s">
        <v>265</v>
      </c>
    </row>
    <row r="379">
      <c r="A379" t="str">
        <f t="shared" si="58"/>
        <v>NIN12_Typ2_U_25</v>
      </c>
      <c r="B379">
        <v>1</v>
      </c>
      <c r="C379">
        <v>1</v>
      </c>
      <c r="D379">
        <v>1</v>
      </c>
      <c r="E379">
        <v>25</v>
      </c>
      <c r="F379" t="s">
        <v>265</v>
      </c>
    </row>
    <row r="380">
      <c r="A380" t="str">
        <f t="shared" si="58"/>
        <v>NIN12_Typ2_U_30</v>
      </c>
      <c r="B380">
        <v>0.93999999999999995</v>
      </c>
      <c r="C380">
        <v>1</v>
      </c>
      <c r="D380">
        <v>1</v>
      </c>
      <c r="E380">
        <v>30</v>
      </c>
      <c r="F380" t="s">
        <v>265</v>
      </c>
    </row>
    <row r="381">
      <c r="A381" t="str">
        <f t="shared" si="58"/>
        <v>NIN12_Typ2_U_35</v>
      </c>
      <c r="B381">
        <v>0.88</v>
      </c>
      <c r="C381">
        <v>1</v>
      </c>
      <c r="D381">
        <v>1</v>
      </c>
      <c r="E381">
        <v>35</v>
      </c>
      <c r="F381" t="s">
        <v>265</v>
      </c>
    </row>
    <row r="382">
      <c r="A382" t="str">
        <f t="shared" si="58"/>
        <v>NIN12_Typ2_U_40</v>
      </c>
      <c r="B382">
        <v>0.81999999999999995</v>
      </c>
      <c r="C382">
        <v>1</v>
      </c>
      <c r="D382">
        <v>1</v>
      </c>
      <c r="E382">
        <v>40</v>
      </c>
      <c r="F382" t="s">
        <v>265</v>
      </c>
    </row>
    <row r="383">
      <c r="A383" t="str">
        <f t="shared" si="58"/>
        <v>NIN12_Typ2_U_45</v>
      </c>
      <c r="B383">
        <v>0.76000000000000001</v>
      </c>
      <c r="C383">
        <v>1</v>
      </c>
      <c r="D383">
        <v>1</v>
      </c>
      <c r="E383">
        <v>45</v>
      </c>
      <c r="F383" t="s">
        <v>265</v>
      </c>
    </row>
    <row r="384">
      <c r="A384" t="str">
        <f t="shared" si="58"/>
        <v>NIN12_Typ2_U_50</v>
      </c>
      <c r="B384">
        <v>0.69999999999999996</v>
      </c>
      <c r="C384">
        <v>1</v>
      </c>
      <c r="D384">
        <v>1</v>
      </c>
      <c r="E384">
        <v>50</v>
      </c>
      <c r="F384" t="s">
        <v>265</v>
      </c>
    </row>
    <row r="385">
      <c r="A385" t="str">
        <f t="shared" si="58"/>
        <v>NIN12_Typ2_U_55</v>
      </c>
      <c r="B385">
        <v>0.67000000000000004</v>
      </c>
      <c r="C385">
        <v>1</v>
      </c>
      <c r="D385">
        <v>1</v>
      </c>
      <c r="E385">
        <v>55</v>
      </c>
      <c r="F385" t="s">
        <v>265</v>
      </c>
    </row>
    <row r="386">
      <c r="A386" t="str">
        <f t="shared" si="58"/>
        <v>NIN12_Typ2_U_60</v>
      </c>
      <c r="B386">
        <v>0.64000000000000001</v>
      </c>
      <c r="C386">
        <v>1</v>
      </c>
      <c r="D386">
        <v>1</v>
      </c>
      <c r="E386">
        <v>60</v>
      </c>
      <c r="F386" t="s">
        <v>265</v>
      </c>
    </row>
    <row r="387">
      <c r="A387" t="str">
        <f t="shared" ref="A387:A450" si="59">IF(F387="","",CONCATENATE(F387,"_",E387))</f>
        <v>NIN12_Typ2_U_65</v>
      </c>
      <c r="B387">
        <v>0.60999999999999999</v>
      </c>
      <c r="C387">
        <v>1</v>
      </c>
      <c r="D387">
        <v>1</v>
      </c>
      <c r="E387">
        <v>65</v>
      </c>
      <c r="F387" t="s">
        <v>265</v>
      </c>
    </row>
    <row r="388">
      <c r="A388" t="str">
        <f t="shared" si="59"/>
        <v>NIN12_Typ2_U_70</v>
      </c>
      <c r="B388">
        <v>0.57999999999999996</v>
      </c>
      <c r="C388">
        <v>1</v>
      </c>
      <c r="D388">
        <v>1</v>
      </c>
      <c r="E388">
        <v>70</v>
      </c>
      <c r="F388" t="s">
        <v>265</v>
      </c>
    </row>
    <row r="389">
      <c r="A389" t="str">
        <f t="shared" si="59"/>
        <v>NIN12_Typ2_U_75</v>
      </c>
      <c r="B389">
        <v>0.55000000000000004</v>
      </c>
      <c r="C389">
        <v>1</v>
      </c>
      <c r="D389">
        <v>1</v>
      </c>
      <c r="E389">
        <v>75</v>
      </c>
      <c r="F389" t="s">
        <v>265</v>
      </c>
    </row>
    <row r="390">
      <c r="A390" t="str">
        <f t="shared" si="59"/>
        <v>NIN12_Typ2_U_80</v>
      </c>
      <c r="B390">
        <v>0.52000000000000002</v>
      </c>
      <c r="C390">
        <v>1</v>
      </c>
      <c r="D390">
        <v>1</v>
      </c>
      <c r="E390">
        <v>80</v>
      </c>
      <c r="F390" t="s">
        <v>265</v>
      </c>
    </row>
    <row r="391">
      <c r="A391" t="str">
        <f t="shared" si="59"/>
        <v>NIN12_Typ2_U_85</v>
      </c>
      <c r="B391">
        <v>0.48999999999999999</v>
      </c>
      <c r="C391">
        <v>1</v>
      </c>
      <c r="D391">
        <v>1</v>
      </c>
      <c r="E391">
        <v>85</v>
      </c>
      <c r="F391" t="s">
        <v>265</v>
      </c>
    </row>
    <row r="392">
      <c r="A392" t="str">
        <f t="shared" si="59"/>
        <v>NIN12_Typ2_U_90</v>
      </c>
      <c r="B392">
        <v>0.46000000000000002</v>
      </c>
      <c r="C392">
        <v>1</v>
      </c>
      <c r="D392">
        <v>1</v>
      </c>
      <c r="E392">
        <v>90</v>
      </c>
      <c r="F392" t="s">
        <v>265</v>
      </c>
    </row>
    <row r="393">
      <c r="A393" t="str">
        <f t="shared" si="59"/>
        <v>NIN12_Typ2_U_95</v>
      </c>
      <c r="B393">
        <v>0.42999999999999999</v>
      </c>
      <c r="C393">
        <v>1</v>
      </c>
      <c r="D393">
        <v>1</v>
      </c>
      <c r="E393">
        <v>95</v>
      </c>
      <c r="F393" t="s">
        <v>265</v>
      </c>
    </row>
    <row r="394">
      <c r="A394" t="str">
        <f t="shared" si="59"/>
        <v>NIN12_Typ2_U_100</v>
      </c>
      <c r="B394">
        <v>0.40000000000000002</v>
      </c>
      <c r="C394">
        <v>1</v>
      </c>
      <c r="D394">
        <v>1</v>
      </c>
      <c r="E394">
        <v>100</v>
      </c>
      <c r="F394" t="s">
        <v>265</v>
      </c>
    </row>
    <row r="395">
      <c r="A395" t="str">
        <f t="shared" si="59"/>
        <v/>
      </c>
    </row>
    <row r="396">
      <c r="A396" t="str">
        <f t="shared" si="59"/>
        <v>NHO12_U_5</v>
      </c>
      <c r="B396" s="345">
        <v>1.3999999999999999</v>
      </c>
      <c r="C396">
        <v>1</v>
      </c>
      <c r="D396">
        <v>1</v>
      </c>
      <c r="E396">
        <v>5</v>
      </c>
      <c r="F396" t="s">
        <v>288</v>
      </c>
    </row>
    <row r="397">
      <c r="A397" t="str">
        <f t="shared" si="59"/>
        <v>NHO12_U_10</v>
      </c>
      <c r="B397">
        <v>1.3</v>
      </c>
      <c r="C397">
        <v>1</v>
      </c>
      <c r="D397">
        <v>1</v>
      </c>
      <c r="E397">
        <v>10</v>
      </c>
      <c r="F397" t="s">
        <v>288</v>
      </c>
    </row>
    <row r="398">
      <c r="A398" t="str">
        <f t="shared" si="59"/>
        <v>NHO12_U_15</v>
      </c>
      <c r="B398">
        <v>1.2</v>
      </c>
      <c r="C398">
        <v>1</v>
      </c>
      <c r="D398">
        <v>1</v>
      </c>
      <c r="E398">
        <v>15</v>
      </c>
      <c r="F398" t="s">
        <v>288</v>
      </c>
    </row>
    <row r="399">
      <c r="A399" t="str">
        <f t="shared" si="59"/>
        <v>NHO12_U_20</v>
      </c>
      <c r="B399">
        <v>1.1000000000000001</v>
      </c>
      <c r="C399">
        <v>1</v>
      </c>
      <c r="D399">
        <v>1</v>
      </c>
      <c r="E399">
        <v>20</v>
      </c>
      <c r="F399" t="s">
        <v>288</v>
      </c>
    </row>
    <row r="400">
      <c r="A400" t="str">
        <f t="shared" si="59"/>
        <v>NHO12_U_25</v>
      </c>
      <c r="B400">
        <v>1</v>
      </c>
      <c r="C400">
        <v>1</v>
      </c>
      <c r="D400">
        <v>1</v>
      </c>
      <c r="E400">
        <v>25</v>
      </c>
      <c r="F400" t="s">
        <v>288</v>
      </c>
    </row>
    <row r="401">
      <c r="A401" t="str">
        <f t="shared" si="59"/>
        <v>NHO12_U_30</v>
      </c>
      <c r="B401">
        <v>0.93999999999999995</v>
      </c>
      <c r="C401">
        <v>1</v>
      </c>
      <c r="D401">
        <v>1</v>
      </c>
      <c r="E401">
        <v>30</v>
      </c>
      <c r="F401" t="s">
        <v>288</v>
      </c>
    </row>
    <row r="402">
      <c r="A402" t="str">
        <f t="shared" si="59"/>
        <v>NHO12_U_35</v>
      </c>
      <c r="B402">
        <v>0.88</v>
      </c>
      <c r="C402">
        <v>1</v>
      </c>
      <c r="D402">
        <v>1</v>
      </c>
      <c r="E402">
        <v>35</v>
      </c>
      <c r="F402" t="s">
        <v>288</v>
      </c>
    </row>
    <row r="403">
      <c r="A403" t="str">
        <f t="shared" si="59"/>
        <v>NHO12_U_40</v>
      </c>
      <c r="B403">
        <v>0.81999999999999995</v>
      </c>
      <c r="C403">
        <v>1</v>
      </c>
      <c r="D403">
        <v>1</v>
      </c>
      <c r="E403">
        <v>40</v>
      </c>
      <c r="F403" t="s">
        <v>288</v>
      </c>
    </row>
    <row r="404">
      <c r="A404" t="str">
        <f t="shared" si="59"/>
        <v>NHO12_U_45</v>
      </c>
      <c r="B404">
        <v>0.76000000000000001</v>
      </c>
      <c r="C404">
        <v>1</v>
      </c>
      <c r="D404">
        <v>1</v>
      </c>
      <c r="E404">
        <v>45</v>
      </c>
      <c r="F404" t="s">
        <v>288</v>
      </c>
    </row>
    <row r="405">
      <c r="A405" t="str">
        <f t="shared" si="59"/>
        <v>NHO12_U_50</v>
      </c>
      <c r="B405">
        <v>0.69999999999999996</v>
      </c>
      <c r="C405">
        <v>1</v>
      </c>
      <c r="D405">
        <v>1</v>
      </c>
      <c r="E405">
        <v>50</v>
      </c>
      <c r="F405" t="s">
        <v>288</v>
      </c>
    </row>
    <row r="406">
      <c r="A406" t="str">
        <f t="shared" si="59"/>
        <v>NHO12_U_55</v>
      </c>
      <c r="B406">
        <v>0.67000000000000004</v>
      </c>
      <c r="C406">
        <v>1</v>
      </c>
      <c r="D406">
        <v>1</v>
      </c>
      <c r="E406">
        <v>55</v>
      </c>
      <c r="F406" t="s">
        <v>288</v>
      </c>
    </row>
    <row r="407">
      <c r="A407" t="str">
        <f t="shared" si="59"/>
        <v>NHO12_U_60</v>
      </c>
      <c r="B407">
        <v>0.64000000000000001</v>
      </c>
      <c r="C407">
        <v>1</v>
      </c>
      <c r="D407">
        <v>1</v>
      </c>
      <c r="E407">
        <v>60</v>
      </c>
      <c r="F407" t="s">
        <v>288</v>
      </c>
    </row>
    <row r="408">
      <c r="A408" t="str">
        <f t="shared" si="59"/>
        <v>NHO12_U_65</v>
      </c>
      <c r="B408">
        <v>0.60999999999999999</v>
      </c>
      <c r="C408">
        <v>1</v>
      </c>
      <c r="D408">
        <v>1</v>
      </c>
      <c r="E408">
        <v>65</v>
      </c>
      <c r="F408" t="s">
        <v>288</v>
      </c>
    </row>
    <row r="409">
      <c r="A409" t="str">
        <f t="shared" si="59"/>
        <v>NHO12_U_70</v>
      </c>
      <c r="B409">
        <v>0.57999999999999996</v>
      </c>
      <c r="C409">
        <v>1</v>
      </c>
      <c r="D409">
        <v>1</v>
      </c>
      <c r="E409">
        <v>70</v>
      </c>
      <c r="F409" t="s">
        <v>288</v>
      </c>
    </row>
    <row r="410">
      <c r="A410" t="str">
        <f t="shared" si="59"/>
        <v>NHO12_U_75</v>
      </c>
      <c r="B410">
        <v>0.55000000000000004</v>
      </c>
      <c r="C410">
        <v>1</v>
      </c>
      <c r="D410">
        <v>1</v>
      </c>
      <c r="E410">
        <v>75</v>
      </c>
      <c r="F410" t="s">
        <v>288</v>
      </c>
    </row>
    <row r="411">
      <c r="A411" t="str">
        <f t="shared" si="59"/>
        <v>NHO12_U_80</v>
      </c>
      <c r="B411">
        <v>0.52000000000000002</v>
      </c>
      <c r="C411">
        <v>1</v>
      </c>
      <c r="D411">
        <v>1</v>
      </c>
      <c r="E411">
        <v>80</v>
      </c>
      <c r="F411" t="s">
        <v>288</v>
      </c>
    </row>
    <row r="412">
      <c r="A412" t="str">
        <f t="shared" si="59"/>
        <v>NHO12_U_85</v>
      </c>
      <c r="B412">
        <v>0.48999999999999999</v>
      </c>
      <c r="C412">
        <v>1</v>
      </c>
      <c r="D412">
        <v>1</v>
      </c>
      <c r="E412">
        <v>85</v>
      </c>
      <c r="F412" t="s">
        <v>288</v>
      </c>
    </row>
    <row r="413">
      <c r="A413" t="str">
        <f t="shared" si="59"/>
        <v>NHO12_U_90</v>
      </c>
      <c r="B413">
        <v>0.46000000000000002</v>
      </c>
      <c r="C413">
        <v>1</v>
      </c>
      <c r="D413">
        <v>1</v>
      </c>
      <c r="E413">
        <v>90</v>
      </c>
      <c r="F413" t="s">
        <v>288</v>
      </c>
    </row>
    <row r="414">
      <c r="A414" t="str">
        <f t="shared" si="59"/>
        <v>NHO12_U_95</v>
      </c>
      <c r="B414">
        <v>0.42999999999999999</v>
      </c>
      <c r="C414">
        <v>1</v>
      </c>
      <c r="D414">
        <v>1</v>
      </c>
      <c r="E414">
        <v>95</v>
      </c>
      <c r="F414" t="s">
        <v>288</v>
      </c>
    </row>
    <row r="415">
      <c r="A415" t="str">
        <f t="shared" si="59"/>
        <v>NHO12_U_100</v>
      </c>
      <c r="B415">
        <v>0.40000000000000002</v>
      </c>
      <c r="C415">
        <v>1</v>
      </c>
      <c r="D415">
        <v>1</v>
      </c>
      <c r="E415">
        <v>100</v>
      </c>
      <c r="F415" t="s">
        <v>288</v>
      </c>
    </row>
    <row r="416">
      <c r="A416" t="str">
        <f t="shared" si="59"/>
        <v/>
      </c>
    </row>
    <row r="417">
      <c r="A417" t="str">
        <f t="shared" si="59"/>
        <v>NHO15_5</v>
      </c>
      <c r="B417" s="345">
        <v>1.3999999999999999</v>
      </c>
      <c r="C417">
        <v>1</v>
      </c>
      <c r="D417">
        <v>1</v>
      </c>
      <c r="E417">
        <v>5</v>
      </c>
      <c r="F417" t="s">
        <v>267</v>
      </c>
    </row>
    <row r="418">
      <c r="A418" t="str">
        <f t="shared" si="59"/>
        <v>NHO15_10</v>
      </c>
      <c r="B418">
        <v>1.3</v>
      </c>
      <c r="C418">
        <v>1</v>
      </c>
      <c r="D418">
        <v>1</v>
      </c>
      <c r="E418">
        <v>10</v>
      </c>
      <c r="F418" t="s">
        <v>267</v>
      </c>
    </row>
    <row r="419">
      <c r="A419" t="str">
        <f t="shared" si="59"/>
        <v>NHO15_15</v>
      </c>
      <c r="B419">
        <v>1.2</v>
      </c>
      <c r="C419">
        <v>1</v>
      </c>
      <c r="D419">
        <v>1</v>
      </c>
      <c r="E419">
        <v>15</v>
      </c>
      <c r="F419" t="s">
        <v>267</v>
      </c>
    </row>
    <row r="420">
      <c r="A420" t="str">
        <f t="shared" si="59"/>
        <v>NHO15_20</v>
      </c>
      <c r="B420">
        <v>1.1000000000000001</v>
      </c>
      <c r="C420">
        <v>1</v>
      </c>
      <c r="D420">
        <v>1</v>
      </c>
      <c r="E420">
        <v>20</v>
      </c>
      <c r="F420" t="s">
        <v>267</v>
      </c>
    </row>
    <row r="421">
      <c r="A421" t="str">
        <f t="shared" si="59"/>
        <v>NHO15_25</v>
      </c>
      <c r="B421">
        <v>1</v>
      </c>
      <c r="C421">
        <v>1</v>
      </c>
      <c r="D421">
        <v>1</v>
      </c>
      <c r="E421">
        <v>25</v>
      </c>
      <c r="F421" t="s">
        <v>267</v>
      </c>
    </row>
    <row r="422">
      <c r="A422" t="str">
        <f t="shared" si="59"/>
        <v>NHO15_30</v>
      </c>
      <c r="B422">
        <v>0.93999999999999995</v>
      </c>
      <c r="C422">
        <v>1</v>
      </c>
      <c r="D422">
        <v>1</v>
      </c>
      <c r="E422">
        <v>30</v>
      </c>
      <c r="F422" t="s">
        <v>267</v>
      </c>
    </row>
    <row r="423">
      <c r="A423" t="str">
        <f t="shared" si="59"/>
        <v>NHO15_35</v>
      </c>
      <c r="B423">
        <v>0.88</v>
      </c>
      <c r="C423">
        <v>1</v>
      </c>
      <c r="D423">
        <v>1</v>
      </c>
      <c r="E423">
        <v>35</v>
      </c>
      <c r="F423" t="s">
        <v>267</v>
      </c>
    </row>
    <row r="424">
      <c r="A424" t="str">
        <f t="shared" si="59"/>
        <v>NHO15_40</v>
      </c>
      <c r="B424">
        <v>0.81999999999999995</v>
      </c>
      <c r="C424">
        <v>1</v>
      </c>
      <c r="D424">
        <v>1</v>
      </c>
      <c r="E424">
        <v>40</v>
      </c>
      <c r="F424" t="s">
        <v>267</v>
      </c>
    </row>
    <row r="425">
      <c r="A425" t="str">
        <f t="shared" si="59"/>
        <v>NHO15_45</v>
      </c>
      <c r="B425">
        <v>0.76000000000000001</v>
      </c>
      <c r="C425">
        <v>1</v>
      </c>
      <c r="D425">
        <v>1</v>
      </c>
      <c r="E425">
        <v>45</v>
      </c>
      <c r="F425" t="s">
        <v>267</v>
      </c>
    </row>
    <row r="426">
      <c r="A426" t="str">
        <f t="shared" si="59"/>
        <v>NHO15_50</v>
      </c>
      <c r="B426">
        <v>0.69999999999999996</v>
      </c>
      <c r="C426">
        <v>1</v>
      </c>
      <c r="D426">
        <v>1</v>
      </c>
      <c r="E426">
        <v>50</v>
      </c>
      <c r="F426" t="s">
        <v>267</v>
      </c>
    </row>
    <row r="427">
      <c r="A427" t="str">
        <f t="shared" si="59"/>
        <v>NHO15_55</v>
      </c>
      <c r="B427">
        <v>0.67000000000000004</v>
      </c>
      <c r="C427">
        <v>1</v>
      </c>
      <c r="D427">
        <v>1</v>
      </c>
      <c r="E427">
        <v>55</v>
      </c>
      <c r="F427" t="s">
        <v>267</v>
      </c>
    </row>
    <row r="428">
      <c r="A428" t="str">
        <f t="shared" si="59"/>
        <v>NHO15_60</v>
      </c>
      <c r="B428">
        <v>0.64000000000000001</v>
      </c>
      <c r="C428">
        <v>1</v>
      </c>
      <c r="D428">
        <v>1</v>
      </c>
      <c r="E428">
        <v>60</v>
      </c>
      <c r="F428" t="s">
        <v>267</v>
      </c>
    </row>
    <row r="429">
      <c r="A429" t="str">
        <f t="shared" si="59"/>
        <v>NHO15_65</v>
      </c>
      <c r="B429">
        <v>0.60999999999999999</v>
      </c>
      <c r="C429">
        <v>1</v>
      </c>
      <c r="D429">
        <v>1</v>
      </c>
      <c r="E429">
        <v>65</v>
      </c>
      <c r="F429" t="s">
        <v>267</v>
      </c>
    </row>
    <row r="430">
      <c r="A430" t="str">
        <f t="shared" si="59"/>
        <v>NHO15_70</v>
      </c>
      <c r="B430">
        <v>0.57999999999999996</v>
      </c>
      <c r="C430">
        <v>1</v>
      </c>
      <c r="D430">
        <v>1</v>
      </c>
      <c r="E430">
        <v>70</v>
      </c>
      <c r="F430" t="s">
        <v>267</v>
      </c>
    </row>
    <row r="431">
      <c r="A431" t="str">
        <f t="shared" si="59"/>
        <v>NHO15_75</v>
      </c>
      <c r="B431">
        <v>0.55000000000000004</v>
      </c>
      <c r="C431">
        <v>1</v>
      </c>
      <c r="D431">
        <v>1</v>
      </c>
      <c r="E431">
        <v>75</v>
      </c>
      <c r="F431" t="s">
        <v>267</v>
      </c>
    </row>
    <row r="432">
      <c r="A432" t="str">
        <f t="shared" si="59"/>
        <v>NHO15_80</v>
      </c>
      <c r="B432">
        <v>0.52000000000000002</v>
      </c>
      <c r="C432">
        <v>1</v>
      </c>
      <c r="D432">
        <v>1</v>
      </c>
      <c r="E432">
        <v>80</v>
      </c>
      <c r="F432" t="s">
        <v>267</v>
      </c>
    </row>
    <row r="433">
      <c r="A433" t="str">
        <f t="shared" si="59"/>
        <v>NHO15_85</v>
      </c>
      <c r="B433">
        <v>0.48999999999999999</v>
      </c>
      <c r="C433">
        <v>1</v>
      </c>
      <c r="D433">
        <v>1</v>
      </c>
      <c r="E433">
        <v>85</v>
      </c>
      <c r="F433" t="s">
        <v>267</v>
      </c>
    </row>
    <row r="434">
      <c r="A434" t="str">
        <f t="shared" si="59"/>
        <v>NHO15_90</v>
      </c>
      <c r="B434">
        <v>0.46000000000000002</v>
      </c>
      <c r="C434">
        <v>1</v>
      </c>
      <c r="D434">
        <v>1</v>
      </c>
      <c r="E434">
        <v>90</v>
      </c>
      <c r="F434" t="s">
        <v>267</v>
      </c>
    </row>
    <row r="435">
      <c r="A435" t="str">
        <f t="shared" si="59"/>
        <v>NHO15_95</v>
      </c>
      <c r="B435">
        <v>0.42999999999999999</v>
      </c>
      <c r="C435">
        <v>1</v>
      </c>
      <c r="D435">
        <v>1</v>
      </c>
      <c r="E435">
        <v>95</v>
      </c>
      <c r="F435" t="s">
        <v>267</v>
      </c>
    </row>
    <row r="436">
      <c r="A436" t="str">
        <f t="shared" si="59"/>
        <v>NHO15_100</v>
      </c>
      <c r="B436">
        <v>0.40000000000000002</v>
      </c>
      <c r="C436">
        <v>1</v>
      </c>
      <c r="D436">
        <v>1</v>
      </c>
      <c r="E436">
        <v>100</v>
      </c>
      <c r="F436" t="s">
        <v>267</v>
      </c>
    </row>
    <row r="437">
      <c r="A437" t="str">
        <f t="shared" si="59"/>
        <v>NHO15_110</v>
      </c>
      <c r="B437">
        <v>0.40000000000000002</v>
      </c>
      <c r="C437">
        <v>1</v>
      </c>
      <c r="D437">
        <v>0.75</v>
      </c>
      <c r="E437">
        <v>110</v>
      </c>
      <c r="F437" t="s">
        <v>267</v>
      </c>
    </row>
    <row r="438">
      <c r="A438" t="str">
        <f t="shared" si="59"/>
        <v>NHO15_120</v>
      </c>
      <c r="B438">
        <v>0.40000000000000002</v>
      </c>
      <c r="C438">
        <v>1</v>
      </c>
      <c r="D438">
        <v>0.5</v>
      </c>
      <c r="E438">
        <v>120</v>
      </c>
      <c r="F438" t="s">
        <v>267</v>
      </c>
    </row>
    <row r="439">
      <c r="A439" t="str">
        <f t="shared" si="59"/>
        <v/>
      </c>
    </row>
    <row r="440">
      <c r="A440" t="str">
        <f t="shared" si="59"/>
        <v>NGB13_5</v>
      </c>
      <c r="B440" s="345">
        <v>1.3999999999999999</v>
      </c>
      <c r="C440">
        <v>1</v>
      </c>
      <c r="D440">
        <v>1</v>
      </c>
      <c r="E440">
        <v>5</v>
      </c>
      <c r="F440" t="s">
        <v>298</v>
      </c>
    </row>
    <row r="441">
      <c r="A441" t="str">
        <f t="shared" si="59"/>
        <v>NGB13_10</v>
      </c>
      <c r="B441">
        <v>1.3</v>
      </c>
      <c r="C441">
        <v>1</v>
      </c>
      <c r="D441">
        <v>1</v>
      </c>
      <c r="E441">
        <v>10</v>
      </c>
      <c r="F441" t="s">
        <v>298</v>
      </c>
    </row>
    <row r="442">
      <c r="A442" t="str">
        <f t="shared" si="59"/>
        <v>NGB13_15</v>
      </c>
      <c r="B442">
        <v>1.2</v>
      </c>
      <c r="C442">
        <v>1</v>
      </c>
      <c r="D442">
        <v>1</v>
      </c>
      <c r="E442">
        <v>15</v>
      </c>
      <c r="F442" t="s">
        <v>298</v>
      </c>
    </row>
    <row r="443">
      <c r="A443" t="str">
        <f t="shared" si="59"/>
        <v>NGB13_20</v>
      </c>
      <c r="B443">
        <v>1.1000000000000001</v>
      </c>
      <c r="C443">
        <v>1</v>
      </c>
      <c r="D443">
        <v>1</v>
      </c>
      <c r="E443">
        <v>20</v>
      </c>
      <c r="F443" t="s">
        <v>298</v>
      </c>
    </row>
    <row r="444">
      <c r="A444" t="str">
        <f t="shared" si="59"/>
        <v>NGB13_25</v>
      </c>
      <c r="B444">
        <v>1</v>
      </c>
      <c r="C444">
        <v>1</v>
      </c>
      <c r="D444">
        <v>1</v>
      </c>
      <c r="E444">
        <v>25</v>
      </c>
      <c r="F444" t="s">
        <v>298</v>
      </c>
    </row>
    <row r="445">
      <c r="A445" t="str">
        <f t="shared" si="59"/>
        <v>NGB13_30</v>
      </c>
      <c r="B445">
        <v>0.93999999999999995</v>
      </c>
      <c r="C445">
        <v>1</v>
      </c>
      <c r="D445">
        <v>1</v>
      </c>
      <c r="E445">
        <v>30</v>
      </c>
      <c r="F445" t="s">
        <v>298</v>
      </c>
    </row>
    <row r="446">
      <c r="A446" t="str">
        <f t="shared" si="59"/>
        <v>NGB13_35</v>
      </c>
      <c r="B446">
        <v>0.88</v>
      </c>
      <c r="C446">
        <v>1</v>
      </c>
      <c r="D446">
        <v>1</v>
      </c>
      <c r="E446">
        <v>35</v>
      </c>
      <c r="F446" t="s">
        <v>298</v>
      </c>
    </row>
    <row r="447">
      <c r="A447" t="str">
        <f t="shared" si="59"/>
        <v>NGB13_40</v>
      </c>
      <c r="B447">
        <v>0.81999999999999995</v>
      </c>
      <c r="C447">
        <v>1</v>
      </c>
      <c r="D447">
        <v>1</v>
      </c>
      <c r="E447">
        <v>40</v>
      </c>
      <c r="F447" t="s">
        <v>298</v>
      </c>
    </row>
    <row r="448">
      <c r="A448" t="str">
        <f t="shared" si="59"/>
        <v>NGB13_45</v>
      </c>
      <c r="B448">
        <v>0.76000000000000001</v>
      </c>
      <c r="C448">
        <v>1</v>
      </c>
      <c r="D448">
        <v>1</v>
      </c>
      <c r="E448">
        <v>45</v>
      </c>
      <c r="F448" t="s">
        <v>298</v>
      </c>
    </row>
    <row r="449">
      <c r="A449" t="str">
        <f t="shared" si="59"/>
        <v>NGB13_50</v>
      </c>
      <c r="B449">
        <v>0.69999999999999996</v>
      </c>
      <c r="C449">
        <v>1</v>
      </c>
      <c r="D449">
        <v>1</v>
      </c>
      <c r="E449">
        <v>50</v>
      </c>
      <c r="F449" t="s">
        <v>298</v>
      </c>
    </row>
    <row r="450">
      <c r="A450" t="str">
        <f t="shared" si="59"/>
        <v>NGB13_55</v>
      </c>
      <c r="B450">
        <v>0.67000000000000004</v>
      </c>
      <c r="C450">
        <v>1</v>
      </c>
      <c r="D450">
        <v>1</v>
      </c>
      <c r="E450">
        <v>55</v>
      </c>
      <c r="F450" t="s">
        <v>298</v>
      </c>
    </row>
    <row r="451">
      <c r="A451" t="str">
        <f t="shared" ref="A451:A514" si="60">IF(F451="","",CONCATENATE(F451,"_",E451))</f>
        <v>NGB13_60</v>
      </c>
      <c r="B451">
        <v>0.64000000000000001</v>
      </c>
      <c r="C451">
        <v>1</v>
      </c>
      <c r="D451">
        <v>1</v>
      </c>
      <c r="E451">
        <v>60</v>
      </c>
      <c r="F451" t="s">
        <v>298</v>
      </c>
    </row>
    <row r="452">
      <c r="A452" t="str">
        <f t="shared" si="60"/>
        <v>NGB13_65</v>
      </c>
      <c r="B452">
        <v>0.60999999999999999</v>
      </c>
      <c r="C452">
        <v>1</v>
      </c>
      <c r="D452">
        <v>1</v>
      </c>
      <c r="E452">
        <v>65</v>
      </c>
      <c r="F452" t="s">
        <v>298</v>
      </c>
    </row>
    <row r="453">
      <c r="A453" t="str">
        <f t="shared" si="60"/>
        <v>NGB13_70</v>
      </c>
      <c r="B453">
        <v>0.57999999999999996</v>
      </c>
      <c r="C453">
        <v>1</v>
      </c>
      <c r="D453">
        <v>1</v>
      </c>
      <c r="E453">
        <v>70</v>
      </c>
      <c r="F453" t="s">
        <v>298</v>
      </c>
    </row>
    <row r="454">
      <c r="A454" t="str">
        <f t="shared" si="60"/>
        <v>NGB13_75</v>
      </c>
      <c r="B454">
        <v>0.55000000000000004</v>
      </c>
      <c r="C454">
        <v>1</v>
      </c>
      <c r="D454">
        <v>1</v>
      </c>
      <c r="E454">
        <v>75</v>
      </c>
      <c r="F454" t="s">
        <v>298</v>
      </c>
    </row>
    <row r="455">
      <c r="A455" t="str">
        <f t="shared" si="60"/>
        <v>NGB13_80</v>
      </c>
      <c r="B455">
        <v>0.52000000000000002</v>
      </c>
      <c r="C455">
        <v>1</v>
      </c>
      <c r="D455">
        <v>1</v>
      </c>
      <c r="E455">
        <v>80</v>
      </c>
      <c r="F455" t="s">
        <v>298</v>
      </c>
    </row>
    <row r="456">
      <c r="A456" t="str">
        <f t="shared" si="60"/>
        <v>NGB13_85</v>
      </c>
      <c r="B456">
        <v>0.48999999999999999</v>
      </c>
      <c r="C456">
        <v>1</v>
      </c>
      <c r="D456">
        <v>1</v>
      </c>
      <c r="E456">
        <v>85</v>
      </c>
      <c r="F456" t="s">
        <v>298</v>
      </c>
    </row>
    <row r="457">
      <c r="A457" t="str">
        <f t="shared" si="60"/>
        <v>NGB13_90</v>
      </c>
      <c r="B457">
        <v>0.46000000000000002</v>
      </c>
      <c r="C457">
        <v>1</v>
      </c>
      <c r="D457">
        <v>1</v>
      </c>
      <c r="E457">
        <v>90</v>
      </c>
      <c r="F457" t="s">
        <v>298</v>
      </c>
    </row>
    <row r="458">
      <c r="A458" t="str">
        <f t="shared" si="60"/>
        <v>NGB13_95</v>
      </c>
      <c r="B458">
        <v>0.42999999999999999</v>
      </c>
      <c r="C458">
        <v>1</v>
      </c>
      <c r="D458">
        <v>1</v>
      </c>
      <c r="E458">
        <v>95</v>
      </c>
      <c r="F458" t="s">
        <v>298</v>
      </c>
    </row>
    <row r="459">
      <c r="A459" t="str">
        <f t="shared" si="60"/>
        <v>NGB13_100</v>
      </c>
      <c r="B459">
        <v>0.40000000000000002</v>
      </c>
      <c r="C459">
        <v>1</v>
      </c>
      <c r="D459">
        <v>1</v>
      </c>
      <c r="E459">
        <v>100</v>
      </c>
      <c r="F459" t="s">
        <v>298</v>
      </c>
    </row>
    <row r="460">
      <c r="A460" t="str">
        <f t="shared" si="60"/>
        <v/>
      </c>
    </row>
    <row r="461">
      <c r="A461" t="str">
        <f t="shared" si="60"/>
        <v>NBV18_0</v>
      </c>
      <c r="B461">
        <v>1.3999999999999999</v>
      </c>
      <c r="C461">
        <v>1</v>
      </c>
      <c r="D461">
        <v>1</v>
      </c>
      <c r="E461">
        <v>0</v>
      </c>
      <c r="F461" t="s">
        <v>254</v>
      </c>
    </row>
    <row r="462">
      <c r="A462" t="str">
        <f t="shared" si="60"/>
        <v>NBV18_30</v>
      </c>
      <c r="B462">
        <v>1.1000000000000001</v>
      </c>
      <c r="C462">
        <v>1</v>
      </c>
      <c r="D462">
        <v>1</v>
      </c>
      <c r="E462">
        <v>30</v>
      </c>
      <c r="F462" t="s">
        <v>254</v>
      </c>
    </row>
    <row r="463">
      <c r="A463" t="str">
        <f t="shared" si="60"/>
        <v>NBV18_40</v>
      </c>
      <c r="B463">
        <v>1</v>
      </c>
      <c r="C463">
        <v>1</v>
      </c>
      <c r="D463">
        <v>1</v>
      </c>
      <c r="E463">
        <v>40</v>
      </c>
      <c r="F463" t="s">
        <v>254</v>
      </c>
    </row>
    <row r="464">
      <c r="A464" t="str">
        <f t="shared" si="60"/>
        <v>NBV18_60</v>
      </c>
      <c r="B464">
        <v>0.84999999999999998</v>
      </c>
      <c r="C464">
        <v>1</v>
      </c>
      <c r="D464">
        <v>1</v>
      </c>
      <c r="E464">
        <v>60</v>
      </c>
      <c r="F464" t="s">
        <v>254</v>
      </c>
    </row>
    <row r="465">
      <c r="A465" t="str">
        <f t="shared" si="60"/>
        <v>NBV18_80</v>
      </c>
      <c r="B465">
        <v>0.69999999999999996</v>
      </c>
      <c r="C465">
        <v>1</v>
      </c>
      <c r="D465">
        <v>1</v>
      </c>
      <c r="E465">
        <v>80</v>
      </c>
      <c r="F465" t="s">
        <v>254</v>
      </c>
    </row>
    <row r="466">
      <c r="A466" t="str">
        <f t="shared" si="60"/>
        <v>NBV18_100</v>
      </c>
      <c r="B466">
        <v>0.55000000000000004</v>
      </c>
      <c r="C466">
        <v>1</v>
      </c>
      <c r="D466">
        <v>1</v>
      </c>
      <c r="E466">
        <v>100</v>
      </c>
      <c r="F466" t="s">
        <v>254</v>
      </c>
    </row>
    <row r="467">
      <c r="A467" t="str">
        <f t="shared" si="60"/>
        <v/>
      </c>
    </row>
    <row r="468">
      <c r="A468" t="str">
        <f t="shared" si="60"/>
        <v>NBI18_0</v>
      </c>
      <c r="B468">
        <v>1.3999999999999999</v>
      </c>
      <c r="C468">
        <v>1</v>
      </c>
      <c r="D468">
        <v>1</v>
      </c>
      <c r="E468">
        <v>0</v>
      </c>
      <c r="F468" t="s">
        <v>259</v>
      </c>
    </row>
    <row r="469">
      <c r="A469" t="str">
        <f t="shared" si="60"/>
        <v>NBI18_30</v>
      </c>
      <c r="B469">
        <v>1.1000000000000001</v>
      </c>
      <c r="C469">
        <v>1</v>
      </c>
      <c r="D469">
        <v>1</v>
      </c>
      <c r="E469">
        <v>30</v>
      </c>
      <c r="F469" t="s">
        <v>259</v>
      </c>
    </row>
    <row r="470">
      <c r="A470" t="str">
        <f t="shared" si="60"/>
        <v>NBI18_40</v>
      </c>
      <c r="B470">
        <v>1</v>
      </c>
      <c r="C470">
        <v>1</v>
      </c>
      <c r="D470">
        <v>1</v>
      </c>
      <c r="E470">
        <v>40</v>
      </c>
      <c r="F470" t="s">
        <v>259</v>
      </c>
    </row>
    <row r="471">
      <c r="A471" t="str">
        <f t="shared" si="60"/>
        <v>NBI18_60</v>
      </c>
      <c r="B471">
        <v>0.84999999999999998</v>
      </c>
      <c r="C471">
        <v>1</v>
      </c>
      <c r="D471">
        <v>1</v>
      </c>
      <c r="E471">
        <v>60</v>
      </c>
      <c r="F471" t="s">
        <v>259</v>
      </c>
    </row>
    <row r="472">
      <c r="A472" t="str">
        <f t="shared" si="60"/>
        <v>NBI18_80</v>
      </c>
      <c r="B472">
        <v>0.69999999999999996</v>
      </c>
      <c r="C472">
        <v>1</v>
      </c>
      <c r="D472">
        <v>1</v>
      </c>
      <c r="E472">
        <v>80</v>
      </c>
      <c r="F472" t="s">
        <v>259</v>
      </c>
    </row>
    <row r="473">
      <c r="A473" t="str">
        <f t="shared" si="60"/>
        <v>NBI18_100</v>
      </c>
      <c r="B473">
        <v>0.55000000000000004</v>
      </c>
      <c r="C473">
        <v>1</v>
      </c>
      <c r="D473">
        <v>1</v>
      </c>
      <c r="E473">
        <v>100</v>
      </c>
      <c r="F473" t="s">
        <v>259</v>
      </c>
    </row>
    <row r="474">
      <c r="A474" t="str">
        <f t="shared" si="60"/>
        <v/>
      </c>
    </row>
    <row r="475">
      <c r="A475" t="str">
        <f t="shared" si="60"/>
        <v>NWO18_0</v>
      </c>
      <c r="B475">
        <v>1.3999999999999999</v>
      </c>
      <c r="C475">
        <v>1</v>
      </c>
      <c r="D475">
        <v>1</v>
      </c>
      <c r="E475">
        <v>0</v>
      </c>
      <c r="F475" t="s">
        <v>3</v>
      </c>
    </row>
    <row r="476">
      <c r="A476" t="str">
        <f t="shared" si="60"/>
        <v>NWO18_30</v>
      </c>
      <c r="B476">
        <v>1.1000000000000001</v>
      </c>
      <c r="C476">
        <v>1</v>
      </c>
      <c r="D476">
        <v>1</v>
      </c>
      <c r="E476">
        <v>30</v>
      </c>
      <c r="F476" t="s">
        <v>3</v>
      </c>
    </row>
    <row r="477">
      <c r="A477" t="str">
        <f t="shared" si="60"/>
        <v>NWO18_40</v>
      </c>
      <c r="B477">
        <v>1</v>
      </c>
      <c r="C477">
        <v>1</v>
      </c>
      <c r="D477">
        <v>1</v>
      </c>
      <c r="E477">
        <v>40</v>
      </c>
      <c r="F477" t="s">
        <v>3</v>
      </c>
    </row>
    <row r="478">
      <c r="A478" t="str">
        <f t="shared" si="60"/>
        <v>NWO18_60</v>
      </c>
      <c r="B478">
        <v>0.84999999999999998</v>
      </c>
      <c r="C478">
        <v>1</v>
      </c>
      <c r="D478">
        <v>1</v>
      </c>
      <c r="E478">
        <v>60</v>
      </c>
      <c r="F478" t="s">
        <v>3</v>
      </c>
    </row>
    <row r="479">
      <c r="A479" t="str">
        <f t="shared" si="60"/>
        <v>NWO18_80</v>
      </c>
      <c r="B479">
        <v>0.69999999999999996</v>
      </c>
      <c r="C479">
        <v>1</v>
      </c>
      <c r="D479">
        <v>1</v>
      </c>
      <c r="E479">
        <v>80</v>
      </c>
      <c r="F479" t="s">
        <v>3</v>
      </c>
    </row>
    <row r="480">
      <c r="A480" t="str">
        <f t="shared" si="60"/>
        <v>NWO18_100</v>
      </c>
      <c r="B480">
        <v>0.55000000000000004</v>
      </c>
      <c r="C480">
        <v>1</v>
      </c>
      <c r="D480">
        <v>1</v>
      </c>
      <c r="E480">
        <v>100</v>
      </c>
      <c r="F480" t="s">
        <v>3</v>
      </c>
    </row>
    <row r="481">
      <c r="A481" t="str">
        <f t="shared" si="60"/>
        <v/>
      </c>
    </row>
    <row r="482">
      <c r="A482" t="str">
        <f t="shared" si="60"/>
        <v>NHO18_0</v>
      </c>
      <c r="B482">
        <v>1.3999999999999999</v>
      </c>
      <c r="C482">
        <v>1</v>
      </c>
      <c r="D482">
        <v>1</v>
      </c>
      <c r="E482">
        <v>0</v>
      </c>
      <c r="F482" t="s">
        <v>268</v>
      </c>
    </row>
    <row r="483">
      <c r="A483" t="str">
        <f t="shared" si="60"/>
        <v>NHO18_30</v>
      </c>
      <c r="B483">
        <v>1.1000000000000001</v>
      </c>
      <c r="C483">
        <v>1</v>
      </c>
      <c r="D483">
        <v>1</v>
      </c>
      <c r="E483">
        <v>30</v>
      </c>
      <c r="F483" t="s">
        <v>268</v>
      </c>
    </row>
    <row r="484">
      <c r="A484" t="str">
        <f t="shared" si="60"/>
        <v>NHO18_40</v>
      </c>
      <c r="B484">
        <v>1</v>
      </c>
      <c r="C484">
        <v>1</v>
      </c>
      <c r="D484">
        <v>1</v>
      </c>
      <c r="E484">
        <v>40</v>
      </c>
      <c r="F484" t="s">
        <v>268</v>
      </c>
    </row>
    <row r="485">
      <c r="A485" t="str">
        <f t="shared" si="60"/>
        <v>NHO18_60</v>
      </c>
      <c r="B485">
        <v>0.84999999999999998</v>
      </c>
      <c r="C485">
        <v>1</v>
      </c>
      <c r="D485">
        <v>1</v>
      </c>
      <c r="E485">
        <v>60</v>
      </c>
      <c r="F485" t="s">
        <v>268</v>
      </c>
    </row>
    <row r="486">
      <c r="A486" t="str">
        <f t="shared" si="60"/>
        <v>NHO18_80</v>
      </c>
      <c r="B486">
        <v>0.69999999999999996</v>
      </c>
      <c r="C486">
        <v>1</v>
      </c>
      <c r="D486">
        <v>1</v>
      </c>
      <c r="E486">
        <v>80</v>
      </c>
      <c r="F486" t="s">
        <v>268</v>
      </c>
    </row>
    <row r="487">
      <c r="A487" t="str">
        <f t="shared" si="60"/>
        <v>NHO18_100</v>
      </c>
      <c r="B487">
        <v>0.55000000000000004</v>
      </c>
      <c r="C487">
        <v>1</v>
      </c>
      <c r="D487">
        <v>1</v>
      </c>
      <c r="E487">
        <v>100</v>
      </c>
      <c r="F487" t="s">
        <v>268</v>
      </c>
    </row>
    <row r="488">
      <c r="A488" t="str">
        <f t="shared" si="60"/>
        <v/>
      </c>
    </row>
    <row r="489">
      <c r="A489" t="str">
        <f t="shared" si="60"/>
        <v>NVM18_0</v>
      </c>
      <c r="B489">
        <v>1.3999999999999999</v>
      </c>
      <c r="C489">
        <v>1</v>
      </c>
      <c r="D489">
        <v>1</v>
      </c>
      <c r="E489">
        <v>0</v>
      </c>
      <c r="F489" t="s">
        <v>273</v>
      </c>
    </row>
    <row r="490">
      <c r="A490" t="str">
        <f t="shared" si="60"/>
        <v>NVM18_30</v>
      </c>
      <c r="B490">
        <v>1.1000000000000001</v>
      </c>
      <c r="C490">
        <v>1</v>
      </c>
      <c r="D490">
        <v>1</v>
      </c>
      <c r="E490">
        <v>30</v>
      </c>
      <c r="F490" t="s">
        <v>273</v>
      </c>
    </row>
    <row r="491">
      <c r="A491" t="str">
        <f t="shared" si="60"/>
        <v>NVM18_40</v>
      </c>
      <c r="B491">
        <v>1</v>
      </c>
      <c r="C491">
        <v>1</v>
      </c>
      <c r="D491">
        <v>1</v>
      </c>
      <c r="E491">
        <v>40</v>
      </c>
      <c r="F491" t="s">
        <v>273</v>
      </c>
    </row>
    <row r="492">
      <c r="A492" t="str">
        <f t="shared" si="60"/>
        <v>NVM18_60</v>
      </c>
      <c r="B492">
        <v>0.84999999999999998</v>
      </c>
      <c r="C492">
        <v>1</v>
      </c>
      <c r="D492">
        <v>1</v>
      </c>
      <c r="E492">
        <v>60</v>
      </c>
      <c r="F492" t="s">
        <v>273</v>
      </c>
    </row>
    <row r="493">
      <c r="A493" t="str">
        <f t="shared" si="60"/>
        <v>NVM18_80</v>
      </c>
      <c r="B493">
        <v>0.69999999999999996</v>
      </c>
      <c r="C493">
        <v>1</v>
      </c>
      <c r="D493">
        <v>1</v>
      </c>
      <c r="E493">
        <v>80</v>
      </c>
      <c r="F493" t="s">
        <v>273</v>
      </c>
    </row>
    <row r="494">
      <c r="A494" t="str">
        <f t="shared" si="60"/>
        <v>NVM18_100</v>
      </c>
      <c r="B494">
        <v>0.55000000000000004</v>
      </c>
      <c r="C494">
        <v>1</v>
      </c>
      <c r="D494">
        <v>1</v>
      </c>
      <c r="E494">
        <v>100</v>
      </c>
      <c r="F494" t="s">
        <v>273</v>
      </c>
    </row>
    <row r="495">
      <c r="A495" t="str">
        <f t="shared" si="60"/>
        <v/>
      </c>
    </row>
    <row r="496">
      <c r="A496" t="str">
        <f t="shared" si="60"/>
        <v>NSC18_0</v>
      </c>
      <c r="B496">
        <v>1.3999999999999999</v>
      </c>
      <c r="C496">
        <v>1</v>
      </c>
      <c r="D496">
        <v>1</v>
      </c>
      <c r="E496">
        <v>0</v>
      </c>
      <c r="F496" t="s">
        <v>278</v>
      </c>
    </row>
    <row r="497">
      <c r="A497" t="str">
        <f t="shared" si="60"/>
        <v>NSC18_30</v>
      </c>
      <c r="B497">
        <v>1.1000000000000001</v>
      </c>
      <c r="C497">
        <v>1</v>
      </c>
      <c r="D497">
        <v>1</v>
      </c>
      <c r="E497">
        <v>30</v>
      </c>
      <c r="F497" t="s">
        <v>278</v>
      </c>
    </row>
    <row r="498">
      <c r="A498" t="str">
        <f t="shared" si="60"/>
        <v>NSC18_40</v>
      </c>
      <c r="B498">
        <v>1</v>
      </c>
      <c r="C498">
        <v>1</v>
      </c>
      <c r="D498">
        <v>1</v>
      </c>
      <c r="E498">
        <v>40</v>
      </c>
      <c r="F498" t="s">
        <v>278</v>
      </c>
    </row>
    <row r="499">
      <c r="A499" t="str">
        <f t="shared" si="60"/>
        <v>NSC18_60</v>
      </c>
      <c r="B499">
        <v>0.84999999999999998</v>
      </c>
      <c r="C499">
        <v>1</v>
      </c>
      <c r="D499">
        <v>1</v>
      </c>
      <c r="E499">
        <v>60</v>
      </c>
      <c r="F499" t="s">
        <v>278</v>
      </c>
    </row>
    <row r="500">
      <c r="A500" t="str">
        <f t="shared" si="60"/>
        <v>NSC18_80</v>
      </c>
      <c r="B500">
        <v>0.69999999999999996</v>
      </c>
      <c r="C500">
        <v>1</v>
      </c>
      <c r="D500">
        <v>1</v>
      </c>
      <c r="E500">
        <v>80</v>
      </c>
      <c r="F500" t="s">
        <v>278</v>
      </c>
    </row>
    <row r="501">
      <c r="A501" t="str">
        <f t="shared" si="60"/>
        <v>NSC18_100</v>
      </c>
      <c r="B501">
        <v>0.55000000000000004</v>
      </c>
      <c r="C501">
        <v>1</v>
      </c>
      <c r="D501">
        <v>1</v>
      </c>
      <c r="E501">
        <v>100</v>
      </c>
      <c r="F501" t="s">
        <v>278</v>
      </c>
    </row>
    <row r="502">
      <c r="A502" t="str">
        <f t="shared" si="60"/>
        <v/>
      </c>
    </row>
    <row r="503">
      <c r="A503" t="str">
        <f t="shared" si="60"/>
        <v>NGH18_0</v>
      </c>
      <c r="B503">
        <v>1.3999999999999999</v>
      </c>
      <c r="C503">
        <v>1</v>
      </c>
      <c r="D503">
        <v>1</v>
      </c>
      <c r="E503">
        <v>0</v>
      </c>
      <c r="F503" t="s">
        <v>282</v>
      </c>
    </row>
    <row r="504">
      <c r="A504" t="str">
        <f t="shared" si="60"/>
        <v>NGH18_30</v>
      </c>
      <c r="B504">
        <v>1.1000000000000001</v>
      </c>
      <c r="C504">
        <v>1</v>
      </c>
      <c r="D504">
        <v>1</v>
      </c>
      <c r="E504">
        <v>30</v>
      </c>
      <c r="F504" t="s">
        <v>282</v>
      </c>
    </row>
    <row r="505">
      <c r="A505" t="str">
        <f t="shared" si="60"/>
        <v>NGH18_40</v>
      </c>
      <c r="B505">
        <v>1</v>
      </c>
      <c r="C505">
        <v>1</v>
      </c>
      <c r="D505">
        <v>1</v>
      </c>
      <c r="E505">
        <v>40</v>
      </c>
      <c r="F505" t="s">
        <v>282</v>
      </c>
    </row>
    <row r="506">
      <c r="A506" t="str">
        <f t="shared" si="60"/>
        <v>NGH18_60</v>
      </c>
      <c r="B506">
        <v>0.84999999999999998</v>
      </c>
      <c r="C506">
        <v>1</v>
      </c>
      <c r="D506">
        <v>1</v>
      </c>
      <c r="E506">
        <v>60</v>
      </c>
      <c r="F506" t="s">
        <v>282</v>
      </c>
    </row>
    <row r="507">
      <c r="A507" t="str">
        <f t="shared" si="60"/>
        <v>NGH18_80</v>
      </c>
      <c r="B507">
        <v>0.69999999999999996</v>
      </c>
      <c r="C507">
        <v>1</v>
      </c>
      <c r="D507">
        <v>1</v>
      </c>
      <c r="E507">
        <v>80</v>
      </c>
      <c r="F507" t="s">
        <v>282</v>
      </c>
    </row>
    <row r="508">
      <c r="A508" t="str">
        <f t="shared" si="60"/>
        <v>NGH18_100</v>
      </c>
      <c r="B508">
        <v>0.55000000000000004</v>
      </c>
      <c r="C508">
        <v>1</v>
      </c>
      <c r="D508">
        <v>1</v>
      </c>
      <c r="E508">
        <v>100</v>
      </c>
      <c r="F508" t="s">
        <v>282</v>
      </c>
    </row>
    <row r="509">
      <c r="A509" t="str">
        <f t="shared" si="60"/>
        <v/>
      </c>
    </row>
    <row r="510">
      <c r="A510" t="str">
        <f t="shared" si="60"/>
        <v>NLO18_0</v>
      </c>
      <c r="B510">
        <v>1.3999999999999999</v>
      </c>
      <c r="C510">
        <v>1</v>
      </c>
      <c r="D510">
        <v>1</v>
      </c>
      <c r="E510">
        <v>0</v>
      </c>
      <c r="F510" t="s">
        <v>270</v>
      </c>
    </row>
    <row r="511">
      <c r="A511" t="str">
        <f t="shared" si="60"/>
        <v>NLO18_30</v>
      </c>
      <c r="B511">
        <v>1.1000000000000001</v>
      </c>
      <c r="C511">
        <v>1</v>
      </c>
      <c r="D511">
        <v>1</v>
      </c>
      <c r="E511">
        <v>30</v>
      </c>
      <c r="F511" t="s">
        <v>270</v>
      </c>
    </row>
    <row r="512">
      <c r="A512" t="str">
        <f t="shared" si="60"/>
        <v>NLO18_40</v>
      </c>
      <c r="B512">
        <v>1</v>
      </c>
      <c r="C512">
        <v>1</v>
      </c>
      <c r="D512">
        <v>1</v>
      </c>
      <c r="E512">
        <v>40</v>
      </c>
      <c r="F512" t="s">
        <v>270</v>
      </c>
    </row>
    <row r="513">
      <c r="A513" t="str">
        <f t="shared" si="60"/>
        <v>NLO18_60</v>
      </c>
      <c r="B513">
        <v>0.84999999999999998</v>
      </c>
      <c r="C513">
        <v>1</v>
      </c>
      <c r="D513">
        <v>1</v>
      </c>
      <c r="E513">
        <v>60</v>
      </c>
      <c r="F513" t="s">
        <v>270</v>
      </c>
    </row>
    <row r="514">
      <c r="A514" t="str">
        <f t="shared" si="60"/>
        <v>NLO18_80</v>
      </c>
      <c r="B514">
        <v>0.69999999999999996</v>
      </c>
      <c r="C514">
        <v>1</v>
      </c>
      <c r="D514">
        <v>1</v>
      </c>
      <c r="E514">
        <v>80</v>
      </c>
      <c r="F514" t="s">
        <v>270</v>
      </c>
    </row>
    <row r="515">
      <c r="A515" t="str">
        <f t="shared" ref="A515:A578" si="61">IF(F515="","",CONCATENATE(F515,"_",E515))</f>
        <v>NLO18_100</v>
      </c>
      <c r="B515">
        <v>0.55000000000000004</v>
      </c>
      <c r="C515">
        <v>1</v>
      </c>
      <c r="D515">
        <v>1</v>
      </c>
      <c r="E515">
        <v>100</v>
      </c>
      <c r="F515" t="s">
        <v>270</v>
      </c>
    </row>
    <row r="516">
      <c r="A516" t="str">
        <f t="shared" si="61"/>
        <v/>
      </c>
    </row>
    <row r="517">
      <c r="A517" t="str">
        <f t="shared" si="61"/>
        <v>NPS18_0</v>
      </c>
      <c r="B517">
        <v>1.3999999999999999</v>
      </c>
      <c r="C517">
        <v>1</v>
      </c>
      <c r="D517">
        <v>1</v>
      </c>
      <c r="E517">
        <v>0</v>
      </c>
      <c r="F517" t="s">
        <v>275</v>
      </c>
    </row>
    <row r="518">
      <c r="A518" t="str">
        <f t="shared" si="61"/>
        <v>NPS18_30</v>
      </c>
      <c r="B518">
        <v>1.1000000000000001</v>
      </c>
      <c r="C518">
        <v>1</v>
      </c>
      <c r="D518">
        <v>1</v>
      </c>
      <c r="E518">
        <v>30</v>
      </c>
      <c r="F518" t="s">
        <v>275</v>
      </c>
    </row>
    <row r="519">
      <c r="A519" t="str">
        <f t="shared" si="61"/>
        <v>NPS18_40</v>
      </c>
      <c r="B519">
        <v>1</v>
      </c>
      <c r="C519">
        <v>1</v>
      </c>
      <c r="D519">
        <v>1</v>
      </c>
      <c r="E519">
        <v>40</v>
      </c>
      <c r="F519" t="s">
        <v>275</v>
      </c>
    </row>
    <row r="520">
      <c r="A520" t="str">
        <f t="shared" si="61"/>
        <v>NPS18_60</v>
      </c>
      <c r="B520">
        <v>0.84999999999999998</v>
      </c>
      <c r="C520">
        <v>1</v>
      </c>
      <c r="D520">
        <v>1</v>
      </c>
      <c r="E520">
        <v>60</v>
      </c>
      <c r="F520" t="s">
        <v>275</v>
      </c>
    </row>
    <row r="521">
      <c r="A521" t="str">
        <f t="shared" si="61"/>
        <v>NPS18_80</v>
      </c>
      <c r="B521">
        <v>0.69999999999999996</v>
      </c>
      <c r="C521">
        <v>1</v>
      </c>
      <c r="D521">
        <v>1</v>
      </c>
      <c r="E521">
        <v>80</v>
      </c>
      <c r="F521" t="s">
        <v>275</v>
      </c>
    </row>
    <row r="522">
      <c r="A522" t="str">
        <f t="shared" si="61"/>
        <v>NPS18_100</v>
      </c>
      <c r="B522">
        <v>0.55000000000000004</v>
      </c>
      <c r="C522">
        <v>1</v>
      </c>
      <c r="D522">
        <v>1</v>
      </c>
      <c r="E522">
        <v>100</v>
      </c>
      <c r="F522" t="s">
        <v>275</v>
      </c>
    </row>
    <row r="523">
      <c r="A523" t="str">
        <f t="shared" si="61"/>
        <v/>
      </c>
    </row>
    <row r="524">
      <c r="A524" t="str">
        <f t="shared" si="61"/>
        <v>NSH17_5</v>
      </c>
      <c r="B524" s="345">
        <v>1.3999999999999999</v>
      </c>
      <c r="C524">
        <v>1</v>
      </c>
      <c r="D524">
        <v>1</v>
      </c>
      <c r="E524">
        <v>5</v>
      </c>
      <c r="F524" t="s">
        <v>299</v>
      </c>
    </row>
    <row r="525">
      <c r="A525" t="str">
        <f t="shared" si="61"/>
        <v>NSH17_10</v>
      </c>
      <c r="B525">
        <v>1.3</v>
      </c>
      <c r="C525">
        <v>1</v>
      </c>
      <c r="D525">
        <v>1</v>
      </c>
      <c r="E525">
        <v>10</v>
      </c>
      <c r="F525" t="s">
        <v>299</v>
      </c>
    </row>
    <row r="526">
      <c r="A526" t="str">
        <f t="shared" si="61"/>
        <v>NSH17_15</v>
      </c>
      <c r="B526">
        <v>1.2</v>
      </c>
      <c r="C526">
        <v>1</v>
      </c>
      <c r="D526">
        <v>1</v>
      </c>
      <c r="E526">
        <v>15</v>
      </c>
      <c r="F526" t="s">
        <v>299</v>
      </c>
    </row>
    <row r="527">
      <c r="A527" t="str">
        <f t="shared" si="61"/>
        <v>NSH17_20</v>
      </c>
      <c r="B527">
        <v>1.1000000000000001</v>
      </c>
      <c r="C527">
        <v>1</v>
      </c>
      <c r="D527">
        <v>1</v>
      </c>
      <c r="E527">
        <v>20</v>
      </c>
      <c r="F527" t="s">
        <v>299</v>
      </c>
    </row>
    <row r="528">
      <c r="A528" t="str">
        <f t="shared" si="61"/>
        <v>NSH17_25</v>
      </c>
      <c r="B528">
        <v>1</v>
      </c>
      <c r="C528">
        <v>1</v>
      </c>
      <c r="D528">
        <v>1</v>
      </c>
      <c r="E528">
        <v>25</v>
      </c>
      <c r="F528" t="s">
        <v>299</v>
      </c>
    </row>
    <row r="529">
      <c r="A529" t="str">
        <f t="shared" si="61"/>
        <v>NSH17_30</v>
      </c>
      <c r="B529">
        <v>0.93999999999999995</v>
      </c>
      <c r="C529">
        <v>1</v>
      </c>
      <c r="D529">
        <v>1</v>
      </c>
      <c r="E529">
        <v>30</v>
      </c>
      <c r="F529" t="s">
        <v>299</v>
      </c>
    </row>
    <row r="530">
      <c r="A530" t="str">
        <f t="shared" si="61"/>
        <v>NSH17_35</v>
      </c>
      <c r="B530">
        <v>0.88</v>
      </c>
      <c r="C530">
        <v>1</v>
      </c>
      <c r="D530">
        <v>1</v>
      </c>
      <c r="E530">
        <v>35</v>
      </c>
      <c r="F530" t="s">
        <v>299</v>
      </c>
    </row>
    <row r="531">
      <c r="A531" t="str">
        <f t="shared" si="61"/>
        <v>NSH17_40</v>
      </c>
      <c r="B531">
        <v>0.81999999999999995</v>
      </c>
      <c r="C531">
        <v>1</v>
      </c>
      <c r="D531">
        <v>1</v>
      </c>
      <c r="E531">
        <v>40</v>
      </c>
      <c r="F531" t="s">
        <v>299</v>
      </c>
    </row>
    <row r="532">
      <c r="A532" t="str">
        <f t="shared" si="61"/>
        <v>NSH17_45</v>
      </c>
      <c r="B532">
        <v>0.76000000000000001</v>
      </c>
      <c r="C532">
        <v>1</v>
      </c>
      <c r="D532">
        <v>1</v>
      </c>
      <c r="E532">
        <v>45</v>
      </c>
      <c r="F532" t="s">
        <v>299</v>
      </c>
    </row>
    <row r="533">
      <c r="A533" t="str">
        <f t="shared" si="61"/>
        <v>NSH17_50</v>
      </c>
      <c r="B533">
        <v>0.69999999999999996</v>
      </c>
      <c r="C533">
        <v>1</v>
      </c>
      <c r="D533">
        <v>1</v>
      </c>
      <c r="E533">
        <v>50</v>
      </c>
      <c r="F533" t="s">
        <v>299</v>
      </c>
    </row>
    <row r="534">
      <c r="A534" t="str">
        <f t="shared" si="61"/>
        <v>NSH17_55</v>
      </c>
      <c r="B534">
        <v>0.67000000000000004</v>
      </c>
      <c r="C534">
        <v>1</v>
      </c>
      <c r="D534">
        <v>1</v>
      </c>
      <c r="E534">
        <v>55</v>
      </c>
      <c r="F534" t="s">
        <v>299</v>
      </c>
    </row>
    <row r="535">
      <c r="A535" t="str">
        <f t="shared" si="61"/>
        <v>NSH17_60</v>
      </c>
      <c r="B535">
        <v>0.64000000000000001</v>
      </c>
      <c r="C535">
        <v>1</v>
      </c>
      <c r="D535">
        <v>1</v>
      </c>
      <c r="E535">
        <v>60</v>
      </c>
      <c r="F535" t="s">
        <v>299</v>
      </c>
    </row>
    <row r="536">
      <c r="A536" t="str">
        <f t="shared" si="61"/>
        <v>NSH17_65</v>
      </c>
      <c r="B536">
        <v>0.60999999999999999</v>
      </c>
      <c r="C536">
        <v>1</v>
      </c>
      <c r="D536">
        <v>1</v>
      </c>
      <c r="E536">
        <v>65</v>
      </c>
      <c r="F536" t="s">
        <v>299</v>
      </c>
    </row>
    <row r="537">
      <c r="A537" t="str">
        <f t="shared" si="61"/>
        <v>NSH17_70</v>
      </c>
      <c r="B537">
        <v>0.57999999999999996</v>
      </c>
      <c r="C537">
        <v>1</v>
      </c>
      <c r="D537">
        <v>1</v>
      </c>
      <c r="E537">
        <v>70</v>
      </c>
      <c r="F537" t="s">
        <v>299</v>
      </c>
    </row>
    <row r="538">
      <c r="A538" t="str">
        <f t="shared" si="61"/>
        <v>NSH17_75</v>
      </c>
      <c r="B538">
        <v>0.55000000000000004</v>
      </c>
      <c r="C538">
        <v>1</v>
      </c>
      <c r="D538">
        <v>1</v>
      </c>
      <c r="E538">
        <v>75</v>
      </c>
      <c r="F538" t="s">
        <v>299</v>
      </c>
    </row>
    <row r="539">
      <c r="A539" t="str">
        <f t="shared" si="61"/>
        <v>NSH17_80</v>
      </c>
      <c r="B539">
        <v>0.52000000000000002</v>
      </c>
      <c r="C539">
        <v>1</v>
      </c>
      <c r="D539">
        <v>1</v>
      </c>
      <c r="E539">
        <v>80</v>
      </c>
      <c r="F539" t="s">
        <v>299</v>
      </c>
    </row>
    <row r="540">
      <c r="A540" t="str">
        <f t="shared" si="61"/>
        <v>NSH17_85</v>
      </c>
      <c r="B540">
        <v>0.48999999999999999</v>
      </c>
      <c r="C540">
        <v>1</v>
      </c>
      <c r="D540">
        <v>1</v>
      </c>
      <c r="E540">
        <v>85</v>
      </c>
      <c r="F540" t="s">
        <v>299</v>
      </c>
    </row>
    <row r="541">
      <c r="A541" t="str">
        <f t="shared" si="61"/>
        <v>NSH17_90</v>
      </c>
      <c r="B541">
        <v>0.46000000000000002</v>
      </c>
      <c r="C541">
        <v>1</v>
      </c>
      <c r="D541">
        <v>1</v>
      </c>
      <c r="E541">
        <v>90</v>
      </c>
      <c r="F541" t="s">
        <v>299</v>
      </c>
    </row>
    <row r="542">
      <c r="A542" t="str">
        <f t="shared" si="61"/>
        <v>NSH17_95</v>
      </c>
      <c r="B542">
        <v>0.42999999999999999</v>
      </c>
      <c r="C542">
        <v>1</v>
      </c>
      <c r="D542">
        <v>1</v>
      </c>
      <c r="E542">
        <v>95</v>
      </c>
      <c r="F542" t="s">
        <v>299</v>
      </c>
    </row>
    <row r="543">
      <c r="A543" t="str">
        <f t="shared" si="61"/>
        <v>NSH17_100</v>
      </c>
      <c r="B543">
        <v>0.40000000000000002</v>
      </c>
      <c r="C543">
        <v>1</v>
      </c>
      <c r="D543">
        <v>1</v>
      </c>
      <c r="E543">
        <v>100</v>
      </c>
      <c r="F543" t="s">
        <v>299</v>
      </c>
    </row>
    <row r="544">
      <c r="A544" t="str">
        <f t="shared" si="61"/>
        <v>NSH17_110</v>
      </c>
      <c r="B544">
        <v>0.40000000000000002</v>
      </c>
      <c r="C544">
        <v>1</v>
      </c>
      <c r="D544">
        <v>0.75</v>
      </c>
      <c r="E544">
        <v>110</v>
      </c>
      <c r="F544" t="s">
        <v>299</v>
      </c>
    </row>
    <row r="545">
      <c r="A545" t="str">
        <f t="shared" si="61"/>
        <v>NSH17_120</v>
      </c>
      <c r="B545">
        <v>0.40000000000000002</v>
      </c>
      <c r="C545">
        <v>1</v>
      </c>
      <c r="D545">
        <v>0.5</v>
      </c>
      <c r="E545">
        <v>120</v>
      </c>
      <c r="F545" t="s">
        <v>299</v>
      </c>
    </row>
    <row r="546">
      <c r="A546" t="str">
        <f t="shared" si="61"/>
        <v/>
      </c>
    </row>
    <row r="547">
      <c r="A547" t="str">
        <f t="shared" si="61"/>
        <v>NPH18_0</v>
      </c>
      <c r="B547">
        <v>1.3999999999999999</v>
      </c>
      <c r="C547">
        <v>1</v>
      </c>
      <c r="D547">
        <v>1</v>
      </c>
      <c r="E547">
        <v>0</v>
      </c>
      <c r="F547" t="s">
        <v>300</v>
      </c>
    </row>
    <row r="548">
      <c r="A548" t="str">
        <f t="shared" si="61"/>
        <v>NPH18_20</v>
      </c>
      <c r="B548">
        <v>1</v>
      </c>
      <c r="C548">
        <v>1</v>
      </c>
      <c r="D548">
        <v>1</v>
      </c>
      <c r="E548">
        <v>20</v>
      </c>
      <c r="F548" t="s">
        <v>300</v>
      </c>
    </row>
    <row r="549">
      <c r="A549" t="str">
        <f t="shared" si="61"/>
        <v>NPH18_40</v>
      </c>
      <c r="B549">
        <v>0.69999999999999996</v>
      </c>
      <c r="C549">
        <v>1</v>
      </c>
      <c r="D549">
        <v>1</v>
      </c>
      <c r="E549">
        <v>40</v>
      </c>
      <c r="F549" t="s">
        <v>300</v>
      </c>
    </row>
    <row r="550">
      <c r="A550" t="str">
        <f t="shared" si="61"/>
        <v>NPH18_50</v>
      </c>
      <c r="B550">
        <v>0.55000000000000004</v>
      </c>
      <c r="C550">
        <v>1</v>
      </c>
      <c r="D550">
        <v>1</v>
      </c>
      <c r="E550">
        <v>50</v>
      </c>
      <c r="F550" t="s">
        <v>300</v>
      </c>
    </row>
    <row r="551">
      <c r="A551" t="str">
        <f t="shared" si="61"/>
        <v/>
      </c>
    </row>
    <row r="552">
      <c r="A552" t="str">
        <f t="shared" si="61"/>
        <v>NVS18_Typ1_0</v>
      </c>
      <c r="B552">
        <v>1.3999999999999999</v>
      </c>
      <c r="C552">
        <v>1</v>
      </c>
      <c r="D552">
        <v>1</v>
      </c>
      <c r="E552">
        <v>0</v>
      </c>
      <c r="F552" t="s">
        <v>291</v>
      </c>
    </row>
    <row r="553">
      <c r="A553" t="str">
        <f t="shared" si="61"/>
        <v>NVS18_Typ1_30</v>
      </c>
      <c r="B553">
        <v>1</v>
      </c>
      <c r="C553">
        <v>1</v>
      </c>
      <c r="D553">
        <v>1</v>
      </c>
      <c r="E553">
        <v>30</v>
      </c>
      <c r="F553" t="s">
        <v>291</v>
      </c>
    </row>
    <row r="554">
      <c r="A554" t="str">
        <f t="shared" si="61"/>
        <v>NVS18_Typ1_60</v>
      </c>
      <c r="B554">
        <v>0.69999999999999996</v>
      </c>
      <c r="C554">
        <v>1</v>
      </c>
      <c r="D554">
        <v>1</v>
      </c>
      <c r="E554">
        <v>60</v>
      </c>
      <c r="F554" t="s">
        <v>291</v>
      </c>
    </row>
    <row r="555">
      <c r="A555" t="str">
        <f t="shared" si="61"/>
        <v>NVS18_Typ1_80</v>
      </c>
      <c r="B555">
        <v>0.55000000000000004</v>
      </c>
      <c r="C555">
        <v>1</v>
      </c>
      <c r="D555">
        <v>1</v>
      </c>
      <c r="E555">
        <v>80</v>
      </c>
      <c r="F555" t="s">
        <v>291</v>
      </c>
    </row>
    <row r="556">
      <c r="A556" t="str">
        <f t="shared" si="61"/>
        <v/>
      </c>
    </row>
    <row r="557">
      <c r="A557" t="str">
        <f t="shared" si="61"/>
        <v>NVS18_Typ2_0</v>
      </c>
      <c r="B557">
        <v>1.3999999999999999</v>
      </c>
      <c r="C557">
        <v>1</v>
      </c>
      <c r="D557">
        <v>1</v>
      </c>
      <c r="E557">
        <v>0</v>
      </c>
      <c r="F557" t="s">
        <v>280</v>
      </c>
    </row>
    <row r="558">
      <c r="A558" t="str">
        <f t="shared" si="61"/>
        <v>NVS18_Typ2_30</v>
      </c>
      <c r="B558">
        <v>1</v>
      </c>
      <c r="C558">
        <v>1</v>
      </c>
      <c r="D558">
        <v>1</v>
      </c>
      <c r="E558">
        <v>30</v>
      </c>
      <c r="F558" t="s">
        <v>280</v>
      </c>
    </row>
    <row r="559">
      <c r="A559" t="str">
        <f t="shared" si="61"/>
        <v>NVS18_Typ2_60</v>
      </c>
      <c r="B559">
        <v>0.69999999999999996</v>
      </c>
      <c r="C559">
        <v>1</v>
      </c>
      <c r="D559">
        <v>1</v>
      </c>
      <c r="E559">
        <v>60</v>
      </c>
      <c r="F559" t="s">
        <v>280</v>
      </c>
    </row>
    <row r="560">
      <c r="A560" t="str">
        <f t="shared" si="61"/>
        <v>NVS18_Typ2_80</v>
      </c>
      <c r="B560">
        <v>0.55000000000000004</v>
      </c>
      <c r="C560">
        <v>1</v>
      </c>
      <c r="D560">
        <v>1</v>
      </c>
      <c r="E560">
        <v>80</v>
      </c>
      <c r="F560" t="s">
        <v>280</v>
      </c>
    </row>
    <row r="562">
      <c r="A562" t="str">
        <f t="shared" si="61"/>
        <v>MIX12_5</v>
      </c>
      <c r="B562">
        <f>IF('DGNB LCA Results'!$P$4=4,VLOOKUP(CONCATENATE('DGNB LCA Results'!$M$3,"_",E562), $A$2:$F$550,2,FALSE)*'DGNB LCA Results'!$N$3+
                                                                  VLOOKUP(CONCATENATE('DGNB LCA Results'!$K$3,"_",E562), $A$2:$F$550,2,FALSE)*'DGNB LCA Results'!$L$3+
                                                                  VLOOKUP(CONCATENATE('DGNB LCA Results'!$I$3,"_",E562),$A$2:$F$550,2,FALSE)*'DGNB LCA Results'!$J$3+
                                                                  VLOOKUP(CONCATENATE('DGNB LCA Results'!$G$3,"_",E562), $A$2:$F$550,2,FALSE)*'DGNB LCA Results'!$H$3,
IF('DGNB LCA Results'!$P$4=3,VLOOKUP(CONCATENATE('DGNB LCA Results'!$M$3,"_",E562), $A$2:$F$550,2,FALSE)*'DGNB LCA Results'!$N$3+
                                                                VLOOKUP(CONCATENATE('DGNB LCA Results'!$K$3,"_",E562), $A$2:$F$550,2,FALSE)*'DGNB LCA Results'!$L$3+
                                                                VLOOKUP(CONCATENATE('DGNB LCA Results'!$I$3,"_",E562),$A$2:$F$550,2,FALSE)*'DGNB LCA Results'!$J$3,
IF('DGNB LCA Results'!$P$4=2,VLOOKUP(CONCATENATE('DGNB LCA Results'!$M$3,"_",E562), $A$2:$F$550,2,FALSE)*'DGNB LCA Results'!$N$3+
                                                                 VLOOKUP(CONCATENATE('DGNB LCA Results'!$K$3,"_",E562),$A$2:$F$550,2,FALSE)*'DGNB LCA Results'!$L$3,
IF('DGNB LCA Results'!$P$4=1,VLOOKUP(CONCATENATE('DGNB LCA Results'!$M$3,"_",E562), $A$2:$F$550,2,FALSE)*'DGNB LCA Results'!$N$3,0))))</f>
        <v>0</v>
      </c>
      <c r="C562">
        <f>IF('DGNB LCA Results'!$P$4=4,VLOOKUP(CONCATENATE('DGNB LCA Results'!$M$3,"_",E562), $A$2:$F$550,3,FALSE)*'DGNB LCA Results'!$N$3+
                                                                  VLOOKUP(CONCATENATE('DGNB LCA Results'!$K$3,"_",E562), $A$2:$F$550,3,FALSE)*'DGNB LCA Results'!$L$3+
                                                                  VLOOKUP(CONCATENATE('DGNB LCA Results'!$I$3,"_",E562),$A$2:$F$550,3,FALSE)*'DGNB LCA Results'!$J$3+
                                                                  VLOOKUP(CONCATENATE('DGNB LCA Results'!$G$3,"_",E562), $A$2:$F$550,3,FALSE)*'DGNB LCA Results'!$H$3,
IF('DGNB LCA Results'!$P$4=3,VLOOKUP(CONCATENATE('DGNB LCA Results'!$M$3,"_",E562), $A$2:$F$550,3,FALSE)*'DGNB LCA Results'!$N$3+
                                                                VLOOKUP(CONCATENATE('DGNB LCA Results'!$K$3,"_",E562), $A$2:$F$550,3,FALSE)*'DGNB LCA Results'!$L$3+
                                                                VLOOKUP(CONCATENATE('DGNB LCA Results'!$I$3,"_",E562),$A$2:$F$550,3,FALSE)*'DGNB LCA Results'!$J$3,
IF('DGNB LCA Results'!$P$4=2,VLOOKUP(CONCATENATE('DGNB LCA Results'!$M$3,"_",E562), $A$2:$F$550,3,FALSE)*'DGNB LCA Results'!$N$3+
                                                                 VLOOKUP(CONCATENATE('DGNB LCA Results'!$K$3,"_",E562),$A$2:$F$550,3,FALSE)*'DGNB LCA Results'!$L$3,
IF('DGNB LCA Results'!$P$4=1,VLOOKUP(CONCATENATE('DGNB LCA Results'!$M$3,"_",E562), $A$2:$F$550,3,FALSE)*'DGNB LCA Results'!$N$3,0))))</f>
        <v>0</v>
      </c>
      <c r="D562">
        <f>IF('DGNB LCA Results'!$P$4=4,VLOOKUP(CONCATENATE('DGNB LCA Results'!$M$3,"_",E562), $A$2:$F$550,4,FALSE)*'DGNB LCA Results'!$N$3+
                                                                  VLOOKUP(CONCATENATE('DGNB LCA Results'!$K$3,"_",E562), $A$2:$F$550,4,FALSE)*'DGNB LCA Results'!$L$3+
                                                                  VLOOKUP(CONCATENATE('DGNB LCA Results'!$I$3,"_",E562),$A$2:$F$550,4,FALSE)*'DGNB LCA Results'!$J$3+
                                                                  VLOOKUP(CONCATENATE('DGNB LCA Results'!$G$3,"_",E562), $A$2:$F$550,4,FALSE)*'DGNB LCA Results'!$H$3,
IF('DGNB LCA Results'!$P$4=3,VLOOKUP(CONCATENATE('DGNB LCA Results'!$M$3,"_",E562), $A$2:$F$550,4,FALSE)*'DGNB LCA Results'!$N$3+
                                                                VLOOKUP(CONCATENATE('DGNB LCA Results'!$K$3,"_",E562), $A$2:$F$550,4,FALSE)*'DGNB LCA Results'!$L$3+
                                                                VLOOKUP(CONCATENATE('DGNB LCA Results'!$I$3,"_",E562),$A$2:$F$550,4,FALSE)*'DGNB LCA Results'!$J$3,
IF('DGNB LCA Results'!$P$4=2,VLOOKUP(CONCATENATE('DGNB LCA Results'!$M$3,"_",E562), $A$2:$F$550,4,FALSE)*'DGNB LCA Results'!$N$3+
                                                                 VLOOKUP(CONCATENATE('DGNB LCA Results'!$K$3,"_",E562),$A$2:$F$550,4,FALSE)*'DGNB LCA Results'!$L$3,
IF('DGNB LCA Results'!$P$4=1,VLOOKUP(CONCATENATE('DGNB LCA Results'!$M$3,"_",E562), $A$2:$F$550,4,FALSE)*'DGNB LCA Results'!$N$3,0))))</f>
        <v>0</v>
      </c>
      <c r="E562">
        <v>5</v>
      </c>
      <c r="F562" t="s">
        <v>284</v>
      </c>
    </row>
    <row r="563">
      <c r="A563" t="str">
        <f t="shared" si="61"/>
        <v>MIX12_10</v>
      </c>
      <c r="B563">
        <f>IF('DGNB LCA Results'!$P$4=4,VLOOKUP(CONCATENATE('DGNB LCA Results'!$M$3,"_",E563),$A$2:$F$550,2,FALSE)*'DGNB LCA Results'!$N$3+VLOOKUP(CONCATENATE('DGNB LCA Results'!$K$3,"_",E563),$A$2:$F$550,2,FALSE)*'DGNB LCA Results'!$L$3+VLOOKUP(CONCATENATE('DGNB LCA Results'!$I$3,"_",E563),$A$2:$F$550,2,FALSE)*'DGNB LCA Results'!$J$3+VLOOKUP(CONCATENATE('DGNB LCA Results'!$G$3,"_",E563),$A$2:$F$550,2,FALSE)*'DGNB LCA Results'!$H$3,IF('DGNB LCA Results'!$P$4=3,VLOOKUP(CONCATENATE('DGNB LCA Results'!$M$3,"_",E563),$A$2:$F$550,2,FALSE)*'DGNB LCA Results'!$N$3+VLOOKUP(CONCATENATE('DGNB LCA Results'!$K$3,"_",E563),$A$2:$F$550,2,FALSE)*'DGNB LCA Results'!$L$3+VLOOKUP(CONCATENATE('DGNB LCA Results'!$I$3,"_",E563),$A$2:$F$550,2,FALSE)*'DGNB LCA Results'!$J$3,IF('DGNB LCA Results'!$P$4=2,VLOOKUP(CONCATENATE('DGNB LCA Results'!$M$3,"_",E563),$A$2:$F$550,2,FALSE)*'DGNB LCA Results'!$N$3+VLOOKUP(CONCATENATE('DGNB LCA Results'!$K$3,"_",E563),$A$2:$F$550,2,FALSE)*'DGNB LCA Results'!$L$3,IF('DGNB LCA Results'!$P$4=1,VLOOKUP(CONCATENATE('DGNB LCA Results'!$M$3,"_",E563),$A$2:$F$550,2,FALSE)*'DGNB LCA Results'!$N$3,0))))</f>
        <v>0</v>
      </c>
      <c r="C563">
        <f>IF('DGNB LCA Results'!$P$4=4,VLOOKUP(CONCATENATE('DGNB LCA Results'!$M$3,"_",E563),$A$2:$F$550,3,FALSE)*'DGNB LCA Results'!$N$3+VLOOKUP(CONCATENATE('DGNB LCA Results'!$K$3,"_",E563),$A$2:$F$550,3,FALSE)*'DGNB LCA Results'!$L$3+VLOOKUP(CONCATENATE('DGNB LCA Results'!$I$3,"_",E563),$A$2:$F$550,3,FALSE)*'DGNB LCA Results'!$J$3+VLOOKUP(CONCATENATE('DGNB LCA Results'!$G$3,"_",E563),$A$2:$F$550,3,FALSE)*'DGNB LCA Results'!$H$3,IF('DGNB LCA Results'!$P$4=3,VLOOKUP(CONCATENATE('DGNB LCA Results'!$M$3,"_",E563),$A$2:$F$550,3,FALSE)*'DGNB LCA Results'!$N$3+VLOOKUP(CONCATENATE('DGNB LCA Results'!$K$3,"_",E563),$A$2:$F$550,3,FALSE)*'DGNB LCA Results'!$L$3+VLOOKUP(CONCATENATE('DGNB LCA Results'!$I$3,"_",E563),$A$2:$F$550,3,FALSE)*'DGNB LCA Results'!$J$3,IF('DGNB LCA Results'!$P$4=2,VLOOKUP(CONCATENATE('DGNB LCA Results'!$M$3,"_",E563),$A$2:$F$550,3,FALSE)*'DGNB LCA Results'!$N$3+VLOOKUP(CONCATENATE('DGNB LCA Results'!$K$3,"_",E563),$A$2:$F$550,3,FALSE)*'DGNB LCA Results'!$L$3,IF('DGNB LCA Results'!$P$4=1,VLOOKUP(CONCATENATE('DGNB LCA Results'!$M$3,"_",E563),$A$2:$F$550,3,FALSE)*'DGNB LCA Results'!$N$3,0))))</f>
        <v>0</v>
      </c>
      <c r="D563">
        <f>IF('DGNB LCA Results'!$P$4=4,VLOOKUP(CONCATENATE('DGNB LCA Results'!$M$3,"_",E563),$A$2:$F$550,4,FALSE)*'DGNB LCA Results'!$N$3+VLOOKUP(CONCATENATE('DGNB LCA Results'!$K$3,"_",E563),$A$2:$F$550,4,FALSE)*'DGNB LCA Results'!$L$3+VLOOKUP(CONCATENATE('DGNB LCA Results'!$I$3,"_",E563),$A$2:$F$550,4,FALSE)*'DGNB LCA Results'!$J$3+VLOOKUP(CONCATENATE('DGNB LCA Results'!$G$3,"_",E563),$A$2:$F$550,4,FALSE)*'DGNB LCA Results'!$H$3,IF('DGNB LCA Results'!$P$4=3,VLOOKUP(CONCATENATE('DGNB LCA Results'!$M$3,"_",E563),$A$2:$F$550,4,FALSE)*'DGNB LCA Results'!$N$3+VLOOKUP(CONCATENATE('DGNB LCA Results'!$K$3,"_",E563),$A$2:$F$550,4,FALSE)*'DGNB LCA Results'!$L$3+VLOOKUP(CONCATENATE('DGNB LCA Results'!$I$3,"_",E563),$A$2:$F$550,4,FALSE)*'DGNB LCA Results'!$J$3,IF('DGNB LCA Results'!$P$4=2,VLOOKUP(CONCATENATE('DGNB LCA Results'!$M$3,"_",E563),$A$2:$F$550,4,FALSE)*'DGNB LCA Results'!$N$3+VLOOKUP(CONCATENATE('DGNB LCA Results'!$K$3,"_",E563),$A$2:$F$550,4,FALSE)*'DGNB LCA Results'!$L$3,IF('DGNB LCA Results'!$P$4=1,VLOOKUP(CONCATENATE('DGNB LCA Results'!$M$3,"_",E563),$A$2:$F$550,4,FALSE)*'DGNB LCA Results'!$N$3,0))))</f>
        <v>0</v>
      </c>
      <c r="E563">
        <v>10</v>
      </c>
      <c r="F563" t="s">
        <v>284</v>
      </c>
    </row>
    <row r="564">
      <c r="A564" t="str">
        <f t="shared" si="61"/>
        <v>MIX12_15</v>
      </c>
      <c r="B564">
        <f>IF('DGNB LCA Results'!$P$4=4,VLOOKUP(CONCATENATE('DGNB LCA Results'!$M$3,"_",E564),$A$2:$F$550,2,FALSE)*'DGNB LCA Results'!$N$3+VLOOKUP(CONCATENATE('DGNB LCA Results'!$K$3,"_",E564),$A$2:$F$550,2,FALSE)*'DGNB LCA Results'!$L$3+VLOOKUP(CONCATENATE('DGNB LCA Results'!$I$3,"_",E564),$A$2:$F$550,2,FALSE)*'DGNB LCA Results'!$J$3+VLOOKUP(CONCATENATE('DGNB LCA Results'!$G$3,"_",E564),$A$2:$F$550,2,FALSE)*'DGNB LCA Results'!$H$3,IF('DGNB LCA Results'!$P$4=3,VLOOKUP(CONCATENATE('DGNB LCA Results'!$M$3,"_",E564),$A$2:$F$550,2,FALSE)*'DGNB LCA Results'!$N$3+VLOOKUP(CONCATENATE('DGNB LCA Results'!$K$3,"_",E564),$A$2:$F$550,2,FALSE)*'DGNB LCA Results'!$L$3+VLOOKUP(CONCATENATE('DGNB LCA Results'!$I$3,"_",E564),$A$2:$F$550,2,FALSE)*'DGNB LCA Results'!$J$3,IF('DGNB LCA Results'!$P$4=2,VLOOKUP(CONCATENATE('DGNB LCA Results'!$M$3,"_",E564),$A$2:$F$550,2,FALSE)*'DGNB LCA Results'!$N$3+VLOOKUP(CONCATENATE('DGNB LCA Results'!$K$3,"_",E564),$A$2:$F$550,2,FALSE)*'DGNB LCA Results'!$L$3,IF('DGNB LCA Results'!$P$4=1,VLOOKUP(CONCATENATE('DGNB LCA Results'!$M$3,"_",E564),$A$2:$F$550,2,FALSE)*'DGNB LCA Results'!$N$3,0))))</f>
        <v>0</v>
      </c>
      <c r="C564">
        <f>IF('DGNB LCA Results'!$P$4=4,VLOOKUP(CONCATENATE('DGNB LCA Results'!$M$3,"_",E564),$A$2:$F$550,3,FALSE)*'DGNB LCA Results'!$N$3+VLOOKUP(CONCATENATE('DGNB LCA Results'!$K$3,"_",E564),$A$2:$F$550,3,FALSE)*'DGNB LCA Results'!$L$3+VLOOKUP(CONCATENATE('DGNB LCA Results'!$I$3,"_",E564),$A$2:$F$550,3,FALSE)*'DGNB LCA Results'!$J$3+VLOOKUP(CONCATENATE('DGNB LCA Results'!$G$3,"_",E564),$A$2:$F$550,3,FALSE)*'DGNB LCA Results'!$H$3,IF('DGNB LCA Results'!$P$4=3,VLOOKUP(CONCATENATE('DGNB LCA Results'!$M$3,"_",E564),$A$2:$F$550,3,FALSE)*'DGNB LCA Results'!$N$3+VLOOKUP(CONCATENATE('DGNB LCA Results'!$K$3,"_",E564),$A$2:$F$550,3,FALSE)*'DGNB LCA Results'!$L$3+VLOOKUP(CONCATENATE('DGNB LCA Results'!$I$3,"_",E564),$A$2:$F$550,3,FALSE)*'DGNB LCA Results'!$J$3,IF('DGNB LCA Results'!$P$4=2,VLOOKUP(CONCATENATE('DGNB LCA Results'!$M$3,"_",E564),$A$2:$F$550,3,FALSE)*'DGNB LCA Results'!$N$3+VLOOKUP(CONCATENATE('DGNB LCA Results'!$K$3,"_",E564),$A$2:$F$550,3,FALSE)*'DGNB LCA Results'!$L$3,IF('DGNB LCA Results'!$P$4=1,VLOOKUP(CONCATENATE('DGNB LCA Results'!$M$3,"_",E564),$A$2:$F$550,3,FALSE)*'DGNB LCA Results'!$N$3,0))))</f>
        <v>0</v>
      </c>
      <c r="D564">
        <f>IF('DGNB LCA Results'!$P$4=4,VLOOKUP(CONCATENATE('DGNB LCA Results'!$M$3,"_",E564),$A$2:$F$550,4,FALSE)*'DGNB LCA Results'!$N$3+VLOOKUP(CONCATENATE('DGNB LCA Results'!$K$3,"_",E564),$A$2:$F$550,4,FALSE)*'DGNB LCA Results'!$L$3+VLOOKUP(CONCATENATE('DGNB LCA Results'!$I$3,"_",E564),$A$2:$F$550,4,FALSE)*'DGNB LCA Results'!$J$3+VLOOKUP(CONCATENATE('DGNB LCA Results'!$G$3,"_",E564),$A$2:$F$550,4,FALSE)*'DGNB LCA Results'!$H$3,IF('DGNB LCA Results'!$P$4=3,VLOOKUP(CONCATENATE('DGNB LCA Results'!$M$3,"_",E564),$A$2:$F$550,4,FALSE)*'DGNB LCA Results'!$N$3+VLOOKUP(CONCATENATE('DGNB LCA Results'!$K$3,"_",E564),$A$2:$F$550,4,FALSE)*'DGNB LCA Results'!$L$3+VLOOKUP(CONCATENATE('DGNB LCA Results'!$I$3,"_",E564),$A$2:$F$550,4,FALSE)*'DGNB LCA Results'!$J$3,IF('DGNB LCA Results'!$P$4=2,VLOOKUP(CONCATENATE('DGNB LCA Results'!$M$3,"_",E564),$A$2:$F$550,4,FALSE)*'DGNB LCA Results'!$N$3+VLOOKUP(CONCATENATE('DGNB LCA Results'!$K$3,"_",E564),$A$2:$F$550,4,FALSE)*'DGNB LCA Results'!$L$3,IF('DGNB LCA Results'!$P$4=1,VLOOKUP(CONCATENATE('DGNB LCA Results'!$M$3,"_",E564),$A$2:$F$550,4,FALSE)*'DGNB LCA Results'!$N$3,0))))</f>
        <v>0</v>
      </c>
      <c r="E564">
        <v>15</v>
      </c>
      <c r="F564" t="s">
        <v>284</v>
      </c>
    </row>
    <row r="565">
      <c r="A565" t="str">
        <f t="shared" si="61"/>
        <v>MIX12_20</v>
      </c>
      <c r="B565">
        <f>IF('DGNB LCA Results'!$P$4=4,VLOOKUP(CONCATENATE('DGNB LCA Results'!$M$3,"_",E565),$A$2:$F$550,2,FALSE)*'DGNB LCA Results'!$N$3+VLOOKUP(CONCATENATE('DGNB LCA Results'!$K$3,"_",E565),$A$2:$F$550,2,FALSE)*'DGNB LCA Results'!$L$3+VLOOKUP(CONCATENATE('DGNB LCA Results'!$I$3,"_",E565),$A$2:$F$550,2,FALSE)*'DGNB LCA Results'!$J$3+VLOOKUP(CONCATENATE('DGNB LCA Results'!$G$3,"_",E565),$A$2:$F$550,2,FALSE)*'DGNB LCA Results'!$H$3,IF('DGNB LCA Results'!$P$4=3,VLOOKUP(CONCATENATE('DGNB LCA Results'!$M$3,"_",E565),$A$2:$F$550,2,FALSE)*'DGNB LCA Results'!$N$3+VLOOKUP(CONCATENATE('DGNB LCA Results'!$K$3,"_",E565),$A$2:$F$550,2,FALSE)*'DGNB LCA Results'!$L$3+VLOOKUP(CONCATENATE('DGNB LCA Results'!$I$3,"_",E565),$A$2:$F$550,2,FALSE)*'DGNB LCA Results'!$J$3,IF('DGNB LCA Results'!$P$4=2,VLOOKUP(CONCATENATE('DGNB LCA Results'!$M$3,"_",E565),$A$2:$F$550,2,FALSE)*'DGNB LCA Results'!$N$3+VLOOKUP(CONCATENATE('DGNB LCA Results'!$K$3,"_",E565),$A$2:$F$550,2,FALSE)*'DGNB LCA Results'!$L$3,IF('DGNB LCA Results'!$P$4=1,VLOOKUP(CONCATENATE('DGNB LCA Results'!$M$3,"_",E565),$A$2:$F$550,2,FALSE)*'DGNB LCA Results'!$N$3,0))))</f>
        <v>0</v>
      </c>
      <c r="C565">
        <f>IF('DGNB LCA Results'!$P$4=4,VLOOKUP(CONCATENATE('DGNB LCA Results'!$M$3,"_",E565),$A$2:$F$550,3,FALSE)*'DGNB LCA Results'!$N$3+VLOOKUP(CONCATENATE('DGNB LCA Results'!$K$3,"_",E565),$A$2:$F$550,3,FALSE)*'DGNB LCA Results'!$L$3+VLOOKUP(CONCATENATE('DGNB LCA Results'!$I$3,"_",E565),$A$2:$F$550,3,FALSE)*'DGNB LCA Results'!$J$3+VLOOKUP(CONCATENATE('DGNB LCA Results'!$G$3,"_",E565),$A$2:$F$550,3,FALSE)*'DGNB LCA Results'!$H$3,IF('DGNB LCA Results'!$P$4=3,VLOOKUP(CONCATENATE('DGNB LCA Results'!$M$3,"_",E565),$A$2:$F$550,3,FALSE)*'DGNB LCA Results'!$N$3+VLOOKUP(CONCATENATE('DGNB LCA Results'!$K$3,"_",E565),$A$2:$F$550,3,FALSE)*'DGNB LCA Results'!$L$3+VLOOKUP(CONCATENATE('DGNB LCA Results'!$I$3,"_",E565),$A$2:$F$550,3,FALSE)*'DGNB LCA Results'!$J$3,IF('DGNB LCA Results'!$P$4=2,VLOOKUP(CONCATENATE('DGNB LCA Results'!$M$3,"_",E565),$A$2:$F$550,3,FALSE)*'DGNB LCA Results'!$N$3+VLOOKUP(CONCATENATE('DGNB LCA Results'!$K$3,"_",E565),$A$2:$F$550,3,FALSE)*'DGNB LCA Results'!$L$3,IF('DGNB LCA Results'!$P$4=1,VLOOKUP(CONCATENATE('DGNB LCA Results'!$M$3,"_",E565),$A$2:$F$550,3,FALSE)*'DGNB LCA Results'!$N$3,0))))</f>
        <v>0</v>
      </c>
      <c r="D565">
        <f>IF('DGNB LCA Results'!$P$4=4,VLOOKUP(CONCATENATE('DGNB LCA Results'!$M$3,"_",E565),$A$2:$F$550,4,FALSE)*'DGNB LCA Results'!$N$3+VLOOKUP(CONCATENATE('DGNB LCA Results'!$K$3,"_",E565),$A$2:$F$550,4,FALSE)*'DGNB LCA Results'!$L$3+VLOOKUP(CONCATENATE('DGNB LCA Results'!$I$3,"_",E565),$A$2:$F$550,4,FALSE)*'DGNB LCA Results'!$J$3+VLOOKUP(CONCATENATE('DGNB LCA Results'!$G$3,"_",E565),$A$2:$F$550,4,FALSE)*'DGNB LCA Results'!$H$3,IF('DGNB LCA Results'!$P$4=3,VLOOKUP(CONCATENATE('DGNB LCA Results'!$M$3,"_",E565),$A$2:$F$550,4,FALSE)*'DGNB LCA Results'!$N$3+VLOOKUP(CONCATENATE('DGNB LCA Results'!$K$3,"_",E565),$A$2:$F$550,4,FALSE)*'DGNB LCA Results'!$L$3+VLOOKUP(CONCATENATE('DGNB LCA Results'!$I$3,"_",E565),$A$2:$F$550,4,FALSE)*'DGNB LCA Results'!$J$3,IF('DGNB LCA Results'!$P$4=2,VLOOKUP(CONCATENATE('DGNB LCA Results'!$M$3,"_",E565),$A$2:$F$550,4,FALSE)*'DGNB LCA Results'!$N$3+VLOOKUP(CONCATENATE('DGNB LCA Results'!$K$3,"_",E565),$A$2:$F$550,4,FALSE)*'DGNB LCA Results'!$L$3,IF('DGNB LCA Results'!$P$4=1,VLOOKUP(CONCATENATE('DGNB LCA Results'!$M$3,"_",E565),$A$2:$F$550,4,FALSE)*'DGNB LCA Results'!$N$3,0))))</f>
        <v>0</v>
      </c>
      <c r="E565">
        <v>20</v>
      </c>
      <c r="F565" t="s">
        <v>284</v>
      </c>
    </row>
    <row r="566">
      <c r="A566" t="str">
        <f t="shared" si="61"/>
        <v>MIX12_25</v>
      </c>
      <c r="B566">
        <f>IF('DGNB LCA Results'!$P$4=4,VLOOKUP(CONCATENATE('DGNB LCA Results'!$M$3,"_",E566),$A$2:$F$550,2,FALSE)*'DGNB LCA Results'!$N$3+VLOOKUP(CONCATENATE('DGNB LCA Results'!$K$3,"_",E566),$A$2:$F$550,2,FALSE)*'DGNB LCA Results'!$L$3+VLOOKUP(CONCATENATE('DGNB LCA Results'!$I$3,"_",E566),$A$2:$F$550,2,FALSE)*'DGNB LCA Results'!$J$3+VLOOKUP(CONCATENATE('DGNB LCA Results'!$G$3,"_",E566),$A$2:$F$550,2,FALSE)*'DGNB LCA Results'!$H$3,IF('DGNB LCA Results'!$P$4=3,VLOOKUP(CONCATENATE('DGNB LCA Results'!$M$3,"_",E566),$A$2:$F$550,2,FALSE)*'DGNB LCA Results'!$N$3+VLOOKUP(CONCATENATE('DGNB LCA Results'!$K$3,"_",E566),$A$2:$F$550,2,FALSE)*'DGNB LCA Results'!$L$3+VLOOKUP(CONCATENATE('DGNB LCA Results'!$I$3,"_",E566),$A$2:$F$550,2,FALSE)*'DGNB LCA Results'!$J$3,IF('DGNB LCA Results'!$P$4=2,VLOOKUP(CONCATENATE('DGNB LCA Results'!$M$3,"_",E566),$A$2:$F$550,2,FALSE)*'DGNB LCA Results'!$N$3+VLOOKUP(CONCATENATE('DGNB LCA Results'!$K$3,"_",E566),$A$2:$F$550,2,FALSE)*'DGNB LCA Results'!$L$3,IF('DGNB LCA Results'!$P$4=1,VLOOKUP(CONCATENATE('DGNB LCA Results'!$M$3,"_",E566),$A$2:$F$550,2,FALSE)*'DGNB LCA Results'!$N$3,0))))</f>
        <v>0</v>
      </c>
      <c r="C566">
        <f>IF('DGNB LCA Results'!$P$4=4,VLOOKUP(CONCATENATE('DGNB LCA Results'!$M$3,"_",E566),$A$2:$F$550,3,FALSE)*'DGNB LCA Results'!$N$3+VLOOKUP(CONCATENATE('DGNB LCA Results'!$K$3,"_",E566),$A$2:$F$550,3,FALSE)*'DGNB LCA Results'!$L$3+VLOOKUP(CONCATENATE('DGNB LCA Results'!$I$3,"_",E566),$A$2:$F$550,3,FALSE)*'DGNB LCA Results'!$J$3+VLOOKUP(CONCATENATE('DGNB LCA Results'!$G$3,"_",E566),$A$2:$F$550,3,FALSE)*'DGNB LCA Results'!$H$3,IF('DGNB LCA Results'!$P$4=3,VLOOKUP(CONCATENATE('DGNB LCA Results'!$M$3,"_",E566),$A$2:$F$550,3,FALSE)*'DGNB LCA Results'!$N$3+VLOOKUP(CONCATENATE('DGNB LCA Results'!$K$3,"_",E566),$A$2:$F$550,3,FALSE)*'DGNB LCA Results'!$L$3+VLOOKUP(CONCATENATE('DGNB LCA Results'!$I$3,"_",E566),$A$2:$F$550,3,FALSE)*'DGNB LCA Results'!$J$3,IF('DGNB LCA Results'!$P$4=2,VLOOKUP(CONCATENATE('DGNB LCA Results'!$M$3,"_",E566),$A$2:$F$550,3,FALSE)*'DGNB LCA Results'!$N$3+VLOOKUP(CONCATENATE('DGNB LCA Results'!$K$3,"_",E566),$A$2:$F$550,3,FALSE)*'DGNB LCA Results'!$L$3,IF('DGNB LCA Results'!$P$4=1,VLOOKUP(CONCATENATE('DGNB LCA Results'!$M$3,"_",E566),$A$2:$F$550,3,FALSE)*'DGNB LCA Results'!$N$3,0))))</f>
        <v>0</v>
      </c>
      <c r="D566">
        <f>IF('DGNB LCA Results'!$P$4=4,VLOOKUP(CONCATENATE('DGNB LCA Results'!$M$3,"_",E566),$A$2:$F$550,4,FALSE)*'DGNB LCA Results'!$N$3+VLOOKUP(CONCATENATE('DGNB LCA Results'!$K$3,"_",E566),$A$2:$F$550,4,FALSE)*'DGNB LCA Results'!$L$3+VLOOKUP(CONCATENATE('DGNB LCA Results'!$I$3,"_",E566),$A$2:$F$550,4,FALSE)*'DGNB LCA Results'!$J$3+VLOOKUP(CONCATENATE('DGNB LCA Results'!$G$3,"_",E566),$A$2:$F$550,4,FALSE)*'DGNB LCA Results'!$H$3,IF('DGNB LCA Results'!$P$4=3,VLOOKUP(CONCATENATE('DGNB LCA Results'!$M$3,"_",E566),$A$2:$F$550,4,FALSE)*'DGNB LCA Results'!$N$3+VLOOKUP(CONCATENATE('DGNB LCA Results'!$K$3,"_",E566),$A$2:$F$550,4,FALSE)*'DGNB LCA Results'!$L$3+VLOOKUP(CONCATENATE('DGNB LCA Results'!$I$3,"_",E566),$A$2:$F$550,4,FALSE)*'DGNB LCA Results'!$J$3,IF('DGNB LCA Results'!$P$4=2,VLOOKUP(CONCATENATE('DGNB LCA Results'!$M$3,"_",E566),$A$2:$F$550,4,FALSE)*'DGNB LCA Results'!$N$3+VLOOKUP(CONCATENATE('DGNB LCA Results'!$K$3,"_",E566),$A$2:$F$550,4,FALSE)*'DGNB LCA Results'!$L$3,IF('DGNB LCA Results'!$P$4=1,VLOOKUP(CONCATENATE('DGNB LCA Results'!$M$3,"_",E566),$A$2:$F$550,4,FALSE)*'DGNB LCA Results'!$N$3,0))))</f>
        <v>0</v>
      </c>
      <c r="E566">
        <v>25</v>
      </c>
      <c r="F566" t="s">
        <v>284</v>
      </c>
    </row>
    <row r="567">
      <c r="A567" t="str">
        <f t="shared" si="61"/>
        <v>MIX12_30</v>
      </c>
      <c r="B567">
        <f>IF('DGNB LCA Results'!$P$4=4,VLOOKUP(CONCATENATE('DGNB LCA Results'!$M$3,"_",E567),$A$2:$F$550,2,FALSE)*'DGNB LCA Results'!$N$3+VLOOKUP(CONCATENATE('DGNB LCA Results'!$K$3,"_",E567),$A$2:$F$550,2,FALSE)*'DGNB LCA Results'!$L$3+VLOOKUP(CONCATENATE('DGNB LCA Results'!$I$3,"_",E567),$A$2:$F$550,2,FALSE)*'DGNB LCA Results'!$J$3+VLOOKUP(CONCATENATE('DGNB LCA Results'!$G$3,"_",E567),$A$2:$F$550,2,FALSE)*'DGNB LCA Results'!$H$3,IF('DGNB LCA Results'!$P$4=3,VLOOKUP(CONCATENATE('DGNB LCA Results'!$M$3,"_",E567),$A$2:$F$550,2,FALSE)*'DGNB LCA Results'!$N$3+VLOOKUP(CONCATENATE('DGNB LCA Results'!$K$3,"_",E567),$A$2:$F$550,2,FALSE)*'DGNB LCA Results'!$L$3+VLOOKUP(CONCATENATE('DGNB LCA Results'!$I$3,"_",E567),$A$2:$F$550,2,FALSE)*'DGNB LCA Results'!$J$3,IF('DGNB LCA Results'!$P$4=2,VLOOKUP(CONCATENATE('DGNB LCA Results'!$M$3,"_",E567),$A$2:$F$550,2,FALSE)*'DGNB LCA Results'!$N$3+VLOOKUP(CONCATENATE('DGNB LCA Results'!$K$3,"_",E567),$A$2:$F$550,2,FALSE)*'DGNB LCA Results'!$L$3,IF('DGNB LCA Results'!$P$4=1,VLOOKUP(CONCATENATE('DGNB LCA Results'!$M$3,"_",E567),$A$2:$F$550,2,FALSE)*'DGNB LCA Results'!$N$3,0))))</f>
        <v>0</v>
      </c>
      <c r="C567">
        <f>IF('DGNB LCA Results'!$P$4=4,VLOOKUP(CONCATENATE('DGNB LCA Results'!$M$3,"_",E567),$A$2:$F$550,3,FALSE)*'DGNB LCA Results'!$N$3+VLOOKUP(CONCATENATE('DGNB LCA Results'!$K$3,"_",E567),$A$2:$F$550,3,FALSE)*'DGNB LCA Results'!$L$3+VLOOKUP(CONCATENATE('DGNB LCA Results'!$I$3,"_",E567),$A$2:$F$550,3,FALSE)*'DGNB LCA Results'!$J$3+VLOOKUP(CONCATENATE('DGNB LCA Results'!$G$3,"_",E567),$A$2:$F$550,3,FALSE)*'DGNB LCA Results'!$H$3,IF('DGNB LCA Results'!$P$4=3,VLOOKUP(CONCATENATE('DGNB LCA Results'!$M$3,"_",E567),$A$2:$F$550,3,FALSE)*'DGNB LCA Results'!$N$3+VLOOKUP(CONCATENATE('DGNB LCA Results'!$K$3,"_",E567),$A$2:$F$550,3,FALSE)*'DGNB LCA Results'!$L$3+VLOOKUP(CONCATENATE('DGNB LCA Results'!$I$3,"_",E567),$A$2:$F$550,3,FALSE)*'DGNB LCA Results'!$J$3,IF('DGNB LCA Results'!$P$4=2,VLOOKUP(CONCATENATE('DGNB LCA Results'!$M$3,"_",E567),$A$2:$F$550,3,FALSE)*'DGNB LCA Results'!$N$3+VLOOKUP(CONCATENATE('DGNB LCA Results'!$K$3,"_",E567),$A$2:$F$550,3,FALSE)*'DGNB LCA Results'!$L$3,IF('DGNB LCA Results'!$P$4=1,VLOOKUP(CONCATENATE('DGNB LCA Results'!$M$3,"_",E567),$A$2:$F$550,3,FALSE)*'DGNB LCA Results'!$N$3,0))))</f>
        <v>0</v>
      </c>
      <c r="D567">
        <f>IF('DGNB LCA Results'!$P$4=4,VLOOKUP(CONCATENATE('DGNB LCA Results'!$M$3,"_",E567),$A$2:$F$550,4,FALSE)*'DGNB LCA Results'!$N$3+VLOOKUP(CONCATENATE('DGNB LCA Results'!$K$3,"_",E567),$A$2:$F$550,4,FALSE)*'DGNB LCA Results'!$L$3+VLOOKUP(CONCATENATE('DGNB LCA Results'!$I$3,"_",E567),$A$2:$F$550,4,FALSE)*'DGNB LCA Results'!$J$3+VLOOKUP(CONCATENATE('DGNB LCA Results'!$G$3,"_",E567),$A$2:$F$550,4,FALSE)*'DGNB LCA Results'!$H$3,IF('DGNB LCA Results'!$P$4=3,VLOOKUP(CONCATENATE('DGNB LCA Results'!$M$3,"_",E567),$A$2:$F$550,4,FALSE)*'DGNB LCA Results'!$N$3+VLOOKUP(CONCATENATE('DGNB LCA Results'!$K$3,"_",E567),$A$2:$F$550,4,FALSE)*'DGNB LCA Results'!$L$3+VLOOKUP(CONCATENATE('DGNB LCA Results'!$I$3,"_",E567),$A$2:$F$550,4,FALSE)*'DGNB LCA Results'!$J$3,IF('DGNB LCA Results'!$P$4=2,VLOOKUP(CONCATENATE('DGNB LCA Results'!$M$3,"_",E567),$A$2:$F$550,4,FALSE)*'DGNB LCA Results'!$N$3+VLOOKUP(CONCATENATE('DGNB LCA Results'!$K$3,"_",E567),$A$2:$F$550,4,FALSE)*'DGNB LCA Results'!$L$3,IF('DGNB LCA Results'!$P$4=1,VLOOKUP(CONCATENATE('DGNB LCA Results'!$M$3,"_",E567),$A$2:$F$550,4,FALSE)*'DGNB LCA Results'!$N$3,0))))</f>
        <v>0</v>
      </c>
      <c r="E567">
        <v>30</v>
      </c>
      <c r="F567" t="s">
        <v>284</v>
      </c>
    </row>
    <row r="568">
      <c r="A568" t="str">
        <f t="shared" si="61"/>
        <v>MIX12_35</v>
      </c>
      <c r="B568">
        <f>IF('DGNB LCA Results'!$P$4=4,VLOOKUP(CONCATENATE('DGNB LCA Results'!$M$3,"_",E568),$A$2:$F$550,2,FALSE)*'DGNB LCA Results'!$N$3+VLOOKUP(CONCATENATE('DGNB LCA Results'!$K$3,"_",E568),$A$2:$F$550,2,FALSE)*'DGNB LCA Results'!$L$3+VLOOKUP(CONCATENATE('DGNB LCA Results'!$I$3,"_",E568),$A$2:$F$550,2,FALSE)*'DGNB LCA Results'!$J$3+VLOOKUP(CONCATENATE('DGNB LCA Results'!$G$3,"_",E568),$A$2:$F$550,2,FALSE)*'DGNB LCA Results'!$H$3,IF('DGNB LCA Results'!$P$4=3,VLOOKUP(CONCATENATE('DGNB LCA Results'!$M$3,"_",E568),$A$2:$F$550,2,FALSE)*'DGNB LCA Results'!$N$3+VLOOKUP(CONCATENATE('DGNB LCA Results'!$K$3,"_",E568),$A$2:$F$550,2,FALSE)*'DGNB LCA Results'!$L$3+VLOOKUP(CONCATENATE('DGNB LCA Results'!$I$3,"_",E568),$A$2:$F$550,2,FALSE)*'DGNB LCA Results'!$J$3,IF('DGNB LCA Results'!$P$4=2,VLOOKUP(CONCATENATE('DGNB LCA Results'!$M$3,"_",E568),$A$2:$F$550,2,FALSE)*'DGNB LCA Results'!$N$3+VLOOKUP(CONCATENATE('DGNB LCA Results'!$K$3,"_",E568),$A$2:$F$550,2,FALSE)*'DGNB LCA Results'!$L$3,IF('DGNB LCA Results'!$P$4=1,VLOOKUP(CONCATENATE('DGNB LCA Results'!$M$3,"_",E568),$A$2:$F$550,2,FALSE)*'DGNB LCA Results'!$N$3,0))))</f>
        <v>0</v>
      </c>
      <c r="C568">
        <f>IF('DGNB LCA Results'!$P$4=4,VLOOKUP(CONCATENATE('DGNB LCA Results'!$M$3,"_",E568),$A$2:$F$550,3,FALSE)*'DGNB LCA Results'!$N$3+VLOOKUP(CONCATENATE('DGNB LCA Results'!$K$3,"_",E568),$A$2:$F$550,3,FALSE)*'DGNB LCA Results'!$L$3+VLOOKUP(CONCATENATE('DGNB LCA Results'!$I$3,"_",E568),$A$2:$F$550,3,FALSE)*'DGNB LCA Results'!$J$3+VLOOKUP(CONCATENATE('DGNB LCA Results'!$G$3,"_",E568),$A$2:$F$550,3,FALSE)*'DGNB LCA Results'!$H$3,IF('DGNB LCA Results'!$P$4=3,VLOOKUP(CONCATENATE('DGNB LCA Results'!$M$3,"_",E568),$A$2:$F$550,3,FALSE)*'DGNB LCA Results'!$N$3+VLOOKUP(CONCATENATE('DGNB LCA Results'!$K$3,"_",E568),$A$2:$F$550,3,FALSE)*'DGNB LCA Results'!$L$3+VLOOKUP(CONCATENATE('DGNB LCA Results'!$I$3,"_",E568),$A$2:$F$550,3,FALSE)*'DGNB LCA Results'!$J$3,IF('DGNB LCA Results'!$P$4=2,VLOOKUP(CONCATENATE('DGNB LCA Results'!$M$3,"_",E568),$A$2:$F$550,3,FALSE)*'DGNB LCA Results'!$N$3+VLOOKUP(CONCATENATE('DGNB LCA Results'!$K$3,"_",E568),$A$2:$F$550,3,FALSE)*'DGNB LCA Results'!$L$3,IF('DGNB LCA Results'!$P$4=1,VLOOKUP(CONCATENATE('DGNB LCA Results'!$M$3,"_",E568),$A$2:$F$550,3,FALSE)*'DGNB LCA Results'!$N$3,0))))</f>
        <v>0</v>
      </c>
      <c r="D568">
        <f>IF('DGNB LCA Results'!$P$4=4,VLOOKUP(CONCATENATE('DGNB LCA Results'!$M$3,"_",E568),$A$2:$F$550,4,FALSE)*'DGNB LCA Results'!$N$3+VLOOKUP(CONCATENATE('DGNB LCA Results'!$K$3,"_",E568),$A$2:$F$550,4,FALSE)*'DGNB LCA Results'!$L$3+VLOOKUP(CONCATENATE('DGNB LCA Results'!$I$3,"_",E568),$A$2:$F$550,4,FALSE)*'DGNB LCA Results'!$J$3+VLOOKUP(CONCATENATE('DGNB LCA Results'!$G$3,"_",E568),$A$2:$F$550,4,FALSE)*'DGNB LCA Results'!$H$3,IF('DGNB LCA Results'!$P$4=3,VLOOKUP(CONCATENATE('DGNB LCA Results'!$M$3,"_",E568),$A$2:$F$550,4,FALSE)*'DGNB LCA Results'!$N$3+VLOOKUP(CONCATENATE('DGNB LCA Results'!$K$3,"_",E568),$A$2:$F$550,4,FALSE)*'DGNB LCA Results'!$L$3+VLOOKUP(CONCATENATE('DGNB LCA Results'!$I$3,"_",E568),$A$2:$F$550,4,FALSE)*'DGNB LCA Results'!$J$3,IF('DGNB LCA Results'!$P$4=2,VLOOKUP(CONCATENATE('DGNB LCA Results'!$M$3,"_",E568),$A$2:$F$550,4,FALSE)*'DGNB LCA Results'!$N$3+VLOOKUP(CONCATENATE('DGNB LCA Results'!$K$3,"_",E568),$A$2:$F$550,4,FALSE)*'DGNB LCA Results'!$L$3,IF('DGNB LCA Results'!$P$4=1,VLOOKUP(CONCATENATE('DGNB LCA Results'!$M$3,"_",E568),$A$2:$F$550,4,FALSE)*'DGNB LCA Results'!$N$3,0))))</f>
        <v>0</v>
      </c>
      <c r="E568">
        <v>35</v>
      </c>
      <c r="F568" t="s">
        <v>284</v>
      </c>
    </row>
    <row r="569">
      <c r="A569" t="str">
        <f t="shared" si="61"/>
        <v>MIX12_40</v>
      </c>
      <c r="B569">
        <f>IF('DGNB LCA Results'!$P$4=4,VLOOKUP(CONCATENATE('DGNB LCA Results'!$M$3,"_",E569),$A$2:$F$550,2,FALSE)*'DGNB LCA Results'!$N$3+VLOOKUP(CONCATENATE('DGNB LCA Results'!$K$3,"_",E569),$A$2:$F$550,2,FALSE)*'DGNB LCA Results'!$L$3+VLOOKUP(CONCATENATE('DGNB LCA Results'!$I$3,"_",E569),$A$2:$F$550,2,FALSE)*'DGNB LCA Results'!$J$3+VLOOKUP(CONCATENATE('DGNB LCA Results'!$G$3,"_",E569),$A$2:$F$550,2,FALSE)*'DGNB LCA Results'!$H$3,IF('DGNB LCA Results'!$P$4=3,VLOOKUP(CONCATENATE('DGNB LCA Results'!$M$3,"_",E569),$A$2:$F$550,2,FALSE)*'DGNB LCA Results'!$N$3+VLOOKUP(CONCATENATE('DGNB LCA Results'!$K$3,"_",E569),$A$2:$F$550,2,FALSE)*'DGNB LCA Results'!$L$3+VLOOKUP(CONCATENATE('DGNB LCA Results'!$I$3,"_",E569),$A$2:$F$550,2,FALSE)*'DGNB LCA Results'!$J$3,IF('DGNB LCA Results'!$P$4=2,VLOOKUP(CONCATENATE('DGNB LCA Results'!$M$3,"_",E569),$A$2:$F$550,2,FALSE)*'DGNB LCA Results'!$N$3+VLOOKUP(CONCATENATE('DGNB LCA Results'!$K$3,"_",E569),$A$2:$F$550,2,FALSE)*'DGNB LCA Results'!$L$3,IF('DGNB LCA Results'!$P$4=1,VLOOKUP(CONCATENATE('DGNB LCA Results'!$M$3,"_",E569),$A$2:$F$550,2,FALSE)*'DGNB LCA Results'!$N$3,0))))</f>
        <v>0</v>
      </c>
      <c r="C569">
        <f>IF('DGNB LCA Results'!$P$4=4,VLOOKUP(CONCATENATE('DGNB LCA Results'!$M$3,"_",E569),$A$2:$F$550,3,FALSE)*'DGNB LCA Results'!$N$3+VLOOKUP(CONCATENATE('DGNB LCA Results'!$K$3,"_",E569),$A$2:$F$550,3,FALSE)*'DGNB LCA Results'!$L$3+VLOOKUP(CONCATENATE('DGNB LCA Results'!$I$3,"_",E569),$A$2:$F$550,3,FALSE)*'DGNB LCA Results'!$J$3+VLOOKUP(CONCATENATE('DGNB LCA Results'!$G$3,"_",E569),$A$2:$F$550,3,FALSE)*'DGNB LCA Results'!$H$3,IF('DGNB LCA Results'!$P$4=3,VLOOKUP(CONCATENATE('DGNB LCA Results'!$M$3,"_",E569),$A$2:$F$550,3,FALSE)*'DGNB LCA Results'!$N$3+VLOOKUP(CONCATENATE('DGNB LCA Results'!$K$3,"_",E569),$A$2:$F$550,3,FALSE)*'DGNB LCA Results'!$L$3+VLOOKUP(CONCATENATE('DGNB LCA Results'!$I$3,"_",E569),$A$2:$F$550,3,FALSE)*'DGNB LCA Results'!$J$3,IF('DGNB LCA Results'!$P$4=2,VLOOKUP(CONCATENATE('DGNB LCA Results'!$M$3,"_",E569),$A$2:$F$550,3,FALSE)*'DGNB LCA Results'!$N$3+VLOOKUP(CONCATENATE('DGNB LCA Results'!$K$3,"_",E569),$A$2:$F$550,3,FALSE)*'DGNB LCA Results'!$L$3,IF('DGNB LCA Results'!$P$4=1,VLOOKUP(CONCATENATE('DGNB LCA Results'!$M$3,"_",E569),$A$2:$F$550,3,FALSE)*'DGNB LCA Results'!$N$3,0))))</f>
        <v>0</v>
      </c>
      <c r="D569">
        <f>IF('DGNB LCA Results'!$P$4=4,VLOOKUP(CONCATENATE('DGNB LCA Results'!$M$3,"_",E569),$A$2:$F$550,4,FALSE)*'DGNB LCA Results'!$N$3+VLOOKUP(CONCATENATE('DGNB LCA Results'!$K$3,"_",E569),$A$2:$F$550,4,FALSE)*'DGNB LCA Results'!$L$3+VLOOKUP(CONCATENATE('DGNB LCA Results'!$I$3,"_",E569),$A$2:$F$550,4,FALSE)*'DGNB LCA Results'!$J$3+VLOOKUP(CONCATENATE('DGNB LCA Results'!$G$3,"_",E569),$A$2:$F$550,4,FALSE)*'DGNB LCA Results'!$H$3,IF('DGNB LCA Results'!$P$4=3,VLOOKUP(CONCATENATE('DGNB LCA Results'!$M$3,"_",E569),$A$2:$F$550,4,FALSE)*'DGNB LCA Results'!$N$3+VLOOKUP(CONCATENATE('DGNB LCA Results'!$K$3,"_",E569),$A$2:$F$550,4,FALSE)*'DGNB LCA Results'!$L$3+VLOOKUP(CONCATENATE('DGNB LCA Results'!$I$3,"_",E569),$A$2:$F$550,4,FALSE)*'DGNB LCA Results'!$J$3,IF('DGNB LCA Results'!$P$4=2,VLOOKUP(CONCATENATE('DGNB LCA Results'!$M$3,"_",E569),$A$2:$F$550,4,FALSE)*'DGNB LCA Results'!$N$3+VLOOKUP(CONCATENATE('DGNB LCA Results'!$K$3,"_",E569),$A$2:$F$550,4,FALSE)*'DGNB LCA Results'!$L$3,IF('DGNB LCA Results'!$P$4=1,VLOOKUP(CONCATENATE('DGNB LCA Results'!$M$3,"_",E569),$A$2:$F$550,4,FALSE)*'DGNB LCA Results'!$N$3,0))))</f>
        <v>0</v>
      </c>
      <c r="E569">
        <v>40</v>
      </c>
      <c r="F569" t="s">
        <v>284</v>
      </c>
    </row>
    <row r="570">
      <c r="A570" t="str">
        <f t="shared" si="61"/>
        <v>MIX12_45</v>
      </c>
      <c r="B570">
        <f>IF('DGNB LCA Results'!$P$4=4,VLOOKUP(CONCATENATE('DGNB LCA Results'!$M$3,"_",E570),$A$2:$F$550,2,FALSE)*'DGNB LCA Results'!$N$3+VLOOKUP(CONCATENATE('DGNB LCA Results'!$K$3,"_",E570),$A$2:$F$550,2,FALSE)*'DGNB LCA Results'!$L$3+VLOOKUP(CONCATENATE('DGNB LCA Results'!$I$3,"_",E570),$A$2:$F$550,2,FALSE)*'DGNB LCA Results'!$J$3+VLOOKUP(CONCATENATE('DGNB LCA Results'!$G$3,"_",E570),$A$2:$F$550,2,FALSE)*'DGNB LCA Results'!$H$3,IF('DGNB LCA Results'!$P$4=3,VLOOKUP(CONCATENATE('DGNB LCA Results'!$M$3,"_",E570),$A$2:$F$550,2,FALSE)*'DGNB LCA Results'!$N$3+VLOOKUP(CONCATENATE('DGNB LCA Results'!$K$3,"_",E570),$A$2:$F$550,2,FALSE)*'DGNB LCA Results'!$L$3+VLOOKUP(CONCATENATE('DGNB LCA Results'!$I$3,"_",E570),$A$2:$F$550,2,FALSE)*'DGNB LCA Results'!$J$3,IF('DGNB LCA Results'!$P$4=2,VLOOKUP(CONCATENATE('DGNB LCA Results'!$M$3,"_",E570),$A$2:$F$550,2,FALSE)*'DGNB LCA Results'!$N$3+VLOOKUP(CONCATENATE('DGNB LCA Results'!$K$3,"_",E570),$A$2:$F$550,2,FALSE)*'DGNB LCA Results'!$L$3,IF('DGNB LCA Results'!$P$4=1,VLOOKUP(CONCATENATE('DGNB LCA Results'!$M$3,"_",E570),$A$2:$F$550,2,FALSE)*'DGNB LCA Results'!$N$3,0))))</f>
        <v>0</v>
      </c>
      <c r="C570">
        <f>IF('DGNB LCA Results'!$P$4=4,VLOOKUP(CONCATENATE('DGNB LCA Results'!$M$3,"_",E570),$A$2:$F$550,3,FALSE)*'DGNB LCA Results'!$N$3+VLOOKUP(CONCATENATE('DGNB LCA Results'!$K$3,"_",E570),$A$2:$F$550,3,FALSE)*'DGNB LCA Results'!$L$3+VLOOKUP(CONCATENATE('DGNB LCA Results'!$I$3,"_",E570),$A$2:$F$550,3,FALSE)*'DGNB LCA Results'!$J$3+VLOOKUP(CONCATENATE('DGNB LCA Results'!$G$3,"_",E570),$A$2:$F$550,3,FALSE)*'DGNB LCA Results'!$H$3,IF('DGNB LCA Results'!$P$4=3,VLOOKUP(CONCATENATE('DGNB LCA Results'!$M$3,"_",E570),$A$2:$F$550,3,FALSE)*'DGNB LCA Results'!$N$3+VLOOKUP(CONCATENATE('DGNB LCA Results'!$K$3,"_",E570),$A$2:$F$550,3,FALSE)*'DGNB LCA Results'!$L$3+VLOOKUP(CONCATENATE('DGNB LCA Results'!$I$3,"_",E570),$A$2:$F$550,3,FALSE)*'DGNB LCA Results'!$J$3,IF('DGNB LCA Results'!$P$4=2,VLOOKUP(CONCATENATE('DGNB LCA Results'!$M$3,"_",E570),$A$2:$F$550,3,FALSE)*'DGNB LCA Results'!$N$3+VLOOKUP(CONCATENATE('DGNB LCA Results'!$K$3,"_",E570),$A$2:$F$550,3,FALSE)*'DGNB LCA Results'!$L$3,IF('DGNB LCA Results'!$P$4=1,VLOOKUP(CONCATENATE('DGNB LCA Results'!$M$3,"_",E570),$A$2:$F$550,3,FALSE)*'DGNB LCA Results'!$N$3,0))))</f>
        <v>0</v>
      </c>
      <c r="D570">
        <f>IF('DGNB LCA Results'!$P$4=4,VLOOKUP(CONCATENATE('DGNB LCA Results'!$M$3,"_",E570),$A$2:$F$550,4,FALSE)*'DGNB LCA Results'!$N$3+VLOOKUP(CONCATENATE('DGNB LCA Results'!$K$3,"_",E570),$A$2:$F$550,4,FALSE)*'DGNB LCA Results'!$L$3+VLOOKUP(CONCATENATE('DGNB LCA Results'!$I$3,"_",E570),$A$2:$F$550,4,FALSE)*'DGNB LCA Results'!$J$3+VLOOKUP(CONCATENATE('DGNB LCA Results'!$G$3,"_",E570),$A$2:$F$550,4,FALSE)*'DGNB LCA Results'!$H$3,IF('DGNB LCA Results'!$P$4=3,VLOOKUP(CONCATENATE('DGNB LCA Results'!$M$3,"_",E570),$A$2:$F$550,4,FALSE)*'DGNB LCA Results'!$N$3+VLOOKUP(CONCATENATE('DGNB LCA Results'!$K$3,"_",E570),$A$2:$F$550,4,FALSE)*'DGNB LCA Results'!$L$3+VLOOKUP(CONCATENATE('DGNB LCA Results'!$I$3,"_",E570),$A$2:$F$550,4,FALSE)*'DGNB LCA Results'!$J$3,IF('DGNB LCA Results'!$P$4=2,VLOOKUP(CONCATENATE('DGNB LCA Results'!$M$3,"_",E570),$A$2:$F$550,4,FALSE)*'DGNB LCA Results'!$N$3+VLOOKUP(CONCATENATE('DGNB LCA Results'!$K$3,"_",E570),$A$2:$F$550,4,FALSE)*'DGNB LCA Results'!$L$3,IF('DGNB LCA Results'!$P$4=1,VLOOKUP(CONCATENATE('DGNB LCA Results'!$M$3,"_",E570),$A$2:$F$550,4,FALSE)*'DGNB LCA Results'!$N$3,0))))</f>
        <v>0</v>
      </c>
      <c r="E570">
        <v>45</v>
      </c>
      <c r="F570" t="s">
        <v>284</v>
      </c>
    </row>
    <row r="571">
      <c r="A571" t="str">
        <f t="shared" si="61"/>
        <v>MIX12_50</v>
      </c>
      <c r="B571">
        <f>IF('DGNB LCA Results'!$P$4=4,VLOOKUP(CONCATENATE('DGNB LCA Results'!$M$3,"_",E571),$A$2:$F$550,2,FALSE)*'DGNB LCA Results'!$N$3+VLOOKUP(CONCATENATE('DGNB LCA Results'!$K$3,"_",E571),$A$2:$F$550,2,FALSE)*'DGNB LCA Results'!$L$3+VLOOKUP(CONCATENATE('DGNB LCA Results'!$I$3,"_",E571),$A$2:$F$550,2,FALSE)*'DGNB LCA Results'!$J$3+VLOOKUP(CONCATENATE('DGNB LCA Results'!$G$3,"_",E571),$A$2:$F$550,2,FALSE)*'DGNB LCA Results'!$H$3,IF('DGNB LCA Results'!$P$4=3,VLOOKUP(CONCATENATE('DGNB LCA Results'!$M$3,"_",E571),$A$2:$F$550,2,FALSE)*'DGNB LCA Results'!$N$3+VLOOKUP(CONCATENATE('DGNB LCA Results'!$K$3,"_",E571),$A$2:$F$550,2,FALSE)*'DGNB LCA Results'!$L$3+VLOOKUP(CONCATENATE('DGNB LCA Results'!$I$3,"_",E571),$A$2:$F$550,2,FALSE)*'DGNB LCA Results'!$J$3,IF('DGNB LCA Results'!$P$4=2,VLOOKUP(CONCATENATE('DGNB LCA Results'!$M$3,"_",E571),$A$2:$F$550,2,FALSE)*'DGNB LCA Results'!$N$3+VLOOKUP(CONCATENATE('DGNB LCA Results'!$K$3,"_",E571),$A$2:$F$550,2,FALSE)*'DGNB LCA Results'!$L$3,IF('DGNB LCA Results'!$P$4=1,VLOOKUP(CONCATENATE('DGNB LCA Results'!$M$3,"_",E571),$A$2:$F$550,2,FALSE)*'DGNB LCA Results'!$N$3,0))))</f>
        <v>0</v>
      </c>
      <c r="C571">
        <f>IF('DGNB LCA Results'!$P$4=4,VLOOKUP(CONCATENATE('DGNB LCA Results'!$M$3,"_",E571),$A$2:$F$550,3,FALSE)*'DGNB LCA Results'!$N$3+VLOOKUP(CONCATENATE('DGNB LCA Results'!$K$3,"_",E571),$A$2:$F$550,3,FALSE)*'DGNB LCA Results'!$L$3+VLOOKUP(CONCATENATE('DGNB LCA Results'!$I$3,"_",E571),$A$2:$F$550,3,FALSE)*'DGNB LCA Results'!$J$3+VLOOKUP(CONCATENATE('DGNB LCA Results'!$G$3,"_",E571),$A$2:$F$550,3,FALSE)*'DGNB LCA Results'!$H$3,IF('DGNB LCA Results'!$P$4=3,VLOOKUP(CONCATENATE('DGNB LCA Results'!$M$3,"_",E571),$A$2:$F$550,3,FALSE)*'DGNB LCA Results'!$N$3+VLOOKUP(CONCATENATE('DGNB LCA Results'!$K$3,"_",E571),$A$2:$F$550,3,FALSE)*'DGNB LCA Results'!$L$3+VLOOKUP(CONCATENATE('DGNB LCA Results'!$I$3,"_",E571),$A$2:$F$550,3,FALSE)*'DGNB LCA Results'!$J$3,IF('DGNB LCA Results'!$P$4=2,VLOOKUP(CONCATENATE('DGNB LCA Results'!$M$3,"_",E571),$A$2:$F$550,3,FALSE)*'DGNB LCA Results'!$N$3+VLOOKUP(CONCATENATE('DGNB LCA Results'!$K$3,"_",E571),$A$2:$F$550,3,FALSE)*'DGNB LCA Results'!$L$3,IF('DGNB LCA Results'!$P$4=1,VLOOKUP(CONCATENATE('DGNB LCA Results'!$M$3,"_",E571),$A$2:$F$550,3,FALSE)*'DGNB LCA Results'!$N$3,0))))</f>
        <v>0</v>
      </c>
      <c r="D571">
        <f>IF('DGNB LCA Results'!$P$4=4,VLOOKUP(CONCATENATE('DGNB LCA Results'!$M$3,"_",E571),$A$2:$F$550,4,FALSE)*'DGNB LCA Results'!$N$3+VLOOKUP(CONCATENATE('DGNB LCA Results'!$K$3,"_",E571),$A$2:$F$550,4,FALSE)*'DGNB LCA Results'!$L$3+VLOOKUP(CONCATENATE('DGNB LCA Results'!$I$3,"_",E571),$A$2:$F$550,4,FALSE)*'DGNB LCA Results'!$J$3+VLOOKUP(CONCATENATE('DGNB LCA Results'!$G$3,"_",E571),$A$2:$F$550,4,FALSE)*'DGNB LCA Results'!$H$3,IF('DGNB LCA Results'!$P$4=3,VLOOKUP(CONCATENATE('DGNB LCA Results'!$M$3,"_",E571),$A$2:$F$550,4,FALSE)*'DGNB LCA Results'!$N$3+VLOOKUP(CONCATENATE('DGNB LCA Results'!$K$3,"_",E571),$A$2:$F$550,4,FALSE)*'DGNB LCA Results'!$L$3+VLOOKUP(CONCATENATE('DGNB LCA Results'!$I$3,"_",E571),$A$2:$F$550,4,FALSE)*'DGNB LCA Results'!$J$3,IF('DGNB LCA Results'!$P$4=2,VLOOKUP(CONCATENATE('DGNB LCA Results'!$M$3,"_",E571),$A$2:$F$550,4,FALSE)*'DGNB LCA Results'!$N$3+VLOOKUP(CONCATENATE('DGNB LCA Results'!$K$3,"_",E571),$A$2:$F$550,4,FALSE)*'DGNB LCA Results'!$L$3,IF('DGNB LCA Results'!$P$4=1,VLOOKUP(CONCATENATE('DGNB LCA Results'!$M$3,"_",E571),$A$2:$F$550,4,FALSE)*'DGNB LCA Results'!$N$3,0))))</f>
        <v>0</v>
      </c>
      <c r="E571">
        <v>50</v>
      </c>
      <c r="F571" t="s">
        <v>284</v>
      </c>
    </row>
    <row r="572">
      <c r="A572" t="str">
        <f t="shared" si="61"/>
        <v>MIX12_55</v>
      </c>
      <c r="B572">
        <f>IF('DGNB LCA Results'!$P$4=4,VLOOKUP(CONCATENATE('DGNB LCA Results'!$M$3,"_",E572),$A$2:$F$550,2,FALSE)*'DGNB LCA Results'!$N$3+VLOOKUP(CONCATENATE('DGNB LCA Results'!$K$3,"_",E572),$A$2:$F$550,2,FALSE)*'DGNB LCA Results'!$L$3+VLOOKUP(CONCATENATE('DGNB LCA Results'!$I$3,"_",E572),$A$2:$F$550,2,FALSE)*'DGNB LCA Results'!$J$3+VLOOKUP(CONCATENATE('DGNB LCA Results'!$G$3,"_",E572),$A$2:$F$550,2,FALSE)*'DGNB LCA Results'!$H$3,IF('DGNB LCA Results'!$P$4=3,VLOOKUP(CONCATENATE('DGNB LCA Results'!$M$3,"_",E572),$A$2:$F$550,2,FALSE)*'DGNB LCA Results'!$N$3+VLOOKUP(CONCATENATE('DGNB LCA Results'!$K$3,"_",E572),$A$2:$F$550,2,FALSE)*'DGNB LCA Results'!$L$3+VLOOKUP(CONCATENATE('DGNB LCA Results'!$I$3,"_",E572),$A$2:$F$550,2,FALSE)*'DGNB LCA Results'!$J$3,IF('DGNB LCA Results'!$P$4=2,VLOOKUP(CONCATENATE('DGNB LCA Results'!$M$3,"_",E572),$A$2:$F$550,2,FALSE)*'DGNB LCA Results'!$N$3+VLOOKUP(CONCATENATE('DGNB LCA Results'!$K$3,"_",E572),$A$2:$F$550,2,FALSE)*'DGNB LCA Results'!$L$3,IF('DGNB LCA Results'!$P$4=1,VLOOKUP(CONCATENATE('DGNB LCA Results'!$M$3,"_",E572),$A$2:$F$550,2,FALSE)*'DGNB LCA Results'!$N$3,0))))</f>
        <v>0</v>
      </c>
      <c r="C572">
        <f>IF('DGNB LCA Results'!$P$4=4,VLOOKUP(CONCATENATE('DGNB LCA Results'!$M$3,"_",E572),$A$2:$F$550,3,FALSE)*'DGNB LCA Results'!$N$3+VLOOKUP(CONCATENATE('DGNB LCA Results'!$K$3,"_",E572),$A$2:$F$550,3,FALSE)*'DGNB LCA Results'!$L$3+VLOOKUP(CONCATENATE('DGNB LCA Results'!$I$3,"_",E572),$A$2:$F$550,3,FALSE)*'DGNB LCA Results'!$J$3+VLOOKUP(CONCATENATE('DGNB LCA Results'!$G$3,"_",E572),$A$2:$F$550,3,FALSE)*'DGNB LCA Results'!$H$3,IF('DGNB LCA Results'!$P$4=3,VLOOKUP(CONCATENATE('DGNB LCA Results'!$M$3,"_",E572),$A$2:$F$550,3,FALSE)*'DGNB LCA Results'!$N$3+VLOOKUP(CONCATENATE('DGNB LCA Results'!$K$3,"_",E572),$A$2:$F$550,3,FALSE)*'DGNB LCA Results'!$L$3+VLOOKUP(CONCATENATE('DGNB LCA Results'!$I$3,"_",E572),$A$2:$F$550,3,FALSE)*'DGNB LCA Results'!$J$3,IF('DGNB LCA Results'!$P$4=2,VLOOKUP(CONCATENATE('DGNB LCA Results'!$M$3,"_",E572),$A$2:$F$550,3,FALSE)*'DGNB LCA Results'!$N$3+VLOOKUP(CONCATENATE('DGNB LCA Results'!$K$3,"_",E572),$A$2:$F$550,3,FALSE)*'DGNB LCA Results'!$L$3,IF('DGNB LCA Results'!$P$4=1,VLOOKUP(CONCATENATE('DGNB LCA Results'!$M$3,"_",E572),$A$2:$F$550,3,FALSE)*'DGNB LCA Results'!$N$3,0))))</f>
        <v>0</v>
      </c>
      <c r="D572">
        <f>IF('DGNB LCA Results'!$P$4=4,VLOOKUP(CONCATENATE('DGNB LCA Results'!$M$3,"_",E572),$A$2:$F$550,4,FALSE)*'DGNB LCA Results'!$N$3+VLOOKUP(CONCATENATE('DGNB LCA Results'!$K$3,"_",E572),$A$2:$F$550,4,FALSE)*'DGNB LCA Results'!$L$3+VLOOKUP(CONCATENATE('DGNB LCA Results'!$I$3,"_",E572),$A$2:$F$550,4,FALSE)*'DGNB LCA Results'!$J$3+VLOOKUP(CONCATENATE('DGNB LCA Results'!$G$3,"_",E572),$A$2:$F$550,4,FALSE)*'DGNB LCA Results'!$H$3,IF('DGNB LCA Results'!$P$4=3,VLOOKUP(CONCATENATE('DGNB LCA Results'!$M$3,"_",E572),$A$2:$F$550,4,FALSE)*'DGNB LCA Results'!$N$3+VLOOKUP(CONCATENATE('DGNB LCA Results'!$K$3,"_",E572),$A$2:$F$550,4,FALSE)*'DGNB LCA Results'!$L$3+VLOOKUP(CONCATENATE('DGNB LCA Results'!$I$3,"_",E572),$A$2:$F$550,4,FALSE)*'DGNB LCA Results'!$J$3,IF('DGNB LCA Results'!$P$4=2,VLOOKUP(CONCATENATE('DGNB LCA Results'!$M$3,"_",E572),$A$2:$F$550,4,FALSE)*'DGNB LCA Results'!$N$3+VLOOKUP(CONCATENATE('DGNB LCA Results'!$K$3,"_",E572),$A$2:$F$550,4,FALSE)*'DGNB LCA Results'!$L$3,IF('DGNB LCA Results'!$P$4=1,VLOOKUP(CONCATENATE('DGNB LCA Results'!$M$3,"_",E572),$A$2:$F$550,4,FALSE)*'DGNB LCA Results'!$N$3,0))))</f>
        <v>0</v>
      </c>
      <c r="E572">
        <v>55</v>
      </c>
      <c r="F572" t="s">
        <v>284</v>
      </c>
    </row>
    <row r="573">
      <c r="A573" t="str">
        <f t="shared" si="61"/>
        <v>MIX12_60</v>
      </c>
      <c r="B573">
        <f>IF('DGNB LCA Results'!$P$4=4,VLOOKUP(CONCATENATE('DGNB LCA Results'!$M$3,"_",E573),$A$2:$F$550,2,FALSE)*'DGNB LCA Results'!$N$3+VLOOKUP(CONCATENATE('DGNB LCA Results'!$K$3,"_",E573),$A$2:$F$550,2,FALSE)*'DGNB LCA Results'!$L$3+VLOOKUP(CONCATENATE('DGNB LCA Results'!$I$3,"_",E573),$A$2:$F$550,2,FALSE)*'DGNB LCA Results'!$J$3+VLOOKUP(CONCATENATE('DGNB LCA Results'!$G$3,"_",E573),$A$2:$F$550,2,FALSE)*'DGNB LCA Results'!$H$3,IF('DGNB LCA Results'!$P$4=3,VLOOKUP(CONCATENATE('DGNB LCA Results'!$M$3,"_",E573),$A$2:$F$550,2,FALSE)*'DGNB LCA Results'!$N$3+VLOOKUP(CONCATENATE('DGNB LCA Results'!$K$3,"_",E573),$A$2:$F$550,2,FALSE)*'DGNB LCA Results'!$L$3+VLOOKUP(CONCATENATE('DGNB LCA Results'!$I$3,"_",E573),$A$2:$F$550,2,FALSE)*'DGNB LCA Results'!$J$3,IF('DGNB LCA Results'!$P$4=2,VLOOKUP(CONCATENATE('DGNB LCA Results'!$M$3,"_",E573),$A$2:$F$550,2,FALSE)*'DGNB LCA Results'!$N$3+VLOOKUP(CONCATENATE('DGNB LCA Results'!$K$3,"_",E573),$A$2:$F$550,2,FALSE)*'DGNB LCA Results'!$L$3,IF('DGNB LCA Results'!$P$4=1,VLOOKUP(CONCATENATE('DGNB LCA Results'!$M$3,"_",E573),$A$2:$F$550,2,FALSE)*'DGNB LCA Results'!$N$3,0))))</f>
        <v>0</v>
      </c>
      <c r="C573">
        <f>IF('DGNB LCA Results'!$P$4=4,VLOOKUP(CONCATENATE('DGNB LCA Results'!$M$3,"_",E573),$A$2:$F$550,3,FALSE)*'DGNB LCA Results'!$N$3+VLOOKUP(CONCATENATE('DGNB LCA Results'!$K$3,"_",E573),$A$2:$F$550,3,FALSE)*'DGNB LCA Results'!$L$3+VLOOKUP(CONCATENATE('DGNB LCA Results'!$I$3,"_",E573),$A$2:$F$550,3,FALSE)*'DGNB LCA Results'!$J$3+VLOOKUP(CONCATENATE('DGNB LCA Results'!$G$3,"_",E573),$A$2:$F$550,3,FALSE)*'DGNB LCA Results'!$H$3,IF('DGNB LCA Results'!$P$4=3,VLOOKUP(CONCATENATE('DGNB LCA Results'!$M$3,"_",E573),$A$2:$F$550,3,FALSE)*'DGNB LCA Results'!$N$3+VLOOKUP(CONCATENATE('DGNB LCA Results'!$K$3,"_",E573),$A$2:$F$550,3,FALSE)*'DGNB LCA Results'!$L$3+VLOOKUP(CONCATENATE('DGNB LCA Results'!$I$3,"_",E573),$A$2:$F$550,3,FALSE)*'DGNB LCA Results'!$J$3,IF('DGNB LCA Results'!$P$4=2,VLOOKUP(CONCATENATE('DGNB LCA Results'!$M$3,"_",E573),$A$2:$F$550,3,FALSE)*'DGNB LCA Results'!$N$3+VLOOKUP(CONCATENATE('DGNB LCA Results'!$K$3,"_",E573),$A$2:$F$550,3,FALSE)*'DGNB LCA Results'!$L$3,IF('DGNB LCA Results'!$P$4=1,VLOOKUP(CONCATENATE('DGNB LCA Results'!$M$3,"_",E573),$A$2:$F$550,3,FALSE)*'DGNB LCA Results'!$N$3,0))))</f>
        <v>0</v>
      </c>
      <c r="D573">
        <f>IF('DGNB LCA Results'!$P$4=4,VLOOKUP(CONCATENATE('DGNB LCA Results'!$M$3,"_",E573),$A$2:$F$550,4,FALSE)*'DGNB LCA Results'!$N$3+VLOOKUP(CONCATENATE('DGNB LCA Results'!$K$3,"_",E573),$A$2:$F$550,4,FALSE)*'DGNB LCA Results'!$L$3+VLOOKUP(CONCATENATE('DGNB LCA Results'!$I$3,"_",E573),$A$2:$F$550,4,FALSE)*'DGNB LCA Results'!$J$3+VLOOKUP(CONCATENATE('DGNB LCA Results'!$G$3,"_",E573),$A$2:$F$550,4,FALSE)*'DGNB LCA Results'!$H$3,IF('DGNB LCA Results'!$P$4=3,VLOOKUP(CONCATENATE('DGNB LCA Results'!$M$3,"_",E573),$A$2:$F$550,4,FALSE)*'DGNB LCA Results'!$N$3+VLOOKUP(CONCATENATE('DGNB LCA Results'!$K$3,"_",E573),$A$2:$F$550,4,FALSE)*'DGNB LCA Results'!$L$3+VLOOKUP(CONCATENATE('DGNB LCA Results'!$I$3,"_",E573),$A$2:$F$550,4,FALSE)*'DGNB LCA Results'!$J$3,IF('DGNB LCA Results'!$P$4=2,VLOOKUP(CONCATENATE('DGNB LCA Results'!$M$3,"_",E573),$A$2:$F$550,4,FALSE)*'DGNB LCA Results'!$N$3+VLOOKUP(CONCATENATE('DGNB LCA Results'!$K$3,"_",E573),$A$2:$F$550,4,FALSE)*'DGNB LCA Results'!$L$3,IF('DGNB LCA Results'!$P$4=1,VLOOKUP(CONCATENATE('DGNB LCA Results'!$M$3,"_",E573),$A$2:$F$550,4,FALSE)*'DGNB LCA Results'!$N$3,0))))</f>
        <v>0</v>
      </c>
      <c r="E573">
        <v>60</v>
      </c>
      <c r="F573" t="s">
        <v>284</v>
      </c>
    </row>
    <row r="574">
      <c r="A574" t="str">
        <f t="shared" si="61"/>
        <v>MIX12_65</v>
      </c>
      <c r="B574">
        <f>IF('DGNB LCA Results'!$P$4=4,VLOOKUP(CONCATENATE('DGNB LCA Results'!$M$3,"_",E574),$A$2:$F$550,2,FALSE)*'DGNB LCA Results'!$N$3+VLOOKUP(CONCATENATE('DGNB LCA Results'!$K$3,"_",E574),$A$2:$F$550,2,FALSE)*'DGNB LCA Results'!$L$3+VLOOKUP(CONCATENATE('DGNB LCA Results'!$I$3,"_",E574),$A$2:$F$550,2,FALSE)*'DGNB LCA Results'!$J$3+VLOOKUP(CONCATENATE('DGNB LCA Results'!$G$3,"_",E574),$A$2:$F$550,2,FALSE)*'DGNB LCA Results'!$H$3,IF('DGNB LCA Results'!$P$4=3,VLOOKUP(CONCATENATE('DGNB LCA Results'!$M$3,"_",E574),$A$2:$F$550,2,FALSE)*'DGNB LCA Results'!$N$3+VLOOKUP(CONCATENATE('DGNB LCA Results'!$K$3,"_",E574),$A$2:$F$550,2,FALSE)*'DGNB LCA Results'!$L$3+VLOOKUP(CONCATENATE('DGNB LCA Results'!$I$3,"_",E574),$A$2:$F$550,2,FALSE)*'DGNB LCA Results'!$J$3,IF('DGNB LCA Results'!$P$4=2,VLOOKUP(CONCATENATE('DGNB LCA Results'!$M$3,"_",E574),$A$2:$F$550,2,FALSE)*'DGNB LCA Results'!$N$3+VLOOKUP(CONCATENATE('DGNB LCA Results'!$K$3,"_",E574),$A$2:$F$550,2,FALSE)*'DGNB LCA Results'!$L$3,IF('DGNB LCA Results'!$P$4=1,VLOOKUP(CONCATENATE('DGNB LCA Results'!$M$3,"_",E574),$A$2:$F$550,2,FALSE)*'DGNB LCA Results'!$N$3,0))))</f>
        <v>0</v>
      </c>
      <c r="C574">
        <f>IF('DGNB LCA Results'!$P$4=4,VLOOKUP(CONCATENATE('DGNB LCA Results'!$M$3,"_",E574),$A$2:$F$550,3,FALSE)*'DGNB LCA Results'!$N$3+VLOOKUP(CONCATENATE('DGNB LCA Results'!$K$3,"_",E574),$A$2:$F$550,3,FALSE)*'DGNB LCA Results'!$L$3+VLOOKUP(CONCATENATE('DGNB LCA Results'!$I$3,"_",E574),$A$2:$F$550,3,FALSE)*'DGNB LCA Results'!$J$3+VLOOKUP(CONCATENATE('DGNB LCA Results'!$G$3,"_",E574),$A$2:$F$550,3,FALSE)*'DGNB LCA Results'!$H$3,IF('DGNB LCA Results'!$P$4=3,VLOOKUP(CONCATENATE('DGNB LCA Results'!$M$3,"_",E574),$A$2:$F$550,3,FALSE)*'DGNB LCA Results'!$N$3+VLOOKUP(CONCATENATE('DGNB LCA Results'!$K$3,"_",E574),$A$2:$F$550,3,FALSE)*'DGNB LCA Results'!$L$3+VLOOKUP(CONCATENATE('DGNB LCA Results'!$I$3,"_",E574),$A$2:$F$550,3,FALSE)*'DGNB LCA Results'!$J$3,IF('DGNB LCA Results'!$P$4=2,VLOOKUP(CONCATENATE('DGNB LCA Results'!$M$3,"_",E574),$A$2:$F$550,3,FALSE)*'DGNB LCA Results'!$N$3+VLOOKUP(CONCATENATE('DGNB LCA Results'!$K$3,"_",E574),$A$2:$F$550,3,FALSE)*'DGNB LCA Results'!$L$3,IF('DGNB LCA Results'!$P$4=1,VLOOKUP(CONCATENATE('DGNB LCA Results'!$M$3,"_",E574),$A$2:$F$550,3,FALSE)*'DGNB LCA Results'!$N$3,0))))</f>
        <v>0</v>
      </c>
      <c r="D574">
        <f>IF('DGNB LCA Results'!$P$4=4,VLOOKUP(CONCATENATE('DGNB LCA Results'!$M$3,"_",E574),$A$2:$F$550,4,FALSE)*'DGNB LCA Results'!$N$3+VLOOKUP(CONCATENATE('DGNB LCA Results'!$K$3,"_",E574),$A$2:$F$550,4,FALSE)*'DGNB LCA Results'!$L$3+VLOOKUP(CONCATENATE('DGNB LCA Results'!$I$3,"_",E574),$A$2:$F$550,4,FALSE)*'DGNB LCA Results'!$J$3+VLOOKUP(CONCATENATE('DGNB LCA Results'!$G$3,"_",E574),$A$2:$F$550,4,FALSE)*'DGNB LCA Results'!$H$3,IF('DGNB LCA Results'!$P$4=3,VLOOKUP(CONCATENATE('DGNB LCA Results'!$M$3,"_",E574),$A$2:$F$550,4,FALSE)*'DGNB LCA Results'!$N$3+VLOOKUP(CONCATENATE('DGNB LCA Results'!$K$3,"_",E574),$A$2:$F$550,4,FALSE)*'DGNB LCA Results'!$L$3+VLOOKUP(CONCATENATE('DGNB LCA Results'!$I$3,"_",E574),$A$2:$F$550,4,FALSE)*'DGNB LCA Results'!$J$3,IF('DGNB LCA Results'!$P$4=2,VLOOKUP(CONCATENATE('DGNB LCA Results'!$M$3,"_",E574),$A$2:$F$550,4,FALSE)*'DGNB LCA Results'!$N$3+VLOOKUP(CONCATENATE('DGNB LCA Results'!$K$3,"_",E574),$A$2:$F$550,4,FALSE)*'DGNB LCA Results'!$L$3,IF('DGNB LCA Results'!$P$4=1,VLOOKUP(CONCATENATE('DGNB LCA Results'!$M$3,"_",E574),$A$2:$F$550,4,FALSE)*'DGNB LCA Results'!$N$3,0))))</f>
        <v>0</v>
      </c>
      <c r="E574">
        <v>65</v>
      </c>
      <c r="F574" t="s">
        <v>284</v>
      </c>
    </row>
    <row r="575">
      <c r="A575" t="str">
        <f t="shared" si="61"/>
        <v>MIX12_70</v>
      </c>
      <c r="B575">
        <f>IF('DGNB LCA Results'!$P$4=4,VLOOKUP(CONCATENATE('DGNB LCA Results'!$M$3,"_",E575),$A$2:$F$550,2,FALSE)*'DGNB LCA Results'!$N$3+VLOOKUP(CONCATENATE('DGNB LCA Results'!$K$3,"_",E575),$A$2:$F$550,2,FALSE)*'DGNB LCA Results'!$L$3+VLOOKUP(CONCATENATE('DGNB LCA Results'!$I$3,"_",E575),$A$2:$F$550,2,FALSE)*'DGNB LCA Results'!$J$3+VLOOKUP(CONCATENATE('DGNB LCA Results'!$G$3,"_",E575),$A$2:$F$550,2,FALSE)*'DGNB LCA Results'!$H$3,IF('DGNB LCA Results'!$P$4=3,VLOOKUP(CONCATENATE('DGNB LCA Results'!$M$3,"_",E575),$A$2:$F$550,2,FALSE)*'DGNB LCA Results'!$N$3+VLOOKUP(CONCATENATE('DGNB LCA Results'!$K$3,"_",E575),$A$2:$F$550,2,FALSE)*'DGNB LCA Results'!$L$3+VLOOKUP(CONCATENATE('DGNB LCA Results'!$I$3,"_",E575),$A$2:$F$550,2,FALSE)*'DGNB LCA Results'!$J$3,IF('DGNB LCA Results'!$P$4=2,VLOOKUP(CONCATENATE('DGNB LCA Results'!$M$3,"_",E575),$A$2:$F$550,2,FALSE)*'DGNB LCA Results'!$N$3+VLOOKUP(CONCATENATE('DGNB LCA Results'!$K$3,"_",E575),$A$2:$F$550,2,FALSE)*'DGNB LCA Results'!$L$3,IF('DGNB LCA Results'!$P$4=1,VLOOKUP(CONCATENATE('DGNB LCA Results'!$M$3,"_",E575),$A$2:$F$550,2,FALSE)*'DGNB LCA Results'!$N$3,0))))</f>
        <v>0</v>
      </c>
      <c r="C575">
        <f>IF('DGNB LCA Results'!$P$4=4,VLOOKUP(CONCATENATE('DGNB LCA Results'!$M$3,"_",E575),$A$2:$F$550,3,FALSE)*'DGNB LCA Results'!$N$3+VLOOKUP(CONCATENATE('DGNB LCA Results'!$K$3,"_",E575),$A$2:$F$550,3,FALSE)*'DGNB LCA Results'!$L$3+VLOOKUP(CONCATENATE('DGNB LCA Results'!$I$3,"_",E575),$A$2:$F$550,3,FALSE)*'DGNB LCA Results'!$J$3+VLOOKUP(CONCATENATE('DGNB LCA Results'!$G$3,"_",E575),$A$2:$F$550,3,FALSE)*'DGNB LCA Results'!$H$3,IF('DGNB LCA Results'!$P$4=3,VLOOKUP(CONCATENATE('DGNB LCA Results'!$M$3,"_",E575),$A$2:$F$550,3,FALSE)*'DGNB LCA Results'!$N$3+VLOOKUP(CONCATENATE('DGNB LCA Results'!$K$3,"_",E575),$A$2:$F$550,3,FALSE)*'DGNB LCA Results'!$L$3+VLOOKUP(CONCATENATE('DGNB LCA Results'!$I$3,"_",E575),$A$2:$F$550,3,FALSE)*'DGNB LCA Results'!$J$3,IF('DGNB LCA Results'!$P$4=2,VLOOKUP(CONCATENATE('DGNB LCA Results'!$M$3,"_",E575),$A$2:$F$550,3,FALSE)*'DGNB LCA Results'!$N$3+VLOOKUP(CONCATENATE('DGNB LCA Results'!$K$3,"_",E575),$A$2:$F$550,3,FALSE)*'DGNB LCA Results'!$L$3,IF('DGNB LCA Results'!$P$4=1,VLOOKUP(CONCATENATE('DGNB LCA Results'!$M$3,"_",E575),$A$2:$F$550,3,FALSE)*'DGNB LCA Results'!$N$3,0))))</f>
        <v>0</v>
      </c>
      <c r="D575">
        <f>IF('DGNB LCA Results'!$P$4=4,VLOOKUP(CONCATENATE('DGNB LCA Results'!$M$3,"_",E575),$A$2:$F$550,4,FALSE)*'DGNB LCA Results'!$N$3+VLOOKUP(CONCATENATE('DGNB LCA Results'!$K$3,"_",E575),$A$2:$F$550,4,FALSE)*'DGNB LCA Results'!$L$3+VLOOKUP(CONCATENATE('DGNB LCA Results'!$I$3,"_",E575),$A$2:$F$550,4,FALSE)*'DGNB LCA Results'!$J$3+VLOOKUP(CONCATENATE('DGNB LCA Results'!$G$3,"_",E575),$A$2:$F$550,4,FALSE)*'DGNB LCA Results'!$H$3,IF('DGNB LCA Results'!$P$4=3,VLOOKUP(CONCATENATE('DGNB LCA Results'!$M$3,"_",E575),$A$2:$F$550,4,FALSE)*'DGNB LCA Results'!$N$3+VLOOKUP(CONCATENATE('DGNB LCA Results'!$K$3,"_",E575),$A$2:$F$550,4,FALSE)*'DGNB LCA Results'!$L$3+VLOOKUP(CONCATENATE('DGNB LCA Results'!$I$3,"_",E575),$A$2:$F$550,4,FALSE)*'DGNB LCA Results'!$J$3,IF('DGNB LCA Results'!$P$4=2,VLOOKUP(CONCATENATE('DGNB LCA Results'!$M$3,"_",E575),$A$2:$F$550,4,FALSE)*'DGNB LCA Results'!$N$3+VLOOKUP(CONCATENATE('DGNB LCA Results'!$K$3,"_",E575),$A$2:$F$550,4,FALSE)*'DGNB LCA Results'!$L$3,IF('DGNB LCA Results'!$P$4=1,VLOOKUP(CONCATENATE('DGNB LCA Results'!$M$3,"_",E575),$A$2:$F$550,4,FALSE)*'DGNB LCA Results'!$N$3,0))))</f>
        <v>0</v>
      </c>
      <c r="E575">
        <v>70</v>
      </c>
      <c r="F575" t="s">
        <v>284</v>
      </c>
    </row>
    <row r="576">
      <c r="A576" t="str">
        <f t="shared" si="61"/>
        <v>MIX12_75</v>
      </c>
      <c r="B576">
        <f>IF('DGNB LCA Results'!$P$4=4,VLOOKUP(CONCATENATE('DGNB LCA Results'!$M$3,"_",E576),$A$2:$F$550,2,FALSE)*'DGNB LCA Results'!$N$3+VLOOKUP(CONCATENATE('DGNB LCA Results'!$K$3,"_",E576),$A$2:$F$550,2,FALSE)*'DGNB LCA Results'!$L$3+VLOOKUP(CONCATENATE('DGNB LCA Results'!$I$3,"_",E576),$A$2:$F$550,2,FALSE)*'DGNB LCA Results'!$J$3+VLOOKUP(CONCATENATE('DGNB LCA Results'!$G$3,"_",E576),$A$2:$F$550,2,FALSE)*'DGNB LCA Results'!$H$3,IF('DGNB LCA Results'!$P$4=3,VLOOKUP(CONCATENATE('DGNB LCA Results'!$M$3,"_",E576),$A$2:$F$550,2,FALSE)*'DGNB LCA Results'!$N$3+VLOOKUP(CONCATENATE('DGNB LCA Results'!$K$3,"_",E576),$A$2:$F$550,2,FALSE)*'DGNB LCA Results'!$L$3+VLOOKUP(CONCATENATE('DGNB LCA Results'!$I$3,"_",E576),$A$2:$F$550,2,FALSE)*'DGNB LCA Results'!$J$3,IF('DGNB LCA Results'!$P$4=2,VLOOKUP(CONCATENATE('DGNB LCA Results'!$M$3,"_",E576),$A$2:$F$550,2,FALSE)*'DGNB LCA Results'!$N$3+VLOOKUP(CONCATENATE('DGNB LCA Results'!$K$3,"_",E576),$A$2:$F$550,2,FALSE)*'DGNB LCA Results'!$L$3,IF('DGNB LCA Results'!$P$4=1,VLOOKUP(CONCATENATE('DGNB LCA Results'!$M$3,"_",E576),$A$2:$F$550,2,FALSE)*'DGNB LCA Results'!$N$3,0))))</f>
        <v>0</v>
      </c>
      <c r="C576">
        <f>IF('DGNB LCA Results'!$P$4=4,VLOOKUP(CONCATENATE('DGNB LCA Results'!$M$3,"_",E576),$A$2:$F$550,3,FALSE)*'DGNB LCA Results'!$N$3+VLOOKUP(CONCATENATE('DGNB LCA Results'!$K$3,"_",E576),$A$2:$F$550,3,FALSE)*'DGNB LCA Results'!$L$3+VLOOKUP(CONCATENATE('DGNB LCA Results'!$I$3,"_",E576),$A$2:$F$550,3,FALSE)*'DGNB LCA Results'!$J$3+VLOOKUP(CONCATENATE('DGNB LCA Results'!$G$3,"_",E576),$A$2:$F$550,3,FALSE)*'DGNB LCA Results'!$H$3,IF('DGNB LCA Results'!$P$4=3,VLOOKUP(CONCATENATE('DGNB LCA Results'!$M$3,"_",E576),$A$2:$F$550,3,FALSE)*'DGNB LCA Results'!$N$3+VLOOKUP(CONCATENATE('DGNB LCA Results'!$K$3,"_",E576),$A$2:$F$550,3,FALSE)*'DGNB LCA Results'!$L$3+VLOOKUP(CONCATENATE('DGNB LCA Results'!$I$3,"_",E576),$A$2:$F$550,3,FALSE)*'DGNB LCA Results'!$J$3,IF('DGNB LCA Results'!$P$4=2,VLOOKUP(CONCATENATE('DGNB LCA Results'!$M$3,"_",E576),$A$2:$F$550,3,FALSE)*'DGNB LCA Results'!$N$3+VLOOKUP(CONCATENATE('DGNB LCA Results'!$K$3,"_",E576),$A$2:$F$550,3,FALSE)*'DGNB LCA Results'!$L$3,IF('DGNB LCA Results'!$P$4=1,VLOOKUP(CONCATENATE('DGNB LCA Results'!$M$3,"_",E576),$A$2:$F$550,3,FALSE)*'DGNB LCA Results'!$N$3,0))))</f>
        <v>0</v>
      </c>
      <c r="D576">
        <f>IF('DGNB LCA Results'!$P$4=4,VLOOKUP(CONCATENATE('DGNB LCA Results'!$M$3,"_",E576),$A$2:$F$550,4,FALSE)*'DGNB LCA Results'!$N$3+VLOOKUP(CONCATENATE('DGNB LCA Results'!$K$3,"_",E576),$A$2:$F$550,4,FALSE)*'DGNB LCA Results'!$L$3+VLOOKUP(CONCATENATE('DGNB LCA Results'!$I$3,"_",E576),$A$2:$F$550,4,FALSE)*'DGNB LCA Results'!$J$3+VLOOKUP(CONCATENATE('DGNB LCA Results'!$G$3,"_",E576),$A$2:$F$550,4,FALSE)*'DGNB LCA Results'!$H$3,IF('DGNB LCA Results'!$P$4=3,VLOOKUP(CONCATENATE('DGNB LCA Results'!$M$3,"_",E576),$A$2:$F$550,4,FALSE)*'DGNB LCA Results'!$N$3+VLOOKUP(CONCATENATE('DGNB LCA Results'!$K$3,"_",E576),$A$2:$F$550,4,FALSE)*'DGNB LCA Results'!$L$3+VLOOKUP(CONCATENATE('DGNB LCA Results'!$I$3,"_",E576),$A$2:$F$550,4,FALSE)*'DGNB LCA Results'!$J$3,IF('DGNB LCA Results'!$P$4=2,VLOOKUP(CONCATENATE('DGNB LCA Results'!$M$3,"_",E576),$A$2:$F$550,4,FALSE)*'DGNB LCA Results'!$N$3+VLOOKUP(CONCATENATE('DGNB LCA Results'!$K$3,"_",E576),$A$2:$F$550,4,FALSE)*'DGNB LCA Results'!$L$3,IF('DGNB LCA Results'!$P$4=1,VLOOKUP(CONCATENATE('DGNB LCA Results'!$M$3,"_",E576),$A$2:$F$550,4,FALSE)*'DGNB LCA Results'!$N$3,0))))</f>
        <v>0</v>
      </c>
      <c r="E576">
        <v>75</v>
      </c>
      <c r="F576" t="s">
        <v>284</v>
      </c>
    </row>
    <row r="577">
      <c r="A577" t="str">
        <f t="shared" si="61"/>
        <v>MIX12_80</v>
      </c>
      <c r="B577">
        <f>IF('DGNB LCA Results'!$P$4=4,VLOOKUP(CONCATENATE('DGNB LCA Results'!$M$3,"_",E577),$A$2:$F$550,2,FALSE)*'DGNB LCA Results'!$N$3+VLOOKUP(CONCATENATE('DGNB LCA Results'!$K$3,"_",E577),$A$2:$F$550,2,FALSE)*'DGNB LCA Results'!$L$3+VLOOKUP(CONCATENATE('DGNB LCA Results'!$I$3,"_",E577),$A$2:$F$550,2,FALSE)*'DGNB LCA Results'!$J$3+VLOOKUP(CONCATENATE('DGNB LCA Results'!$G$3,"_",E577),$A$2:$F$550,2,FALSE)*'DGNB LCA Results'!$H$3,IF('DGNB LCA Results'!$P$4=3,VLOOKUP(CONCATENATE('DGNB LCA Results'!$M$3,"_",E577),$A$2:$F$550,2,FALSE)*'DGNB LCA Results'!$N$3+VLOOKUP(CONCATENATE('DGNB LCA Results'!$K$3,"_",E577),$A$2:$F$550,2,FALSE)*'DGNB LCA Results'!$L$3+VLOOKUP(CONCATENATE('DGNB LCA Results'!$I$3,"_",E577),$A$2:$F$550,2,FALSE)*'DGNB LCA Results'!$J$3,IF('DGNB LCA Results'!$P$4=2,VLOOKUP(CONCATENATE('DGNB LCA Results'!$M$3,"_",E577),$A$2:$F$550,2,FALSE)*'DGNB LCA Results'!$N$3+VLOOKUP(CONCATENATE('DGNB LCA Results'!$K$3,"_",E577),$A$2:$F$550,2,FALSE)*'DGNB LCA Results'!$L$3,IF('DGNB LCA Results'!$P$4=1,VLOOKUP(CONCATENATE('DGNB LCA Results'!$M$3,"_",E577),$A$2:$F$550,2,FALSE)*'DGNB LCA Results'!$N$3,0))))</f>
        <v>0</v>
      </c>
      <c r="C577">
        <f>IF('DGNB LCA Results'!$P$4=4,VLOOKUP(CONCATENATE('DGNB LCA Results'!$M$3,"_",E577),$A$2:$F$550,3,FALSE)*'DGNB LCA Results'!$N$3+VLOOKUP(CONCATENATE('DGNB LCA Results'!$K$3,"_",E577),$A$2:$F$550,3,FALSE)*'DGNB LCA Results'!$L$3+VLOOKUP(CONCATENATE('DGNB LCA Results'!$I$3,"_",E577),$A$2:$F$550,3,FALSE)*'DGNB LCA Results'!$J$3+VLOOKUP(CONCATENATE('DGNB LCA Results'!$G$3,"_",E577),$A$2:$F$550,3,FALSE)*'DGNB LCA Results'!$H$3,IF('DGNB LCA Results'!$P$4=3,VLOOKUP(CONCATENATE('DGNB LCA Results'!$M$3,"_",E577),$A$2:$F$550,3,FALSE)*'DGNB LCA Results'!$N$3+VLOOKUP(CONCATENATE('DGNB LCA Results'!$K$3,"_",E577),$A$2:$F$550,3,FALSE)*'DGNB LCA Results'!$L$3+VLOOKUP(CONCATENATE('DGNB LCA Results'!$I$3,"_",E577),$A$2:$F$550,3,FALSE)*'DGNB LCA Results'!$J$3,IF('DGNB LCA Results'!$P$4=2,VLOOKUP(CONCATENATE('DGNB LCA Results'!$M$3,"_",E577),$A$2:$F$550,3,FALSE)*'DGNB LCA Results'!$N$3+VLOOKUP(CONCATENATE('DGNB LCA Results'!$K$3,"_",E577),$A$2:$F$550,3,FALSE)*'DGNB LCA Results'!$L$3,IF('DGNB LCA Results'!$P$4=1,VLOOKUP(CONCATENATE('DGNB LCA Results'!$M$3,"_",E577),$A$2:$F$550,3,FALSE)*'DGNB LCA Results'!$N$3,0))))</f>
        <v>0</v>
      </c>
      <c r="D577">
        <f>IF('DGNB LCA Results'!$P$4=4,VLOOKUP(CONCATENATE('DGNB LCA Results'!$M$3,"_",E577),$A$2:$F$550,4,FALSE)*'DGNB LCA Results'!$N$3+VLOOKUP(CONCATENATE('DGNB LCA Results'!$K$3,"_",E577),$A$2:$F$550,4,FALSE)*'DGNB LCA Results'!$L$3+VLOOKUP(CONCATENATE('DGNB LCA Results'!$I$3,"_",E577),$A$2:$F$550,4,FALSE)*'DGNB LCA Results'!$J$3+VLOOKUP(CONCATENATE('DGNB LCA Results'!$G$3,"_",E577),$A$2:$F$550,4,FALSE)*'DGNB LCA Results'!$H$3,IF('DGNB LCA Results'!$P$4=3,VLOOKUP(CONCATENATE('DGNB LCA Results'!$M$3,"_",E577),$A$2:$F$550,4,FALSE)*'DGNB LCA Results'!$N$3+VLOOKUP(CONCATENATE('DGNB LCA Results'!$K$3,"_",E577),$A$2:$F$550,4,FALSE)*'DGNB LCA Results'!$L$3+VLOOKUP(CONCATENATE('DGNB LCA Results'!$I$3,"_",E577),$A$2:$F$550,4,FALSE)*'DGNB LCA Results'!$J$3,IF('DGNB LCA Results'!$P$4=2,VLOOKUP(CONCATENATE('DGNB LCA Results'!$M$3,"_",E577),$A$2:$F$550,4,FALSE)*'DGNB LCA Results'!$N$3+VLOOKUP(CONCATENATE('DGNB LCA Results'!$K$3,"_",E577),$A$2:$F$550,4,FALSE)*'DGNB LCA Results'!$L$3,IF('DGNB LCA Results'!$P$4=1,VLOOKUP(CONCATENATE('DGNB LCA Results'!$M$3,"_",E577),$A$2:$F$550,4,FALSE)*'DGNB LCA Results'!$N$3,0))))</f>
        <v>0</v>
      </c>
      <c r="E577">
        <v>80</v>
      </c>
      <c r="F577" t="s">
        <v>284</v>
      </c>
    </row>
    <row r="578">
      <c r="A578" t="str">
        <f t="shared" si="61"/>
        <v>MIX12_85</v>
      </c>
      <c r="B578">
        <f>IF('DGNB LCA Results'!$P$4=4,VLOOKUP(CONCATENATE('DGNB LCA Results'!$M$3,"_",E578),$A$2:$F$550,2,FALSE)*'DGNB LCA Results'!$N$3+VLOOKUP(CONCATENATE('DGNB LCA Results'!$K$3,"_",E578),$A$2:$F$550,2,FALSE)*'DGNB LCA Results'!$L$3+VLOOKUP(CONCATENATE('DGNB LCA Results'!$I$3,"_",E578),$A$2:$F$550,2,FALSE)*'DGNB LCA Results'!$J$3+VLOOKUP(CONCATENATE('DGNB LCA Results'!$G$3,"_",E578),$A$2:$F$550,2,FALSE)*'DGNB LCA Results'!$H$3,IF('DGNB LCA Results'!$P$4=3,VLOOKUP(CONCATENATE('DGNB LCA Results'!$M$3,"_",E578),$A$2:$F$550,2,FALSE)*'DGNB LCA Results'!$N$3+VLOOKUP(CONCATENATE('DGNB LCA Results'!$K$3,"_",E578),$A$2:$F$550,2,FALSE)*'DGNB LCA Results'!$L$3+VLOOKUP(CONCATENATE('DGNB LCA Results'!$I$3,"_",E578),$A$2:$F$550,2,FALSE)*'DGNB LCA Results'!$J$3,IF('DGNB LCA Results'!$P$4=2,VLOOKUP(CONCATENATE('DGNB LCA Results'!$M$3,"_",E578),$A$2:$F$550,2,FALSE)*'DGNB LCA Results'!$N$3+VLOOKUP(CONCATENATE('DGNB LCA Results'!$K$3,"_",E578),$A$2:$F$550,2,FALSE)*'DGNB LCA Results'!$L$3,IF('DGNB LCA Results'!$P$4=1,VLOOKUP(CONCATENATE('DGNB LCA Results'!$M$3,"_",E578),$A$2:$F$550,2,FALSE)*'DGNB LCA Results'!$N$3,0))))</f>
        <v>0</v>
      </c>
      <c r="C578">
        <f>IF('DGNB LCA Results'!$P$4=4,VLOOKUP(CONCATENATE('DGNB LCA Results'!$M$3,"_",E578),$A$2:$F$550,3,FALSE)*'DGNB LCA Results'!$N$3+VLOOKUP(CONCATENATE('DGNB LCA Results'!$K$3,"_",E578),$A$2:$F$550,3,FALSE)*'DGNB LCA Results'!$L$3+VLOOKUP(CONCATENATE('DGNB LCA Results'!$I$3,"_",E578),$A$2:$F$550,3,FALSE)*'DGNB LCA Results'!$J$3+VLOOKUP(CONCATENATE('DGNB LCA Results'!$G$3,"_",E578),$A$2:$F$550,3,FALSE)*'DGNB LCA Results'!$H$3,IF('DGNB LCA Results'!$P$4=3,VLOOKUP(CONCATENATE('DGNB LCA Results'!$M$3,"_",E578),$A$2:$F$550,3,FALSE)*'DGNB LCA Results'!$N$3+VLOOKUP(CONCATENATE('DGNB LCA Results'!$K$3,"_",E578),$A$2:$F$550,3,FALSE)*'DGNB LCA Results'!$L$3+VLOOKUP(CONCATENATE('DGNB LCA Results'!$I$3,"_",E578),$A$2:$F$550,3,FALSE)*'DGNB LCA Results'!$J$3,IF('DGNB LCA Results'!$P$4=2,VLOOKUP(CONCATENATE('DGNB LCA Results'!$M$3,"_",E578),$A$2:$F$550,3,FALSE)*'DGNB LCA Results'!$N$3+VLOOKUP(CONCATENATE('DGNB LCA Results'!$K$3,"_",E578),$A$2:$F$550,3,FALSE)*'DGNB LCA Results'!$L$3,IF('DGNB LCA Results'!$P$4=1,VLOOKUP(CONCATENATE('DGNB LCA Results'!$M$3,"_",E578),$A$2:$F$550,3,FALSE)*'DGNB LCA Results'!$N$3,0))))</f>
        <v>0</v>
      </c>
      <c r="D578">
        <f>IF('DGNB LCA Results'!$P$4=4,VLOOKUP(CONCATENATE('DGNB LCA Results'!$M$3,"_",E578),$A$2:$F$550,4,FALSE)*'DGNB LCA Results'!$N$3+VLOOKUP(CONCATENATE('DGNB LCA Results'!$K$3,"_",E578),$A$2:$F$550,4,FALSE)*'DGNB LCA Results'!$L$3+VLOOKUP(CONCATENATE('DGNB LCA Results'!$I$3,"_",E578),$A$2:$F$550,4,FALSE)*'DGNB LCA Results'!$J$3+VLOOKUP(CONCATENATE('DGNB LCA Results'!$G$3,"_",E578),$A$2:$F$550,4,FALSE)*'DGNB LCA Results'!$H$3,IF('DGNB LCA Results'!$P$4=3,VLOOKUP(CONCATENATE('DGNB LCA Results'!$M$3,"_",E578),$A$2:$F$550,4,FALSE)*'DGNB LCA Results'!$N$3+VLOOKUP(CONCATENATE('DGNB LCA Results'!$K$3,"_",E578),$A$2:$F$550,4,FALSE)*'DGNB LCA Results'!$L$3+VLOOKUP(CONCATENATE('DGNB LCA Results'!$I$3,"_",E578),$A$2:$F$550,4,FALSE)*'DGNB LCA Results'!$J$3,IF('DGNB LCA Results'!$P$4=2,VLOOKUP(CONCATENATE('DGNB LCA Results'!$M$3,"_",E578),$A$2:$F$550,4,FALSE)*'DGNB LCA Results'!$N$3+VLOOKUP(CONCATENATE('DGNB LCA Results'!$K$3,"_",E578),$A$2:$F$550,4,FALSE)*'DGNB LCA Results'!$L$3,IF('DGNB LCA Results'!$P$4=1,VLOOKUP(CONCATENATE('DGNB LCA Results'!$M$3,"_",E578),$A$2:$F$550,4,FALSE)*'DGNB LCA Results'!$N$3,0))))</f>
        <v>0</v>
      </c>
      <c r="E578">
        <v>85</v>
      </c>
      <c r="F578" t="s">
        <v>284</v>
      </c>
    </row>
    <row r="579">
      <c r="A579" t="str">
        <f t="shared" ref="A579:A642" si="62">IF(F579="","",CONCATENATE(F579,"_",E579))</f>
        <v>MIX12_90</v>
      </c>
      <c r="B579">
        <f>IF('DGNB LCA Results'!$P$4=4,VLOOKUP(CONCATENATE('DGNB LCA Results'!$M$3,"_",E579),$A$2:$F$550,2,FALSE)*'DGNB LCA Results'!$N$3+VLOOKUP(CONCATENATE('DGNB LCA Results'!$K$3,"_",E579),$A$2:$F$550,2,FALSE)*'DGNB LCA Results'!$L$3+VLOOKUP(CONCATENATE('DGNB LCA Results'!$I$3,"_",E579),$A$2:$F$550,2,FALSE)*'DGNB LCA Results'!$J$3+VLOOKUP(CONCATENATE('DGNB LCA Results'!$G$3,"_",E579),$A$2:$F$550,2,FALSE)*'DGNB LCA Results'!$H$3,IF('DGNB LCA Results'!$P$4=3,VLOOKUP(CONCATENATE('DGNB LCA Results'!$M$3,"_",E579),$A$2:$F$550,2,FALSE)*'DGNB LCA Results'!$N$3+VLOOKUP(CONCATENATE('DGNB LCA Results'!$K$3,"_",E579),$A$2:$F$550,2,FALSE)*'DGNB LCA Results'!$L$3+VLOOKUP(CONCATENATE('DGNB LCA Results'!$I$3,"_",E579),$A$2:$F$550,2,FALSE)*'DGNB LCA Results'!$J$3,IF('DGNB LCA Results'!$P$4=2,VLOOKUP(CONCATENATE('DGNB LCA Results'!$M$3,"_",E579),$A$2:$F$550,2,FALSE)*'DGNB LCA Results'!$N$3+VLOOKUP(CONCATENATE('DGNB LCA Results'!$K$3,"_",E579),$A$2:$F$550,2,FALSE)*'DGNB LCA Results'!$L$3,IF('DGNB LCA Results'!$P$4=1,VLOOKUP(CONCATENATE('DGNB LCA Results'!$M$3,"_",E579),$A$2:$F$550,2,FALSE)*'DGNB LCA Results'!$N$3,0))))</f>
        <v>0</v>
      </c>
      <c r="C579">
        <f>IF('DGNB LCA Results'!$P$4=4,VLOOKUP(CONCATENATE('DGNB LCA Results'!$M$3,"_",E579),$A$2:$F$550,3,FALSE)*'DGNB LCA Results'!$N$3+VLOOKUP(CONCATENATE('DGNB LCA Results'!$K$3,"_",E579),$A$2:$F$550,3,FALSE)*'DGNB LCA Results'!$L$3+VLOOKUP(CONCATENATE('DGNB LCA Results'!$I$3,"_",E579),$A$2:$F$550,3,FALSE)*'DGNB LCA Results'!$J$3+VLOOKUP(CONCATENATE('DGNB LCA Results'!$G$3,"_",E579),$A$2:$F$550,3,FALSE)*'DGNB LCA Results'!$H$3,IF('DGNB LCA Results'!$P$4=3,VLOOKUP(CONCATENATE('DGNB LCA Results'!$M$3,"_",E579),$A$2:$F$550,3,FALSE)*'DGNB LCA Results'!$N$3+VLOOKUP(CONCATENATE('DGNB LCA Results'!$K$3,"_",E579),$A$2:$F$550,3,FALSE)*'DGNB LCA Results'!$L$3+VLOOKUP(CONCATENATE('DGNB LCA Results'!$I$3,"_",E579),$A$2:$F$550,3,FALSE)*'DGNB LCA Results'!$J$3,IF('DGNB LCA Results'!$P$4=2,VLOOKUP(CONCATENATE('DGNB LCA Results'!$M$3,"_",E579),$A$2:$F$550,3,FALSE)*'DGNB LCA Results'!$N$3+VLOOKUP(CONCATENATE('DGNB LCA Results'!$K$3,"_",E579),$A$2:$F$550,3,FALSE)*'DGNB LCA Results'!$L$3,IF('DGNB LCA Results'!$P$4=1,VLOOKUP(CONCATENATE('DGNB LCA Results'!$M$3,"_",E579),$A$2:$F$550,3,FALSE)*'DGNB LCA Results'!$N$3,0))))</f>
        <v>0</v>
      </c>
      <c r="D579">
        <f>IF('DGNB LCA Results'!$P$4=4,VLOOKUP(CONCATENATE('DGNB LCA Results'!$M$3,"_",E579),$A$2:$F$550,4,FALSE)*'DGNB LCA Results'!$N$3+VLOOKUP(CONCATENATE('DGNB LCA Results'!$K$3,"_",E579),$A$2:$F$550,4,FALSE)*'DGNB LCA Results'!$L$3+VLOOKUP(CONCATENATE('DGNB LCA Results'!$I$3,"_",E579),$A$2:$F$550,4,FALSE)*'DGNB LCA Results'!$J$3+VLOOKUP(CONCATENATE('DGNB LCA Results'!$G$3,"_",E579),$A$2:$F$550,4,FALSE)*'DGNB LCA Results'!$H$3,IF('DGNB LCA Results'!$P$4=3,VLOOKUP(CONCATENATE('DGNB LCA Results'!$M$3,"_",E579),$A$2:$F$550,4,FALSE)*'DGNB LCA Results'!$N$3+VLOOKUP(CONCATENATE('DGNB LCA Results'!$K$3,"_",E579),$A$2:$F$550,4,FALSE)*'DGNB LCA Results'!$L$3+VLOOKUP(CONCATENATE('DGNB LCA Results'!$I$3,"_",E579),$A$2:$F$550,4,FALSE)*'DGNB LCA Results'!$J$3,IF('DGNB LCA Results'!$P$4=2,VLOOKUP(CONCATENATE('DGNB LCA Results'!$M$3,"_",E579),$A$2:$F$550,4,FALSE)*'DGNB LCA Results'!$N$3+VLOOKUP(CONCATENATE('DGNB LCA Results'!$K$3,"_",E579),$A$2:$F$550,4,FALSE)*'DGNB LCA Results'!$L$3,IF('DGNB LCA Results'!$P$4=1,VLOOKUP(CONCATENATE('DGNB LCA Results'!$M$3,"_",E579),$A$2:$F$550,4,FALSE)*'DGNB LCA Results'!$N$3,0))))</f>
        <v>0</v>
      </c>
      <c r="E579">
        <v>90</v>
      </c>
      <c r="F579" t="s">
        <v>284</v>
      </c>
    </row>
    <row r="580">
      <c r="A580" t="str">
        <f t="shared" si="62"/>
        <v>MIX12_95</v>
      </c>
      <c r="B580">
        <f>IF('DGNB LCA Results'!$P$4=4,VLOOKUP(CONCATENATE('DGNB LCA Results'!$M$3,"_",E580),$A$2:$F$550,2,FALSE)*'DGNB LCA Results'!$N$3+VLOOKUP(CONCATENATE('DGNB LCA Results'!$K$3,"_",E580),$A$2:$F$550,2,FALSE)*'DGNB LCA Results'!$L$3+VLOOKUP(CONCATENATE('DGNB LCA Results'!$I$3,"_",E580),$A$2:$F$550,2,FALSE)*'DGNB LCA Results'!$J$3+VLOOKUP(CONCATENATE('DGNB LCA Results'!$G$3,"_",E580),$A$2:$F$550,2,FALSE)*'DGNB LCA Results'!$H$3,IF('DGNB LCA Results'!$P$4=3,VLOOKUP(CONCATENATE('DGNB LCA Results'!$M$3,"_",E580),$A$2:$F$550,2,FALSE)*'DGNB LCA Results'!$N$3+VLOOKUP(CONCATENATE('DGNB LCA Results'!$K$3,"_",E580),$A$2:$F$550,2,FALSE)*'DGNB LCA Results'!$L$3+VLOOKUP(CONCATENATE('DGNB LCA Results'!$I$3,"_",E580),$A$2:$F$550,2,FALSE)*'DGNB LCA Results'!$J$3,IF('DGNB LCA Results'!$P$4=2,VLOOKUP(CONCATENATE('DGNB LCA Results'!$M$3,"_",E580),$A$2:$F$550,2,FALSE)*'DGNB LCA Results'!$N$3+VLOOKUP(CONCATENATE('DGNB LCA Results'!$K$3,"_",E580),$A$2:$F$550,2,FALSE)*'DGNB LCA Results'!$L$3,IF('DGNB LCA Results'!$P$4=1,VLOOKUP(CONCATENATE('DGNB LCA Results'!$M$3,"_",E580),$A$2:$F$550,2,FALSE)*'DGNB LCA Results'!$N$3,0))))</f>
        <v>0</v>
      </c>
      <c r="C580">
        <f>IF('DGNB LCA Results'!$P$4=4,VLOOKUP(CONCATENATE('DGNB LCA Results'!$M$3,"_",E580),$A$2:$F$550,3,FALSE)*'DGNB LCA Results'!$N$3+VLOOKUP(CONCATENATE('DGNB LCA Results'!$K$3,"_",E580),$A$2:$F$550,3,FALSE)*'DGNB LCA Results'!$L$3+VLOOKUP(CONCATENATE('DGNB LCA Results'!$I$3,"_",E580),$A$2:$F$550,3,FALSE)*'DGNB LCA Results'!$J$3+VLOOKUP(CONCATENATE('DGNB LCA Results'!$G$3,"_",E580),$A$2:$F$550,3,FALSE)*'DGNB LCA Results'!$H$3,IF('DGNB LCA Results'!$P$4=3,VLOOKUP(CONCATENATE('DGNB LCA Results'!$M$3,"_",E580),$A$2:$F$550,3,FALSE)*'DGNB LCA Results'!$N$3+VLOOKUP(CONCATENATE('DGNB LCA Results'!$K$3,"_",E580),$A$2:$F$550,3,FALSE)*'DGNB LCA Results'!$L$3+VLOOKUP(CONCATENATE('DGNB LCA Results'!$I$3,"_",E580),$A$2:$F$550,3,FALSE)*'DGNB LCA Results'!$J$3,IF('DGNB LCA Results'!$P$4=2,VLOOKUP(CONCATENATE('DGNB LCA Results'!$M$3,"_",E580),$A$2:$F$550,3,FALSE)*'DGNB LCA Results'!$N$3+VLOOKUP(CONCATENATE('DGNB LCA Results'!$K$3,"_",E580),$A$2:$F$550,3,FALSE)*'DGNB LCA Results'!$L$3,IF('DGNB LCA Results'!$P$4=1,VLOOKUP(CONCATENATE('DGNB LCA Results'!$M$3,"_",E580),$A$2:$F$550,3,FALSE)*'DGNB LCA Results'!$N$3,0))))</f>
        <v>0</v>
      </c>
      <c r="D580">
        <f>IF('DGNB LCA Results'!$P$4=4,VLOOKUP(CONCATENATE('DGNB LCA Results'!$M$3,"_",E580),$A$2:$F$550,4,FALSE)*'DGNB LCA Results'!$N$3+VLOOKUP(CONCATENATE('DGNB LCA Results'!$K$3,"_",E580),$A$2:$F$550,4,FALSE)*'DGNB LCA Results'!$L$3+VLOOKUP(CONCATENATE('DGNB LCA Results'!$I$3,"_",E580),$A$2:$F$550,4,FALSE)*'DGNB LCA Results'!$J$3+VLOOKUP(CONCATENATE('DGNB LCA Results'!$G$3,"_",E580),$A$2:$F$550,4,FALSE)*'DGNB LCA Results'!$H$3,IF('DGNB LCA Results'!$P$4=3,VLOOKUP(CONCATENATE('DGNB LCA Results'!$M$3,"_",E580),$A$2:$F$550,4,FALSE)*'DGNB LCA Results'!$N$3+VLOOKUP(CONCATENATE('DGNB LCA Results'!$K$3,"_",E580),$A$2:$F$550,4,FALSE)*'DGNB LCA Results'!$L$3+VLOOKUP(CONCATENATE('DGNB LCA Results'!$I$3,"_",E580),$A$2:$F$550,4,FALSE)*'DGNB LCA Results'!$J$3,IF('DGNB LCA Results'!$P$4=2,VLOOKUP(CONCATENATE('DGNB LCA Results'!$M$3,"_",E580),$A$2:$F$550,4,FALSE)*'DGNB LCA Results'!$N$3+VLOOKUP(CONCATENATE('DGNB LCA Results'!$K$3,"_",E580),$A$2:$F$550,4,FALSE)*'DGNB LCA Results'!$L$3,IF('DGNB LCA Results'!$P$4=1,VLOOKUP(CONCATENATE('DGNB LCA Results'!$M$3,"_",E580),$A$2:$F$550,4,FALSE)*'DGNB LCA Results'!$N$3,0))))</f>
        <v>0</v>
      </c>
      <c r="E580">
        <v>95</v>
      </c>
      <c r="F580" t="s">
        <v>284</v>
      </c>
    </row>
    <row r="581">
      <c r="A581" t="str">
        <f t="shared" si="62"/>
        <v>MIX12_100</v>
      </c>
      <c r="B581">
        <f>IF('DGNB LCA Results'!$P$4=4,VLOOKUP(CONCATENATE('DGNB LCA Results'!$M$3,"_",E581),$A$2:$F$550,2,FALSE)*'DGNB LCA Results'!$N$3+VLOOKUP(CONCATENATE('DGNB LCA Results'!$K$3,"_",E581),$A$2:$F$550,2,FALSE)*'DGNB LCA Results'!$L$3+VLOOKUP(CONCATENATE('DGNB LCA Results'!$I$3,"_",E581),$A$2:$F$550,2,FALSE)*'DGNB LCA Results'!$J$3+VLOOKUP(CONCATENATE('DGNB LCA Results'!$G$3,"_",E581),$A$2:$F$550,2,FALSE)*'DGNB LCA Results'!$H$3,IF('DGNB LCA Results'!$P$4=3,VLOOKUP(CONCATENATE('DGNB LCA Results'!$M$3,"_",E581),$A$2:$F$550,2,FALSE)*'DGNB LCA Results'!$N$3+VLOOKUP(CONCATENATE('DGNB LCA Results'!$K$3,"_",E581),$A$2:$F$550,2,FALSE)*'DGNB LCA Results'!$L$3+VLOOKUP(CONCATENATE('DGNB LCA Results'!$I$3,"_",E581),$A$2:$F$550,2,FALSE)*'DGNB LCA Results'!$J$3,IF('DGNB LCA Results'!$P$4=2,VLOOKUP(CONCATENATE('DGNB LCA Results'!$M$3,"_",E581),$A$2:$F$550,2,FALSE)*'DGNB LCA Results'!$N$3+VLOOKUP(CONCATENATE('DGNB LCA Results'!$K$3,"_",E581),$A$2:$F$550,2,FALSE)*'DGNB LCA Results'!$L$3,IF('DGNB LCA Results'!$P$4=1,VLOOKUP(CONCATENATE('DGNB LCA Results'!$M$3,"_",E581),$A$2:$F$550,2,FALSE)*'DGNB LCA Results'!$N$3,0))))</f>
        <v>0</v>
      </c>
      <c r="C581">
        <f>IF('DGNB LCA Results'!$P$4=4,VLOOKUP(CONCATENATE('DGNB LCA Results'!$M$3,"_",E581),$A$2:$F$550,3,FALSE)*'DGNB LCA Results'!$N$3+VLOOKUP(CONCATENATE('DGNB LCA Results'!$K$3,"_",E581),$A$2:$F$550,3,FALSE)*'DGNB LCA Results'!$L$3+VLOOKUP(CONCATENATE('DGNB LCA Results'!$I$3,"_",E581),$A$2:$F$550,3,FALSE)*'DGNB LCA Results'!$J$3+VLOOKUP(CONCATENATE('DGNB LCA Results'!$G$3,"_",E581),$A$2:$F$550,3,FALSE)*'DGNB LCA Results'!$H$3,IF('DGNB LCA Results'!$P$4=3,VLOOKUP(CONCATENATE('DGNB LCA Results'!$M$3,"_",E581),$A$2:$F$550,3,FALSE)*'DGNB LCA Results'!$N$3+VLOOKUP(CONCATENATE('DGNB LCA Results'!$K$3,"_",E581),$A$2:$F$550,3,FALSE)*'DGNB LCA Results'!$L$3+VLOOKUP(CONCATENATE('DGNB LCA Results'!$I$3,"_",E581),$A$2:$F$550,3,FALSE)*'DGNB LCA Results'!$J$3,IF('DGNB LCA Results'!$P$4=2,VLOOKUP(CONCATENATE('DGNB LCA Results'!$M$3,"_",E581),$A$2:$F$550,3,FALSE)*'DGNB LCA Results'!$N$3+VLOOKUP(CONCATENATE('DGNB LCA Results'!$K$3,"_",E581),$A$2:$F$550,3,FALSE)*'DGNB LCA Results'!$L$3,IF('DGNB LCA Results'!$P$4=1,VLOOKUP(CONCATENATE('DGNB LCA Results'!$M$3,"_",E581),$A$2:$F$550,3,FALSE)*'DGNB LCA Results'!$N$3,0))))</f>
        <v>0</v>
      </c>
      <c r="D581">
        <f>IF('DGNB LCA Results'!$P$4=4,VLOOKUP(CONCATENATE('DGNB LCA Results'!$M$3,"_",E581),$A$2:$F$550,4,FALSE)*'DGNB LCA Results'!$N$3+VLOOKUP(CONCATENATE('DGNB LCA Results'!$K$3,"_",E581),$A$2:$F$550,4,FALSE)*'DGNB LCA Results'!$L$3+VLOOKUP(CONCATENATE('DGNB LCA Results'!$I$3,"_",E581),$A$2:$F$550,4,FALSE)*'DGNB LCA Results'!$J$3+VLOOKUP(CONCATENATE('DGNB LCA Results'!$G$3,"_",E581),$A$2:$F$550,4,FALSE)*'DGNB LCA Results'!$H$3,IF('DGNB LCA Results'!$P$4=3,VLOOKUP(CONCATENATE('DGNB LCA Results'!$M$3,"_",E581),$A$2:$F$550,4,FALSE)*'DGNB LCA Results'!$N$3+VLOOKUP(CONCATENATE('DGNB LCA Results'!$K$3,"_",E581),$A$2:$F$550,4,FALSE)*'DGNB LCA Results'!$L$3+VLOOKUP(CONCATENATE('DGNB LCA Results'!$I$3,"_",E581),$A$2:$F$550,4,FALSE)*'DGNB LCA Results'!$J$3,IF('DGNB LCA Results'!$P$4=2,VLOOKUP(CONCATENATE('DGNB LCA Results'!$M$3,"_",E581),$A$2:$F$550,4,FALSE)*'DGNB LCA Results'!$N$3+VLOOKUP(CONCATENATE('DGNB LCA Results'!$K$3,"_",E581),$A$2:$F$550,4,FALSE)*'DGNB LCA Results'!$L$3,IF('DGNB LCA Results'!$P$4=1,VLOOKUP(CONCATENATE('DGNB LCA Results'!$M$3,"_",E581),$A$2:$F$550,4,FALSE)*'DGNB LCA Results'!$N$3,0))))</f>
        <v>0</v>
      </c>
      <c r="E581">
        <v>100</v>
      </c>
      <c r="F581" t="s">
        <v>284</v>
      </c>
    </row>
    <row r="583">
      <c r="A583" t="str">
        <f t="shared" si="62"/>
        <v>MIX15_5</v>
      </c>
      <c r="B583">
        <f>IF('DGNB LCA Results'!$P$4=4,VLOOKUP(CONCATENATE('DGNB LCA Results'!$M$3,"_",E583),$A$2:$F$550,2,FALSE)*'DGNB LCA Results'!$N$3+VLOOKUP(CONCATENATE('DGNB LCA Results'!$K$3,"_",E583),$A$2:$F$550,2,FALSE)*'DGNB LCA Results'!$L$3+VLOOKUP(CONCATENATE('DGNB LCA Results'!$I$3,"_",E583),$A$2:$F$550,2,FALSE)*'DGNB LCA Results'!$J$3+VLOOKUP(CONCATENATE('DGNB LCA Results'!$G$3,"_",E583),$A$2:$F$550,2,FALSE)*'DGNB LCA Results'!$H$3,IF('DGNB LCA Results'!$P$4=3,VLOOKUP(CONCATENATE('DGNB LCA Results'!$M$3,"_",E583),$A$2:$F$550,2,FALSE)*'DGNB LCA Results'!$N$3+VLOOKUP(CONCATENATE('DGNB LCA Results'!$K$3,"_",E583),$A$2:$F$550,2,FALSE)*'DGNB LCA Results'!$L$3+VLOOKUP(CONCATENATE('DGNB LCA Results'!$I$3,"_",E583),$A$2:$F$550,2,FALSE)*'DGNB LCA Results'!$J$3,IF('DGNB LCA Results'!$P$4=2,VLOOKUP(CONCATENATE('DGNB LCA Results'!$M$3,"_",E583),$A$2:$F$550,2,FALSE)*'DGNB LCA Results'!$N$3+VLOOKUP(CONCATENATE('DGNB LCA Results'!$K$3,"_",E583),$A$2:$F$550,2,FALSE)*'DGNB LCA Results'!$L$3,IF('DGNB LCA Results'!$P$4=1,VLOOKUP(CONCATENATE('DGNB LCA Results'!$M$3,"_",E583),$A$2:$F$550,2,FALSE)*'DGNB LCA Results'!$N$3,0))))</f>
        <v>0</v>
      </c>
      <c r="C583">
        <f>IF('DGNB LCA Results'!$P$4=4,VLOOKUP(CONCATENATE('DGNB LCA Results'!$M$3,"_",E583),$A$2:$F$550,3,FALSE)*'DGNB LCA Results'!$N$3+VLOOKUP(CONCATENATE('DGNB LCA Results'!$K$3,"_",E583),$A$2:$F$550,3,FALSE)*'DGNB LCA Results'!$L$3+VLOOKUP(CONCATENATE('DGNB LCA Results'!$I$3,"_",E583),$A$2:$F$550,3,FALSE)*'DGNB LCA Results'!$J$3+VLOOKUP(CONCATENATE('DGNB LCA Results'!$G$3,"_",E583),$A$2:$F$550,3,FALSE)*'DGNB LCA Results'!$H$3,IF('DGNB LCA Results'!$P$4=3,VLOOKUP(CONCATENATE('DGNB LCA Results'!$M$3,"_",E583),$A$2:$F$550,3,FALSE)*'DGNB LCA Results'!$N$3+VLOOKUP(CONCATENATE('DGNB LCA Results'!$K$3,"_",E583),$A$2:$F$550,3,FALSE)*'DGNB LCA Results'!$L$3+VLOOKUP(CONCATENATE('DGNB LCA Results'!$I$3,"_",E583),$A$2:$F$550,3,FALSE)*'DGNB LCA Results'!$J$3,IF('DGNB LCA Results'!$P$4=2,VLOOKUP(CONCATENATE('DGNB LCA Results'!$M$3,"_",E583),$A$2:$F$550,3,FALSE)*'DGNB LCA Results'!$N$3+VLOOKUP(CONCATENATE('DGNB LCA Results'!$K$3,"_",E583),$A$2:$F$550,3,FALSE)*'DGNB LCA Results'!$L$3,IF('DGNB LCA Results'!$P$4=1,VLOOKUP(CONCATENATE('DGNB LCA Results'!$M$3,"_",E583),$A$2:$F$550,3,FALSE)*'DGNB LCA Results'!$N$3,0))))</f>
        <v>0</v>
      </c>
      <c r="D583">
        <f>IF('DGNB LCA Results'!$P$4=4,VLOOKUP(CONCATENATE('DGNB LCA Results'!$M$3,"_",E583),$A$2:$F$550,4,FALSE)*'DGNB LCA Results'!$N$3+VLOOKUP(CONCATENATE('DGNB LCA Results'!$K$3,"_",E583),$A$2:$F$550,4,FALSE)*'DGNB LCA Results'!$L$3+VLOOKUP(CONCATENATE('DGNB LCA Results'!$I$3,"_",E583),$A$2:$F$550,4,FALSE)*'DGNB LCA Results'!$J$3+VLOOKUP(CONCATENATE('DGNB LCA Results'!$G$3,"_",E583),$A$2:$F$550,4,FALSE)*'DGNB LCA Results'!$H$3,IF('DGNB LCA Results'!$P$4=3,VLOOKUP(CONCATENATE('DGNB LCA Results'!$M$3,"_",E583),$A$2:$F$550,4,FALSE)*'DGNB LCA Results'!$N$3+VLOOKUP(CONCATENATE('DGNB LCA Results'!$K$3,"_",E583),$A$2:$F$550,4,FALSE)*'DGNB LCA Results'!$L$3+VLOOKUP(CONCATENATE('DGNB LCA Results'!$I$3,"_",E583),$A$2:$F$550,4,FALSE)*'DGNB LCA Results'!$J$3,IF('DGNB LCA Results'!$P$4=2,VLOOKUP(CONCATENATE('DGNB LCA Results'!$M$3,"_",E583),$A$2:$F$550,4,FALSE)*'DGNB LCA Results'!$N$3+VLOOKUP(CONCATENATE('DGNB LCA Results'!$K$3,"_",E583),$A$2:$F$550,4,FALSE)*'DGNB LCA Results'!$L$3,IF('DGNB LCA Results'!$P$4=1,VLOOKUP(CONCATENATE('DGNB LCA Results'!$M$3,"_",E583),$A$2:$F$550,4,FALSE)*'DGNB LCA Results'!$N$3,0))))</f>
        <v>0</v>
      </c>
      <c r="E583">
        <v>5</v>
      </c>
      <c r="F583" t="s">
        <v>287</v>
      </c>
    </row>
    <row r="584">
      <c r="A584" t="str">
        <f t="shared" si="62"/>
        <v>MIX15_10</v>
      </c>
      <c r="B584">
        <f>IF('DGNB LCA Results'!$P$4=4,VLOOKUP(CONCATENATE('DGNB LCA Results'!$M$3,"_",E584),$A$2:$F$550,2,FALSE)*'DGNB LCA Results'!$N$3+VLOOKUP(CONCATENATE('DGNB LCA Results'!$K$3,"_",E584),$A$2:$F$550,2,FALSE)*'DGNB LCA Results'!$L$3+VLOOKUP(CONCATENATE('DGNB LCA Results'!$I$3,"_",E584),$A$2:$F$550,2,FALSE)*'DGNB LCA Results'!$J$3+VLOOKUP(CONCATENATE('DGNB LCA Results'!$G$3,"_",E584),$A$2:$F$550,2,FALSE)*'DGNB LCA Results'!$H$3,IF('DGNB LCA Results'!$P$4=3,VLOOKUP(CONCATENATE('DGNB LCA Results'!$M$3,"_",E584),$A$2:$F$550,2,FALSE)*'DGNB LCA Results'!$N$3+VLOOKUP(CONCATENATE('DGNB LCA Results'!$K$3,"_",E584),$A$2:$F$550,2,FALSE)*'DGNB LCA Results'!$L$3+VLOOKUP(CONCATENATE('DGNB LCA Results'!$I$3,"_",E584),$A$2:$F$550,2,FALSE)*'DGNB LCA Results'!$J$3,IF('DGNB LCA Results'!$P$4=2,VLOOKUP(CONCATENATE('DGNB LCA Results'!$M$3,"_",E584),$A$2:$F$550,2,FALSE)*'DGNB LCA Results'!$N$3+VLOOKUP(CONCATENATE('DGNB LCA Results'!$K$3,"_",E584),$A$2:$F$550,2,FALSE)*'DGNB LCA Results'!$L$3,IF('DGNB LCA Results'!$P$4=1,VLOOKUP(CONCATENATE('DGNB LCA Results'!$M$3,"_",E584),$A$2:$F$550,2,FALSE)*'DGNB LCA Results'!$N$3,0))))</f>
        <v>0</v>
      </c>
      <c r="C584">
        <f>IF('DGNB LCA Results'!$P$4=4,VLOOKUP(CONCATENATE('DGNB LCA Results'!$M$3,"_",E584),$A$2:$F$550,3,FALSE)*'DGNB LCA Results'!$N$3+VLOOKUP(CONCATENATE('DGNB LCA Results'!$K$3,"_",E584),$A$2:$F$550,3,FALSE)*'DGNB LCA Results'!$L$3+VLOOKUP(CONCATENATE('DGNB LCA Results'!$I$3,"_",E584),$A$2:$F$550,3,FALSE)*'DGNB LCA Results'!$J$3+VLOOKUP(CONCATENATE('DGNB LCA Results'!$G$3,"_",E584),$A$2:$F$550,3,FALSE)*'DGNB LCA Results'!$H$3,IF('DGNB LCA Results'!$P$4=3,VLOOKUP(CONCATENATE('DGNB LCA Results'!$M$3,"_",E584),$A$2:$F$550,3,FALSE)*'DGNB LCA Results'!$N$3+VLOOKUP(CONCATENATE('DGNB LCA Results'!$K$3,"_",E584),$A$2:$F$550,3,FALSE)*'DGNB LCA Results'!$L$3+VLOOKUP(CONCATENATE('DGNB LCA Results'!$I$3,"_",E584),$A$2:$F$550,3,FALSE)*'DGNB LCA Results'!$J$3,IF('DGNB LCA Results'!$P$4=2,VLOOKUP(CONCATENATE('DGNB LCA Results'!$M$3,"_",E584),$A$2:$F$550,3,FALSE)*'DGNB LCA Results'!$N$3+VLOOKUP(CONCATENATE('DGNB LCA Results'!$K$3,"_",E584),$A$2:$F$550,3,FALSE)*'DGNB LCA Results'!$L$3,IF('DGNB LCA Results'!$P$4=1,VLOOKUP(CONCATENATE('DGNB LCA Results'!$M$3,"_",E584),$A$2:$F$550,3,FALSE)*'DGNB LCA Results'!$N$3,0))))</f>
        <v>0</v>
      </c>
      <c r="D584">
        <f>IF('DGNB LCA Results'!$P$4=4,VLOOKUP(CONCATENATE('DGNB LCA Results'!$M$3,"_",E584),$A$2:$F$550,4,FALSE)*'DGNB LCA Results'!$N$3+VLOOKUP(CONCATENATE('DGNB LCA Results'!$K$3,"_",E584),$A$2:$F$550,4,FALSE)*'DGNB LCA Results'!$L$3+VLOOKUP(CONCATENATE('DGNB LCA Results'!$I$3,"_",E584),$A$2:$F$550,4,FALSE)*'DGNB LCA Results'!$J$3+VLOOKUP(CONCATENATE('DGNB LCA Results'!$G$3,"_",E584),$A$2:$F$550,4,FALSE)*'DGNB LCA Results'!$H$3,IF('DGNB LCA Results'!$P$4=3,VLOOKUP(CONCATENATE('DGNB LCA Results'!$M$3,"_",E584),$A$2:$F$550,4,FALSE)*'DGNB LCA Results'!$N$3+VLOOKUP(CONCATENATE('DGNB LCA Results'!$K$3,"_",E584),$A$2:$F$550,4,FALSE)*'DGNB LCA Results'!$L$3+VLOOKUP(CONCATENATE('DGNB LCA Results'!$I$3,"_",E584),$A$2:$F$550,4,FALSE)*'DGNB LCA Results'!$J$3,IF('DGNB LCA Results'!$P$4=2,VLOOKUP(CONCATENATE('DGNB LCA Results'!$M$3,"_",E584),$A$2:$F$550,4,FALSE)*'DGNB LCA Results'!$N$3+VLOOKUP(CONCATENATE('DGNB LCA Results'!$K$3,"_",E584),$A$2:$F$550,4,FALSE)*'DGNB LCA Results'!$L$3,IF('DGNB LCA Results'!$P$4=1,VLOOKUP(CONCATENATE('DGNB LCA Results'!$M$3,"_",E584),$A$2:$F$550,4,FALSE)*'DGNB LCA Results'!$N$3,0))))</f>
        <v>0</v>
      </c>
      <c r="E584">
        <v>10</v>
      </c>
      <c r="F584" t="s">
        <v>287</v>
      </c>
    </row>
    <row r="585">
      <c r="A585" t="str">
        <f t="shared" si="62"/>
        <v>MIX15_15</v>
      </c>
      <c r="B585">
        <f>IF('DGNB LCA Results'!$P$4=4,VLOOKUP(CONCATENATE('DGNB LCA Results'!$M$3,"_",E585),$A$2:$F$550,2,FALSE)*'DGNB LCA Results'!$N$3+VLOOKUP(CONCATENATE('DGNB LCA Results'!$K$3,"_",E585),$A$2:$F$550,2,FALSE)*'DGNB LCA Results'!$L$3+VLOOKUP(CONCATENATE('DGNB LCA Results'!$I$3,"_",E585),$A$2:$F$550,2,FALSE)*'DGNB LCA Results'!$J$3+VLOOKUP(CONCATENATE('DGNB LCA Results'!$G$3,"_",E585),$A$2:$F$550,2,FALSE)*'DGNB LCA Results'!$H$3,IF('DGNB LCA Results'!$P$4=3,VLOOKUP(CONCATENATE('DGNB LCA Results'!$M$3,"_",E585),$A$2:$F$550,2,FALSE)*'DGNB LCA Results'!$N$3+VLOOKUP(CONCATENATE('DGNB LCA Results'!$K$3,"_",E585),$A$2:$F$550,2,FALSE)*'DGNB LCA Results'!$L$3+VLOOKUP(CONCATENATE('DGNB LCA Results'!$I$3,"_",E585),$A$2:$F$550,2,FALSE)*'DGNB LCA Results'!$J$3,IF('DGNB LCA Results'!$P$4=2,VLOOKUP(CONCATENATE('DGNB LCA Results'!$M$3,"_",E585),$A$2:$F$550,2,FALSE)*'DGNB LCA Results'!$N$3+VLOOKUP(CONCATENATE('DGNB LCA Results'!$K$3,"_",E585),$A$2:$F$550,2,FALSE)*'DGNB LCA Results'!$L$3,IF('DGNB LCA Results'!$P$4=1,VLOOKUP(CONCATENATE('DGNB LCA Results'!$M$3,"_",E585),$A$2:$F$550,2,FALSE)*'DGNB LCA Results'!$N$3,0))))</f>
        <v>0</v>
      </c>
      <c r="C585">
        <f>IF('DGNB LCA Results'!$P$4=4,VLOOKUP(CONCATENATE('DGNB LCA Results'!$M$3,"_",E585),$A$2:$F$550,3,FALSE)*'DGNB LCA Results'!$N$3+VLOOKUP(CONCATENATE('DGNB LCA Results'!$K$3,"_",E585),$A$2:$F$550,3,FALSE)*'DGNB LCA Results'!$L$3+VLOOKUP(CONCATENATE('DGNB LCA Results'!$I$3,"_",E585),$A$2:$F$550,3,FALSE)*'DGNB LCA Results'!$J$3+VLOOKUP(CONCATENATE('DGNB LCA Results'!$G$3,"_",E585),$A$2:$F$550,3,FALSE)*'DGNB LCA Results'!$H$3,IF('DGNB LCA Results'!$P$4=3,VLOOKUP(CONCATENATE('DGNB LCA Results'!$M$3,"_",E585),$A$2:$F$550,3,FALSE)*'DGNB LCA Results'!$N$3+VLOOKUP(CONCATENATE('DGNB LCA Results'!$K$3,"_",E585),$A$2:$F$550,3,FALSE)*'DGNB LCA Results'!$L$3+VLOOKUP(CONCATENATE('DGNB LCA Results'!$I$3,"_",E585),$A$2:$F$550,3,FALSE)*'DGNB LCA Results'!$J$3,IF('DGNB LCA Results'!$P$4=2,VLOOKUP(CONCATENATE('DGNB LCA Results'!$M$3,"_",E585),$A$2:$F$550,3,FALSE)*'DGNB LCA Results'!$N$3+VLOOKUP(CONCATENATE('DGNB LCA Results'!$K$3,"_",E585),$A$2:$F$550,3,FALSE)*'DGNB LCA Results'!$L$3,IF('DGNB LCA Results'!$P$4=1,VLOOKUP(CONCATENATE('DGNB LCA Results'!$M$3,"_",E585),$A$2:$F$550,3,FALSE)*'DGNB LCA Results'!$N$3,0))))</f>
        <v>0</v>
      </c>
      <c r="D585">
        <f>IF('DGNB LCA Results'!$P$4=4,VLOOKUP(CONCATENATE('DGNB LCA Results'!$M$3,"_",E585),$A$2:$F$550,4,FALSE)*'DGNB LCA Results'!$N$3+VLOOKUP(CONCATENATE('DGNB LCA Results'!$K$3,"_",E585),$A$2:$F$550,4,FALSE)*'DGNB LCA Results'!$L$3+VLOOKUP(CONCATENATE('DGNB LCA Results'!$I$3,"_",E585),$A$2:$F$550,4,FALSE)*'DGNB LCA Results'!$J$3+VLOOKUP(CONCATENATE('DGNB LCA Results'!$G$3,"_",E585),$A$2:$F$550,4,FALSE)*'DGNB LCA Results'!$H$3,IF('DGNB LCA Results'!$P$4=3,VLOOKUP(CONCATENATE('DGNB LCA Results'!$M$3,"_",E585),$A$2:$F$550,4,FALSE)*'DGNB LCA Results'!$N$3+VLOOKUP(CONCATENATE('DGNB LCA Results'!$K$3,"_",E585),$A$2:$F$550,4,FALSE)*'DGNB LCA Results'!$L$3+VLOOKUP(CONCATENATE('DGNB LCA Results'!$I$3,"_",E585),$A$2:$F$550,4,FALSE)*'DGNB LCA Results'!$J$3,IF('DGNB LCA Results'!$P$4=2,VLOOKUP(CONCATENATE('DGNB LCA Results'!$M$3,"_",E585),$A$2:$F$550,4,FALSE)*'DGNB LCA Results'!$N$3+VLOOKUP(CONCATENATE('DGNB LCA Results'!$K$3,"_",E585),$A$2:$F$550,4,FALSE)*'DGNB LCA Results'!$L$3,IF('DGNB LCA Results'!$P$4=1,VLOOKUP(CONCATENATE('DGNB LCA Results'!$M$3,"_",E585),$A$2:$F$550,4,FALSE)*'DGNB LCA Results'!$N$3,0))))</f>
        <v>0</v>
      </c>
      <c r="E585">
        <v>15</v>
      </c>
      <c r="F585" t="s">
        <v>287</v>
      </c>
    </row>
    <row r="586">
      <c r="A586" t="str">
        <f t="shared" si="62"/>
        <v>MIX15_20</v>
      </c>
      <c r="B586">
        <f>IF('DGNB LCA Results'!$P$4=4,VLOOKUP(CONCATENATE('DGNB LCA Results'!$M$3,"_",E586),$A$2:$F$550,2,FALSE)*'DGNB LCA Results'!$N$3+VLOOKUP(CONCATENATE('DGNB LCA Results'!$K$3,"_",E586),$A$2:$F$550,2,FALSE)*'DGNB LCA Results'!$L$3+VLOOKUP(CONCATENATE('DGNB LCA Results'!$I$3,"_",E586),$A$2:$F$550,2,FALSE)*'DGNB LCA Results'!$J$3+VLOOKUP(CONCATENATE('DGNB LCA Results'!$G$3,"_",E586),$A$2:$F$550,2,FALSE)*'DGNB LCA Results'!$H$3,IF('DGNB LCA Results'!$P$4=3,VLOOKUP(CONCATENATE('DGNB LCA Results'!$M$3,"_",E586),$A$2:$F$550,2,FALSE)*'DGNB LCA Results'!$N$3+VLOOKUP(CONCATENATE('DGNB LCA Results'!$K$3,"_",E586),$A$2:$F$550,2,FALSE)*'DGNB LCA Results'!$L$3+VLOOKUP(CONCATENATE('DGNB LCA Results'!$I$3,"_",E586),$A$2:$F$550,2,FALSE)*'DGNB LCA Results'!$J$3,IF('DGNB LCA Results'!$P$4=2,VLOOKUP(CONCATENATE('DGNB LCA Results'!$M$3,"_",E586),$A$2:$F$550,2,FALSE)*'DGNB LCA Results'!$N$3+VLOOKUP(CONCATENATE('DGNB LCA Results'!$K$3,"_",E586),$A$2:$F$550,2,FALSE)*'DGNB LCA Results'!$L$3,IF('DGNB LCA Results'!$P$4=1,VLOOKUP(CONCATENATE('DGNB LCA Results'!$M$3,"_",E586),$A$2:$F$550,2,FALSE)*'DGNB LCA Results'!$N$3,0))))</f>
        <v>0</v>
      </c>
      <c r="C586">
        <f>IF('DGNB LCA Results'!$P$4=4,VLOOKUP(CONCATENATE('DGNB LCA Results'!$M$3,"_",E586),$A$2:$F$550,3,FALSE)*'DGNB LCA Results'!$N$3+VLOOKUP(CONCATENATE('DGNB LCA Results'!$K$3,"_",E586),$A$2:$F$550,3,FALSE)*'DGNB LCA Results'!$L$3+VLOOKUP(CONCATENATE('DGNB LCA Results'!$I$3,"_",E586),$A$2:$F$550,3,FALSE)*'DGNB LCA Results'!$J$3+VLOOKUP(CONCATENATE('DGNB LCA Results'!$G$3,"_",E586),$A$2:$F$550,3,FALSE)*'DGNB LCA Results'!$H$3,IF('DGNB LCA Results'!$P$4=3,VLOOKUP(CONCATENATE('DGNB LCA Results'!$M$3,"_",E586),$A$2:$F$550,3,FALSE)*'DGNB LCA Results'!$N$3+VLOOKUP(CONCATENATE('DGNB LCA Results'!$K$3,"_",E586),$A$2:$F$550,3,FALSE)*'DGNB LCA Results'!$L$3+VLOOKUP(CONCATENATE('DGNB LCA Results'!$I$3,"_",E586),$A$2:$F$550,3,FALSE)*'DGNB LCA Results'!$J$3,IF('DGNB LCA Results'!$P$4=2,VLOOKUP(CONCATENATE('DGNB LCA Results'!$M$3,"_",E586),$A$2:$F$550,3,FALSE)*'DGNB LCA Results'!$N$3+VLOOKUP(CONCATENATE('DGNB LCA Results'!$K$3,"_",E586),$A$2:$F$550,3,FALSE)*'DGNB LCA Results'!$L$3,IF('DGNB LCA Results'!$P$4=1,VLOOKUP(CONCATENATE('DGNB LCA Results'!$M$3,"_",E586),$A$2:$F$550,3,FALSE)*'DGNB LCA Results'!$N$3,0))))</f>
        <v>0</v>
      </c>
      <c r="D586">
        <f>IF('DGNB LCA Results'!$P$4=4,VLOOKUP(CONCATENATE('DGNB LCA Results'!$M$3,"_",E586),$A$2:$F$550,4,FALSE)*'DGNB LCA Results'!$N$3+VLOOKUP(CONCATENATE('DGNB LCA Results'!$K$3,"_",E586),$A$2:$F$550,4,FALSE)*'DGNB LCA Results'!$L$3+VLOOKUP(CONCATENATE('DGNB LCA Results'!$I$3,"_",E586),$A$2:$F$550,4,FALSE)*'DGNB LCA Results'!$J$3+VLOOKUP(CONCATENATE('DGNB LCA Results'!$G$3,"_",E586),$A$2:$F$550,4,FALSE)*'DGNB LCA Results'!$H$3,IF('DGNB LCA Results'!$P$4=3,VLOOKUP(CONCATENATE('DGNB LCA Results'!$M$3,"_",E586),$A$2:$F$550,4,FALSE)*'DGNB LCA Results'!$N$3+VLOOKUP(CONCATENATE('DGNB LCA Results'!$K$3,"_",E586),$A$2:$F$550,4,FALSE)*'DGNB LCA Results'!$L$3+VLOOKUP(CONCATENATE('DGNB LCA Results'!$I$3,"_",E586),$A$2:$F$550,4,FALSE)*'DGNB LCA Results'!$J$3,IF('DGNB LCA Results'!$P$4=2,VLOOKUP(CONCATENATE('DGNB LCA Results'!$M$3,"_",E586),$A$2:$F$550,4,FALSE)*'DGNB LCA Results'!$N$3+VLOOKUP(CONCATENATE('DGNB LCA Results'!$K$3,"_",E586),$A$2:$F$550,4,FALSE)*'DGNB LCA Results'!$L$3,IF('DGNB LCA Results'!$P$4=1,VLOOKUP(CONCATENATE('DGNB LCA Results'!$M$3,"_",E586),$A$2:$F$550,4,FALSE)*'DGNB LCA Results'!$N$3,0))))</f>
        <v>0</v>
      </c>
      <c r="E586">
        <v>20</v>
      </c>
      <c r="F586" t="s">
        <v>287</v>
      </c>
    </row>
    <row r="587">
      <c r="A587" t="str">
        <f t="shared" si="62"/>
        <v>MIX15_25</v>
      </c>
      <c r="B587">
        <f>IF('DGNB LCA Results'!$P$4=4,VLOOKUP(CONCATENATE('DGNB LCA Results'!$M$3,"_",E587),$A$2:$F$550,2,FALSE)*'DGNB LCA Results'!$N$3+VLOOKUP(CONCATENATE('DGNB LCA Results'!$K$3,"_",E587),$A$2:$F$550,2,FALSE)*'DGNB LCA Results'!$L$3+VLOOKUP(CONCATENATE('DGNB LCA Results'!$I$3,"_",E587),$A$2:$F$550,2,FALSE)*'DGNB LCA Results'!$J$3+VLOOKUP(CONCATENATE('DGNB LCA Results'!$G$3,"_",E587),$A$2:$F$550,2,FALSE)*'DGNB LCA Results'!$H$3,IF('DGNB LCA Results'!$P$4=3,VLOOKUP(CONCATENATE('DGNB LCA Results'!$M$3,"_",E587),$A$2:$F$550,2,FALSE)*'DGNB LCA Results'!$N$3+VLOOKUP(CONCATENATE('DGNB LCA Results'!$K$3,"_",E587),$A$2:$F$550,2,FALSE)*'DGNB LCA Results'!$L$3+VLOOKUP(CONCATENATE('DGNB LCA Results'!$I$3,"_",E587),$A$2:$F$550,2,FALSE)*'DGNB LCA Results'!$J$3,IF('DGNB LCA Results'!$P$4=2,VLOOKUP(CONCATENATE('DGNB LCA Results'!$M$3,"_",E587),$A$2:$F$550,2,FALSE)*'DGNB LCA Results'!$N$3+VLOOKUP(CONCATENATE('DGNB LCA Results'!$K$3,"_",E587),$A$2:$F$550,2,FALSE)*'DGNB LCA Results'!$L$3,IF('DGNB LCA Results'!$P$4=1,VLOOKUP(CONCATENATE('DGNB LCA Results'!$M$3,"_",E587),$A$2:$F$550,2,FALSE)*'DGNB LCA Results'!$N$3,0))))</f>
        <v>0</v>
      </c>
      <c r="C587">
        <f>IF('DGNB LCA Results'!$P$4=4,VLOOKUP(CONCATENATE('DGNB LCA Results'!$M$3,"_",E587),$A$2:$F$550,3,FALSE)*'DGNB LCA Results'!$N$3+VLOOKUP(CONCATENATE('DGNB LCA Results'!$K$3,"_",E587),$A$2:$F$550,3,FALSE)*'DGNB LCA Results'!$L$3+VLOOKUP(CONCATENATE('DGNB LCA Results'!$I$3,"_",E587),$A$2:$F$550,3,FALSE)*'DGNB LCA Results'!$J$3+VLOOKUP(CONCATENATE('DGNB LCA Results'!$G$3,"_",E587),$A$2:$F$550,3,FALSE)*'DGNB LCA Results'!$H$3,IF('DGNB LCA Results'!$P$4=3,VLOOKUP(CONCATENATE('DGNB LCA Results'!$M$3,"_",E587),$A$2:$F$550,3,FALSE)*'DGNB LCA Results'!$N$3+VLOOKUP(CONCATENATE('DGNB LCA Results'!$K$3,"_",E587),$A$2:$F$550,3,FALSE)*'DGNB LCA Results'!$L$3+VLOOKUP(CONCATENATE('DGNB LCA Results'!$I$3,"_",E587),$A$2:$F$550,3,FALSE)*'DGNB LCA Results'!$J$3,IF('DGNB LCA Results'!$P$4=2,VLOOKUP(CONCATENATE('DGNB LCA Results'!$M$3,"_",E587),$A$2:$F$550,3,FALSE)*'DGNB LCA Results'!$N$3+VLOOKUP(CONCATENATE('DGNB LCA Results'!$K$3,"_",E587),$A$2:$F$550,3,FALSE)*'DGNB LCA Results'!$L$3,IF('DGNB LCA Results'!$P$4=1,VLOOKUP(CONCATENATE('DGNB LCA Results'!$M$3,"_",E587),$A$2:$F$550,3,FALSE)*'DGNB LCA Results'!$N$3,0))))</f>
        <v>0</v>
      </c>
      <c r="D587">
        <f>IF('DGNB LCA Results'!$P$4=4,VLOOKUP(CONCATENATE('DGNB LCA Results'!$M$3,"_",E587),$A$2:$F$550,4,FALSE)*'DGNB LCA Results'!$N$3+VLOOKUP(CONCATENATE('DGNB LCA Results'!$K$3,"_",E587),$A$2:$F$550,4,FALSE)*'DGNB LCA Results'!$L$3+VLOOKUP(CONCATENATE('DGNB LCA Results'!$I$3,"_",E587),$A$2:$F$550,4,FALSE)*'DGNB LCA Results'!$J$3+VLOOKUP(CONCATENATE('DGNB LCA Results'!$G$3,"_",E587),$A$2:$F$550,4,FALSE)*'DGNB LCA Results'!$H$3,IF('DGNB LCA Results'!$P$4=3,VLOOKUP(CONCATENATE('DGNB LCA Results'!$M$3,"_",E587),$A$2:$F$550,4,FALSE)*'DGNB LCA Results'!$N$3+VLOOKUP(CONCATENATE('DGNB LCA Results'!$K$3,"_",E587),$A$2:$F$550,4,FALSE)*'DGNB LCA Results'!$L$3+VLOOKUP(CONCATENATE('DGNB LCA Results'!$I$3,"_",E587),$A$2:$F$550,4,FALSE)*'DGNB LCA Results'!$J$3,IF('DGNB LCA Results'!$P$4=2,VLOOKUP(CONCATENATE('DGNB LCA Results'!$M$3,"_",E587),$A$2:$F$550,4,FALSE)*'DGNB LCA Results'!$N$3+VLOOKUP(CONCATENATE('DGNB LCA Results'!$K$3,"_",E587),$A$2:$F$550,4,FALSE)*'DGNB LCA Results'!$L$3,IF('DGNB LCA Results'!$P$4=1,VLOOKUP(CONCATENATE('DGNB LCA Results'!$M$3,"_",E587),$A$2:$F$550,4,FALSE)*'DGNB LCA Results'!$N$3,0))))</f>
        <v>0</v>
      </c>
      <c r="E587">
        <v>25</v>
      </c>
      <c r="F587" t="s">
        <v>287</v>
      </c>
    </row>
    <row r="588">
      <c r="A588" t="str">
        <f t="shared" si="62"/>
        <v>MIX15_30</v>
      </c>
      <c r="B588">
        <f>IF('DGNB LCA Results'!$P$4=4,VLOOKUP(CONCATENATE('DGNB LCA Results'!$M$3,"_",E588),$A$2:$F$550,2,FALSE)*'DGNB LCA Results'!$N$3+VLOOKUP(CONCATENATE('DGNB LCA Results'!$K$3,"_",E588),$A$2:$F$550,2,FALSE)*'DGNB LCA Results'!$L$3+VLOOKUP(CONCATENATE('DGNB LCA Results'!$I$3,"_",E588),$A$2:$F$550,2,FALSE)*'DGNB LCA Results'!$J$3+VLOOKUP(CONCATENATE('DGNB LCA Results'!$G$3,"_",E588),$A$2:$F$550,2,FALSE)*'DGNB LCA Results'!$H$3,IF('DGNB LCA Results'!$P$4=3,VLOOKUP(CONCATENATE('DGNB LCA Results'!$M$3,"_",E588),$A$2:$F$550,2,FALSE)*'DGNB LCA Results'!$N$3+VLOOKUP(CONCATENATE('DGNB LCA Results'!$K$3,"_",E588),$A$2:$F$550,2,FALSE)*'DGNB LCA Results'!$L$3+VLOOKUP(CONCATENATE('DGNB LCA Results'!$I$3,"_",E588),$A$2:$F$550,2,FALSE)*'DGNB LCA Results'!$J$3,IF('DGNB LCA Results'!$P$4=2,VLOOKUP(CONCATENATE('DGNB LCA Results'!$M$3,"_",E588),$A$2:$F$550,2,FALSE)*'DGNB LCA Results'!$N$3+VLOOKUP(CONCATENATE('DGNB LCA Results'!$K$3,"_",E588),$A$2:$F$550,2,FALSE)*'DGNB LCA Results'!$L$3,IF('DGNB LCA Results'!$P$4=1,VLOOKUP(CONCATENATE('DGNB LCA Results'!$M$3,"_",E588),$A$2:$F$550,2,FALSE)*'DGNB LCA Results'!$N$3,0))))</f>
        <v>0</v>
      </c>
      <c r="C588">
        <f>IF('DGNB LCA Results'!$P$4=4,VLOOKUP(CONCATENATE('DGNB LCA Results'!$M$3,"_",E588),$A$2:$F$550,3,FALSE)*'DGNB LCA Results'!$N$3+VLOOKUP(CONCATENATE('DGNB LCA Results'!$K$3,"_",E588),$A$2:$F$550,3,FALSE)*'DGNB LCA Results'!$L$3+VLOOKUP(CONCATENATE('DGNB LCA Results'!$I$3,"_",E588),$A$2:$F$550,3,FALSE)*'DGNB LCA Results'!$J$3+VLOOKUP(CONCATENATE('DGNB LCA Results'!$G$3,"_",E588),$A$2:$F$550,3,FALSE)*'DGNB LCA Results'!$H$3,IF('DGNB LCA Results'!$P$4=3,VLOOKUP(CONCATENATE('DGNB LCA Results'!$M$3,"_",E588),$A$2:$F$550,3,FALSE)*'DGNB LCA Results'!$N$3+VLOOKUP(CONCATENATE('DGNB LCA Results'!$K$3,"_",E588),$A$2:$F$550,3,FALSE)*'DGNB LCA Results'!$L$3+VLOOKUP(CONCATENATE('DGNB LCA Results'!$I$3,"_",E588),$A$2:$F$550,3,FALSE)*'DGNB LCA Results'!$J$3,IF('DGNB LCA Results'!$P$4=2,VLOOKUP(CONCATENATE('DGNB LCA Results'!$M$3,"_",E588),$A$2:$F$550,3,FALSE)*'DGNB LCA Results'!$N$3+VLOOKUP(CONCATENATE('DGNB LCA Results'!$K$3,"_",E588),$A$2:$F$550,3,FALSE)*'DGNB LCA Results'!$L$3,IF('DGNB LCA Results'!$P$4=1,VLOOKUP(CONCATENATE('DGNB LCA Results'!$M$3,"_",E588),$A$2:$F$550,3,FALSE)*'DGNB LCA Results'!$N$3,0))))</f>
        <v>0</v>
      </c>
      <c r="D588">
        <f>IF('DGNB LCA Results'!$P$4=4,VLOOKUP(CONCATENATE('DGNB LCA Results'!$M$3,"_",E588),$A$2:$F$550,4,FALSE)*'DGNB LCA Results'!$N$3+VLOOKUP(CONCATENATE('DGNB LCA Results'!$K$3,"_",E588),$A$2:$F$550,4,FALSE)*'DGNB LCA Results'!$L$3+VLOOKUP(CONCATENATE('DGNB LCA Results'!$I$3,"_",E588),$A$2:$F$550,4,FALSE)*'DGNB LCA Results'!$J$3+VLOOKUP(CONCATENATE('DGNB LCA Results'!$G$3,"_",E588),$A$2:$F$550,4,FALSE)*'DGNB LCA Results'!$H$3,IF('DGNB LCA Results'!$P$4=3,VLOOKUP(CONCATENATE('DGNB LCA Results'!$M$3,"_",E588),$A$2:$F$550,4,FALSE)*'DGNB LCA Results'!$N$3+VLOOKUP(CONCATENATE('DGNB LCA Results'!$K$3,"_",E588),$A$2:$F$550,4,FALSE)*'DGNB LCA Results'!$L$3+VLOOKUP(CONCATENATE('DGNB LCA Results'!$I$3,"_",E588),$A$2:$F$550,4,FALSE)*'DGNB LCA Results'!$J$3,IF('DGNB LCA Results'!$P$4=2,VLOOKUP(CONCATENATE('DGNB LCA Results'!$M$3,"_",E588),$A$2:$F$550,4,FALSE)*'DGNB LCA Results'!$N$3+VLOOKUP(CONCATENATE('DGNB LCA Results'!$K$3,"_",E588),$A$2:$F$550,4,FALSE)*'DGNB LCA Results'!$L$3,IF('DGNB LCA Results'!$P$4=1,VLOOKUP(CONCATENATE('DGNB LCA Results'!$M$3,"_",E588),$A$2:$F$550,4,FALSE)*'DGNB LCA Results'!$N$3,0))))</f>
        <v>0</v>
      </c>
      <c r="E588">
        <v>30</v>
      </c>
      <c r="F588" t="s">
        <v>287</v>
      </c>
    </row>
    <row r="589">
      <c r="A589" t="str">
        <f t="shared" si="62"/>
        <v>MIX15_35</v>
      </c>
      <c r="B589">
        <f>IF('DGNB LCA Results'!$P$4=4,VLOOKUP(CONCATENATE('DGNB LCA Results'!$M$3,"_",E589),$A$2:$F$550,2,FALSE)*'DGNB LCA Results'!$N$3+VLOOKUP(CONCATENATE('DGNB LCA Results'!$K$3,"_",E589),$A$2:$F$550,2,FALSE)*'DGNB LCA Results'!$L$3+VLOOKUP(CONCATENATE('DGNB LCA Results'!$I$3,"_",E589),$A$2:$F$550,2,FALSE)*'DGNB LCA Results'!$J$3+VLOOKUP(CONCATENATE('DGNB LCA Results'!$G$3,"_",E589),$A$2:$F$550,2,FALSE)*'DGNB LCA Results'!$H$3,IF('DGNB LCA Results'!$P$4=3,VLOOKUP(CONCATENATE('DGNB LCA Results'!$M$3,"_",E589),$A$2:$F$550,2,FALSE)*'DGNB LCA Results'!$N$3+VLOOKUP(CONCATENATE('DGNB LCA Results'!$K$3,"_",E589),$A$2:$F$550,2,FALSE)*'DGNB LCA Results'!$L$3+VLOOKUP(CONCATENATE('DGNB LCA Results'!$I$3,"_",E589),$A$2:$F$550,2,FALSE)*'DGNB LCA Results'!$J$3,IF('DGNB LCA Results'!$P$4=2,VLOOKUP(CONCATENATE('DGNB LCA Results'!$M$3,"_",E589),$A$2:$F$550,2,FALSE)*'DGNB LCA Results'!$N$3+VLOOKUP(CONCATENATE('DGNB LCA Results'!$K$3,"_",E589),$A$2:$F$550,2,FALSE)*'DGNB LCA Results'!$L$3,IF('DGNB LCA Results'!$P$4=1,VLOOKUP(CONCATENATE('DGNB LCA Results'!$M$3,"_",E589),$A$2:$F$550,2,FALSE)*'DGNB LCA Results'!$N$3,0))))</f>
        <v>0</v>
      </c>
      <c r="C589">
        <f>IF('DGNB LCA Results'!$P$4=4,VLOOKUP(CONCATENATE('DGNB LCA Results'!$M$3,"_",E589),$A$2:$F$550,3,FALSE)*'DGNB LCA Results'!$N$3+VLOOKUP(CONCATENATE('DGNB LCA Results'!$K$3,"_",E589),$A$2:$F$550,3,FALSE)*'DGNB LCA Results'!$L$3+VLOOKUP(CONCATENATE('DGNB LCA Results'!$I$3,"_",E589),$A$2:$F$550,3,FALSE)*'DGNB LCA Results'!$J$3+VLOOKUP(CONCATENATE('DGNB LCA Results'!$G$3,"_",E589),$A$2:$F$550,3,FALSE)*'DGNB LCA Results'!$H$3,IF('DGNB LCA Results'!$P$4=3,VLOOKUP(CONCATENATE('DGNB LCA Results'!$M$3,"_",E589),$A$2:$F$550,3,FALSE)*'DGNB LCA Results'!$N$3+VLOOKUP(CONCATENATE('DGNB LCA Results'!$K$3,"_",E589),$A$2:$F$550,3,FALSE)*'DGNB LCA Results'!$L$3+VLOOKUP(CONCATENATE('DGNB LCA Results'!$I$3,"_",E589),$A$2:$F$550,3,FALSE)*'DGNB LCA Results'!$J$3,IF('DGNB LCA Results'!$P$4=2,VLOOKUP(CONCATENATE('DGNB LCA Results'!$M$3,"_",E589),$A$2:$F$550,3,FALSE)*'DGNB LCA Results'!$N$3+VLOOKUP(CONCATENATE('DGNB LCA Results'!$K$3,"_",E589),$A$2:$F$550,3,FALSE)*'DGNB LCA Results'!$L$3,IF('DGNB LCA Results'!$P$4=1,VLOOKUP(CONCATENATE('DGNB LCA Results'!$M$3,"_",E589),$A$2:$F$550,3,FALSE)*'DGNB LCA Results'!$N$3,0))))</f>
        <v>0</v>
      </c>
      <c r="D589">
        <f>IF('DGNB LCA Results'!$P$4=4,VLOOKUP(CONCATENATE('DGNB LCA Results'!$M$3,"_",E589),$A$2:$F$550,4,FALSE)*'DGNB LCA Results'!$N$3+VLOOKUP(CONCATENATE('DGNB LCA Results'!$K$3,"_",E589),$A$2:$F$550,4,FALSE)*'DGNB LCA Results'!$L$3+VLOOKUP(CONCATENATE('DGNB LCA Results'!$I$3,"_",E589),$A$2:$F$550,4,FALSE)*'DGNB LCA Results'!$J$3+VLOOKUP(CONCATENATE('DGNB LCA Results'!$G$3,"_",E589),$A$2:$F$550,4,FALSE)*'DGNB LCA Results'!$H$3,IF('DGNB LCA Results'!$P$4=3,VLOOKUP(CONCATENATE('DGNB LCA Results'!$M$3,"_",E589),$A$2:$F$550,4,FALSE)*'DGNB LCA Results'!$N$3+VLOOKUP(CONCATENATE('DGNB LCA Results'!$K$3,"_",E589),$A$2:$F$550,4,FALSE)*'DGNB LCA Results'!$L$3+VLOOKUP(CONCATENATE('DGNB LCA Results'!$I$3,"_",E589),$A$2:$F$550,4,FALSE)*'DGNB LCA Results'!$J$3,IF('DGNB LCA Results'!$P$4=2,VLOOKUP(CONCATENATE('DGNB LCA Results'!$M$3,"_",E589),$A$2:$F$550,4,FALSE)*'DGNB LCA Results'!$N$3+VLOOKUP(CONCATENATE('DGNB LCA Results'!$K$3,"_",E589),$A$2:$F$550,4,FALSE)*'DGNB LCA Results'!$L$3,IF('DGNB LCA Results'!$P$4=1,VLOOKUP(CONCATENATE('DGNB LCA Results'!$M$3,"_",E589),$A$2:$F$550,4,FALSE)*'DGNB LCA Results'!$N$3,0))))</f>
        <v>0</v>
      </c>
      <c r="E589">
        <v>35</v>
      </c>
      <c r="F589" t="s">
        <v>287</v>
      </c>
    </row>
    <row r="590">
      <c r="A590" t="str">
        <f t="shared" si="62"/>
        <v>MIX15_40</v>
      </c>
      <c r="B590">
        <f>IF('DGNB LCA Results'!$P$4=4,VLOOKUP(CONCATENATE('DGNB LCA Results'!$M$3,"_",E590),$A$2:$F$550,2,FALSE)*'DGNB LCA Results'!$N$3+VLOOKUP(CONCATENATE('DGNB LCA Results'!$K$3,"_",E590),$A$2:$F$550,2,FALSE)*'DGNB LCA Results'!$L$3+VLOOKUP(CONCATENATE('DGNB LCA Results'!$I$3,"_",E590),$A$2:$F$550,2,FALSE)*'DGNB LCA Results'!$J$3+VLOOKUP(CONCATENATE('DGNB LCA Results'!$G$3,"_",E590),$A$2:$F$550,2,FALSE)*'DGNB LCA Results'!$H$3,IF('DGNB LCA Results'!$P$4=3,VLOOKUP(CONCATENATE('DGNB LCA Results'!$M$3,"_",E590),$A$2:$F$550,2,FALSE)*'DGNB LCA Results'!$N$3+VLOOKUP(CONCATENATE('DGNB LCA Results'!$K$3,"_",E590),$A$2:$F$550,2,FALSE)*'DGNB LCA Results'!$L$3+VLOOKUP(CONCATENATE('DGNB LCA Results'!$I$3,"_",E590),$A$2:$F$550,2,FALSE)*'DGNB LCA Results'!$J$3,IF('DGNB LCA Results'!$P$4=2,VLOOKUP(CONCATENATE('DGNB LCA Results'!$M$3,"_",E590),$A$2:$F$550,2,FALSE)*'DGNB LCA Results'!$N$3+VLOOKUP(CONCATENATE('DGNB LCA Results'!$K$3,"_",E590),$A$2:$F$550,2,FALSE)*'DGNB LCA Results'!$L$3,IF('DGNB LCA Results'!$P$4=1,VLOOKUP(CONCATENATE('DGNB LCA Results'!$M$3,"_",E590),$A$2:$F$550,2,FALSE)*'DGNB LCA Results'!$N$3,0))))</f>
        <v>0</v>
      </c>
      <c r="C590">
        <f>IF('DGNB LCA Results'!$P$4=4,VLOOKUP(CONCATENATE('DGNB LCA Results'!$M$3,"_",E590),$A$2:$F$550,3,FALSE)*'DGNB LCA Results'!$N$3+VLOOKUP(CONCATENATE('DGNB LCA Results'!$K$3,"_",E590),$A$2:$F$550,3,FALSE)*'DGNB LCA Results'!$L$3+VLOOKUP(CONCATENATE('DGNB LCA Results'!$I$3,"_",E590),$A$2:$F$550,3,FALSE)*'DGNB LCA Results'!$J$3+VLOOKUP(CONCATENATE('DGNB LCA Results'!$G$3,"_",E590),$A$2:$F$550,3,FALSE)*'DGNB LCA Results'!$H$3,IF('DGNB LCA Results'!$P$4=3,VLOOKUP(CONCATENATE('DGNB LCA Results'!$M$3,"_",E590),$A$2:$F$550,3,FALSE)*'DGNB LCA Results'!$N$3+VLOOKUP(CONCATENATE('DGNB LCA Results'!$K$3,"_",E590),$A$2:$F$550,3,FALSE)*'DGNB LCA Results'!$L$3+VLOOKUP(CONCATENATE('DGNB LCA Results'!$I$3,"_",E590),$A$2:$F$550,3,FALSE)*'DGNB LCA Results'!$J$3,IF('DGNB LCA Results'!$P$4=2,VLOOKUP(CONCATENATE('DGNB LCA Results'!$M$3,"_",E590),$A$2:$F$550,3,FALSE)*'DGNB LCA Results'!$N$3+VLOOKUP(CONCATENATE('DGNB LCA Results'!$K$3,"_",E590),$A$2:$F$550,3,FALSE)*'DGNB LCA Results'!$L$3,IF('DGNB LCA Results'!$P$4=1,VLOOKUP(CONCATENATE('DGNB LCA Results'!$M$3,"_",E590),$A$2:$F$550,3,FALSE)*'DGNB LCA Results'!$N$3,0))))</f>
        <v>0</v>
      </c>
      <c r="D590">
        <f>IF('DGNB LCA Results'!$P$4=4,VLOOKUP(CONCATENATE('DGNB LCA Results'!$M$3,"_",E590),$A$2:$F$550,4,FALSE)*'DGNB LCA Results'!$N$3+VLOOKUP(CONCATENATE('DGNB LCA Results'!$K$3,"_",E590),$A$2:$F$550,4,FALSE)*'DGNB LCA Results'!$L$3+VLOOKUP(CONCATENATE('DGNB LCA Results'!$I$3,"_",E590),$A$2:$F$550,4,FALSE)*'DGNB LCA Results'!$J$3+VLOOKUP(CONCATENATE('DGNB LCA Results'!$G$3,"_",E590),$A$2:$F$550,4,FALSE)*'DGNB LCA Results'!$H$3,IF('DGNB LCA Results'!$P$4=3,VLOOKUP(CONCATENATE('DGNB LCA Results'!$M$3,"_",E590),$A$2:$F$550,4,FALSE)*'DGNB LCA Results'!$N$3+VLOOKUP(CONCATENATE('DGNB LCA Results'!$K$3,"_",E590),$A$2:$F$550,4,FALSE)*'DGNB LCA Results'!$L$3+VLOOKUP(CONCATENATE('DGNB LCA Results'!$I$3,"_",E590),$A$2:$F$550,4,FALSE)*'DGNB LCA Results'!$J$3,IF('DGNB LCA Results'!$P$4=2,VLOOKUP(CONCATENATE('DGNB LCA Results'!$M$3,"_",E590),$A$2:$F$550,4,FALSE)*'DGNB LCA Results'!$N$3+VLOOKUP(CONCATENATE('DGNB LCA Results'!$K$3,"_",E590),$A$2:$F$550,4,FALSE)*'DGNB LCA Results'!$L$3,IF('DGNB LCA Results'!$P$4=1,VLOOKUP(CONCATENATE('DGNB LCA Results'!$M$3,"_",E590),$A$2:$F$550,4,FALSE)*'DGNB LCA Results'!$N$3,0))))</f>
        <v>0</v>
      </c>
      <c r="E590">
        <v>40</v>
      </c>
      <c r="F590" t="s">
        <v>287</v>
      </c>
    </row>
    <row r="591">
      <c r="A591" t="str">
        <f t="shared" si="62"/>
        <v>MIX15_45</v>
      </c>
      <c r="B591">
        <f>IF('DGNB LCA Results'!$P$4=4,VLOOKUP(CONCATENATE('DGNB LCA Results'!$M$3,"_",E591),$A$2:$F$550,2,FALSE)*'DGNB LCA Results'!$N$3+VLOOKUP(CONCATENATE('DGNB LCA Results'!$K$3,"_",E591),$A$2:$F$550,2,FALSE)*'DGNB LCA Results'!$L$3+VLOOKUP(CONCATENATE('DGNB LCA Results'!$I$3,"_",E591),$A$2:$F$550,2,FALSE)*'DGNB LCA Results'!$J$3+VLOOKUP(CONCATENATE('DGNB LCA Results'!$G$3,"_",E591),$A$2:$F$550,2,FALSE)*'DGNB LCA Results'!$H$3,IF('DGNB LCA Results'!$P$4=3,VLOOKUP(CONCATENATE('DGNB LCA Results'!$M$3,"_",E591),$A$2:$F$550,2,FALSE)*'DGNB LCA Results'!$N$3+VLOOKUP(CONCATENATE('DGNB LCA Results'!$K$3,"_",E591),$A$2:$F$550,2,FALSE)*'DGNB LCA Results'!$L$3+VLOOKUP(CONCATENATE('DGNB LCA Results'!$I$3,"_",E591),$A$2:$F$550,2,FALSE)*'DGNB LCA Results'!$J$3,IF('DGNB LCA Results'!$P$4=2,VLOOKUP(CONCATENATE('DGNB LCA Results'!$M$3,"_",E591),$A$2:$F$550,2,FALSE)*'DGNB LCA Results'!$N$3+VLOOKUP(CONCATENATE('DGNB LCA Results'!$K$3,"_",E591),$A$2:$F$550,2,FALSE)*'DGNB LCA Results'!$L$3,IF('DGNB LCA Results'!$P$4=1,VLOOKUP(CONCATENATE('DGNB LCA Results'!$M$3,"_",E591),$A$2:$F$550,2,FALSE)*'DGNB LCA Results'!$N$3,0))))</f>
        <v>0</v>
      </c>
      <c r="C591">
        <f>IF('DGNB LCA Results'!$P$4=4,VLOOKUP(CONCATENATE('DGNB LCA Results'!$M$3,"_",E591),$A$2:$F$550,3,FALSE)*'DGNB LCA Results'!$N$3+VLOOKUP(CONCATENATE('DGNB LCA Results'!$K$3,"_",E591),$A$2:$F$550,3,FALSE)*'DGNB LCA Results'!$L$3+VLOOKUP(CONCATENATE('DGNB LCA Results'!$I$3,"_",E591),$A$2:$F$550,3,FALSE)*'DGNB LCA Results'!$J$3+VLOOKUP(CONCATENATE('DGNB LCA Results'!$G$3,"_",E591),$A$2:$F$550,3,FALSE)*'DGNB LCA Results'!$H$3,IF('DGNB LCA Results'!$P$4=3,VLOOKUP(CONCATENATE('DGNB LCA Results'!$M$3,"_",E591),$A$2:$F$550,3,FALSE)*'DGNB LCA Results'!$N$3+VLOOKUP(CONCATENATE('DGNB LCA Results'!$K$3,"_",E591),$A$2:$F$550,3,FALSE)*'DGNB LCA Results'!$L$3+VLOOKUP(CONCATENATE('DGNB LCA Results'!$I$3,"_",E591),$A$2:$F$550,3,FALSE)*'DGNB LCA Results'!$J$3,IF('DGNB LCA Results'!$P$4=2,VLOOKUP(CONCATENATE('DGNB LCA Results'!$M$3,"_",E591),$A$2:$F$550,3,FALSE)*'DGNB LCA Results'!$N$3+VLOOKUP(CONCATENATE('DGNB LCA Results'!$K$3,"_",E591),$A$2:$F$550,3,FALSE)*'DGNB LCA Results'!$L$3,IF('DGNB LCA Results'!$P$4=1,VLOOKUP(CONCATENATE('DGNB LCA Results'!$M$3,"_",E591),$A$2:$F$550,3,FALSE)*'DGNB LCA Results'!$N$3,0))))</f>
        <v>0</v>
      </c>
      <c r="D591">
        <f>IF('DGNB LCA Results'!$P$4=4,VLOOKUP(CONCATENATE('DGNB LCA Results'!$M$3,"_",E591),$A$2:$F$550,4,FALSE)*'DGNB LCA Results'!$N$3+VLOOKUP(CONCATENATE('DGNB LCA Results'!$K$3,"_",E591),$A$2:$F$550,4,FALSE)*'DGNB LCA Results'!$L$3+VLOOKUP(CONCATENATE('DGNB LCA Results'!$I$3,"_",E591),$A$2:$F$550,4,FALSE)*'DGNB LCA Results'!$J$3+VLOOKUP(CONCATENATE('DGNB LCA Results'!$G$3,"_",E591),$A$2:$F$550,4,FALSE)*'DGNB LCA Results'!$H$3,IF('DGNB LCA Results'!$P$4=3,VLOOKUP(CONCATENATE('DGNB LCA Results'!$M$3,"_",E591),$A$2:$F$550,4,FALSE)*'DGNB LCA Results'!$N$3+VLOOKUP(CONCATENATE('DGNB LCA Results'!$K$3,"_",E591),$A$2:$F$550,4,FALSE)*'DGNB LCA Results'!$L$3+VLOOKUP(CONCATENATE('DGNB LCA Results'!$I$3,"_",E591),$A$2:$F$550,4,FALSE)*'DGNB LCA Results'!$J$3,IF('DGNB LCA Results'!$P$4=2,VLOOKUP(CONCATENATE('DGNB LCA Results'!$M$3,"_",E591),$A$2:$F$550,4,FALSE)*'DGNB LCA Results'!$N$3+VLOOKUP(CONCATENATE('DGNB LCA Results'!$K$3,"_",E591),$A$2:$F$550,4,FALSE)*'DGNB LCA Results'!$L$3,IF('DGNB LCA Results'!$P$4=1,VLOOKUP(CONCATENATE('DGNB LCA Results'!$M$3,"_",E591),$A$2:$F$550,4,FALSE)*'DGNB LCA Results'!$N$3,0))))</f>
        <v>0</v>
      </c>
      <c r="E591">
        <v>45</v>
      </c>
      <c r="F591" t="s">
        <v>287</v>
      </c>
    </row>
    <row r="592">
      <c r="A592" t="str">
        <f t="shared" si="62"/>
        <v>MIX15_50</v>
      </c>
      <c r="B592">
        <f>IF('DGNB LCA Results'!$P$4=4,VLOOKUP(CONCATENATE('DGNB LCA Results'!$M$3,"_",E592),$A$2:$F$550,2,FALSE)*'DGNB LCA Results'!$N$3+VLOOKUP(CONCATENATE('DGNB LCA Results'!$K$3,"_",E592),$A$2:$F$550,2,FALSE)*'DGNB LCA Results'!$L$3+VLOOKUP(CONCATENATE('DGNB LCA Results'!$I$3,"_",E592),$A$2:$F$550,2,FALSE)*'DGNB LCA Results'!$J$3+VLOOKUP(CONCATENATE('DGNB LCA Results'!$G$3,"_",E592),$A$2:$F$550,2,FALSE)*'DGNB LCA Results'!$H$3,IF('DGNB LCA Results'!$P$4=3,VLOOKUP(CONCATENATE('DGNB LCA Results'!$M$3,"_",E592),$A$2:$F$550,2,FALSE)*'DGNB LCA Results'!$N$3+VLOOKUP(CONCATENATE('DGNB LCA Results'!$K$3,"_",E592),$A$2:$F$550,2,FALSE)*'DGNB LCA Results'!$L$3+VLOOKUP(CONCATENATE('DGNB LCA Results'!$I$3,"_",E592),$A$2:$F$550,2,FALSE)*'DGNB LCA Results'!$J$3,IF('DGNB LCA Results'!$P$4=2,VLOOKUP(CONCATENATE('DGNB LCA Results'!$M$3,"_",E592),$A$2:$F$550,2,FALSE)*'DGNB LCA Results'!$N$3+VLOOKUP(CONCATENATE('DGNB LCA Results'!$K$3,"_",E592),$A$2:$F$550,2,FALSE)*'DGNB LCA Results'!$L$3,IF('DGNB LCA Results'!$P$4=1,VLOOKUP(CONCATENATE('DGNB LCA Results'!$M$3,"_",E592),$A$2:$F$550,2,FALSE)*'DGNB LCA Results'!$N$3,0))))</f>
        <v>0</v>
      </c>
      <c r="C592">
        <f>IF('DGNB LCA Results'!$P$4=4,VLOOKUP(CONCATENATE('DGNB LCA Results'!$M$3,"_",E592),$A$2:$F$550,3,FALSE)*'DGNB LCA Results'!$N$3+VLOOKUP(CONCATENATE('DGNB LCA Results'!$K$3,"_",E592),$A$2:$F$550,3,FALSE)*'DGNB LCA Results'!$L$3+VLOOKUP(CONCATENATE('DGNB LCA Results'!$I$3,"_",E592),$A$2:$F$550,3,FALSE)*'DGNB LCA Results'!$J$3+VLOOKUP(CONCATENATE('DGNB LCA Results'!$G$3,"_",E592),$A$2:$F$550,3,FALSE)*'DGNB LCA Results'!$H$3,IF('DGNB LCA Results'!$P$4=3,VLOOKUP(CONCATENATE('DGNB LCA Results'!$M$3,"_",E592),$A$2:$F$550,3,FALSE)*'DGNB LCA Results'!$N$3+VLOOKUP(CONCATENATE('DGNB LCA Results'!$K$3,"_",E592),$A$2:$F$550,3,FALSE)*'DGNB LCA Results'!$L$3+VLOOKUP(CONCATENATE('DGNB LCA Results'!$I$3,"_",E592),$A$2:$F$550,3,FALSE)*'DGNB LCA Results'!$J$3,IF('DGNB LCA Results'!$P$4=2,VLOOKUP(CONCATENATE('DGNB LCA Results'!$M$3,"_",E592),$A$2:$F$550,3,FALSE)*'DGNB LCA Results'!$N$3+VLOOKUP(CONCATENATE('DGNB LCA Results'!$K$3,"_",E592),$A$2:$F$550,3,FALSE)*'DGNB LCA Results'!$L$3,IF('DGNB LCA Results'!$P$4=1,VLOOKUP(CONCATENATE('DGNB LCA Results'!$M$3,"_",E592),$A$2:$F$550,3,FALSE)*'DGNB LCA Results'!$N$3,0))))</f>
        <v>0</v>
      </c>
      <c r="D592">
        <f>IF('DGNB LCA Results'!$P$4=4,VLOOKUP(CONCATENATE('DGNB LCA Results'!$M$3,"_",E592),$A$2:$F$550,4,FALSE)*'DGNB LCA Results'!$N$3+VLOOKUP(CONCATENATE('DGNB LCA Results'!$K$3,"_",E592),$A$2:$F$550,4,FALSE)*'DGNB LCA Results'!$L$3+VLOOKUP(CONCATENATE('DGNB LCA Results'!$I$3,"_",E592),$A$2:$F$550,4,FALSE)*'DGNB LCA Results'!$J$3+VLOOKUP(CONCATENATE('DGNB LCA Results'!$G$3,"_",E592),$A$2:$F$550,4,FALSE)*'DGNB LCA Results'!$H$3,IF('DGNB LCA Results'!$P$4=3,VLOOKUP(CONCATENATE('DGNB LCA Results'!$M$3,"_",E592),$A$2:$F$550,4,FALSE)*'DGNB LCA Results'!$N$3+VLOOKUP(CONCATENATE('DGNB LCA Results'!$K$3,"_",E592),$A$2:$F$550,4,FALSE)*'DGNB LCA Results'!$L$3+VLOOKUP(CONCATENATE('DGNB LCA Results'!$I$3,"_",E592),$A$2:$F$550,4,FALSE)*'DGNB LCA Results'!$J$3,IF('DGNB LCA Results'!$P$4=2,VLOOKUP(CONCATENATE('DGNB LCA Results'!$M$3,"_",E592),$A$2:$F$550,4,FALSE)*'DGNB LCA Results'!$N$3+VLOOKUP(CONCATENATE('DGNB LCA Results'!$K$3,"_",E592),$A$2:$F$550,4,FALSE)*'DGNB LCA Results'!$L$3,IF('DGNB LCA Results'!$P$4=1,VLOOKUP(CONCATENATE('DGNB LCA Results'!$M$3,"_",E592),$A$2:$F$550,4,FALSE)*'DGNB LCA Results'!$N$3,0))))</f>
        <v>0</v>
      </c>
      <c r="E592">
        <v>50</v>
      </c>
      <c r="F592" t="s">
        <v>287</v>
      </c>
    </row>
    <row r="593">
      <c r="A593" t="str">
        <f t="shared" si="62"/>
        <v>MIX15_55</v>
      </c>
      <c r="B593">
        <f>IF('DGNB LCA Results'!$P$4=4,VLOOKUP(CONCATENATE('DGNB LCA Results'!$M$3,"_",E593),$A$2:$F$550,2,FALSE)*'DGNB LCA Results'!$N$3+VLOOKUP(CONCATENATE('DGNB LCA Results'!$K$3,"_",E593),$A$2:$F$550,2,FALSE)*'DGNB LCA Results'!$L$3+VLOOKUP(CONCATENATE('DGNB LCA Results'!$I$3,"_",E593),$A$2:$F$550,2,FALSE)*'DGNB LCA Results'!$J$3+VLOOKUP(CONCATENATE('DGNB LCA Results'!$G$3,"_",E593),$A$2:$F$550,2,FALSE)*'DGNB LCA Results'!$H$3,IF('DGNB LCA Results'!$P$4=3,VLOOKUP(CONCATENATE('DGNB LCA Results'!$M$3,"_",E593),$A$2:$F$550,2,FALSE)*'DGNB LCA Results'!$N$3+VLOOKUP(CONCATENATE('DGNB LCA Results'!$K$3,"_",E593),$A$2:$F$550,2,FALSE)*'DGNB LCA Results'!$L$3+VLOOKUP(CONCATENATE('DGNB LCA Results'!$I$3,"_",E593),$A$2:$F$550,2,FALSE)*'DGNB LCA Results'!$J$3,IF('DGNB LCA Results'!$P$4=2,VLOOKUP(CONCATENATE('DGNB LCA Results'!$M$3,"_",E593),$A$2:$F$550,2,FALSE)*'DGNB LCA Results'!$N$3+VLOOKUP(CONCATENATE('DGNB LCA Results'!$K$3,"_",E593),$A$2:$F$550,2,FALSE)*'DGNB LCA Results'!$L$3,IF('DGNB LCA Results'!$P$4=1,VLOOKUP(CONCATENATE('DGNB LCA Results'!$M$3,"_",E593),$A$2:$F$550,2,FALSE)*'DGNB LCA Results'!$N$3,0))))</f>
        <v>0</v>
      </c>
      <c r="C593">
        <f>IF('DGNB LCA Results'!$P$4=4,VLOOKUP(CONCATENATE('DGNB LCA Results'!$M$3,"_",E593),$A$2:$F$550,3,FALSE)*'DGNB LCA Results'!$N$3+VLOOKUP(CONCATENATE('DGNB LCA Results'!$K$3,"_",E593),$A$2:$F$550,3,FALSE)*'DGNB LCA Results'!$L$3+VLOOKUP(CONCATENATE('DGNB LCA Results'!$I$3,"_",E593),$A$2:$F$550,3,FALSE)*'DGNB LCA Results'!$J$3+VLOOKUP(CONCATENATE('DGNB LCA Results'!$G$3,"_",E593),$A$2:$F$550,3,FALSE)*'DGNB LCA Results'!$H$3,IF('DGNB LCA Results'!$P$4=3,VLOOKUP(CONCATENATE('DGNB LCA Results'!$M$3,"_",E593),$A$2:$F$550,3,FALSE)*'DGNB LCA Results'!$N$3+VLOOKUP(CONCATENATE('DGNB LCA Results'!$K$3,"_",E593),$A$2:$F$550,3,FALSE)*'DGNB LCA Results'!$L$3+VLOOKUP(CONCATENATE('DGNB LCA Results'!$I$3,"_",E593),$A$2:$F$550,3,FALSE)*'DGNB LCA Results'!$J$3,IF('DGNB LCA Results'!$P$4=2,VLOOKUP(CONCATENATE('DGNB LCA Results'!$M$3,"_",E593),$A$2:$F$550,3,FALSE)*'DGNB LCA Results'!$N$3+VLOOKUP(CONCATENATE('DGNB LCA Results'!$K$3,"_",E593),$A$2:$F$550,3,FALSE)*'DGNB LCA Results'!$L$3,IF('DGNB LCA Results'!$P$4=1,VLOOKUP(CONCATENATE('DGNB LCA Results'!$M$3,"_",E593),$A$2:$F$550,3,FALSE)*'DGNB LCA Results'!$N$3,0))))</f>
        <v>0</v>
      </c>
      <c r="D593">
        <f>IF('DGNB LCA Results'!$P$4=4,VLOOKUP(CONCATENATE('DGNB LCA Results'!$M$3,"_",E593),$A$2:$F$550,4,FALSE)*'DGNB LCA Results'!$N$3+VLOOKUP(CONCATENATE('DGNB LCA Results'!$K$3,"_",E593),$A$2:$F$550,4,FALSE)*'DGNB LCA Results'!$L$3+VLOOKUP(CONCATENATE('DGNB LCA Results'!$I$3,"_",E593),$A$2:$F$550,4,FALSE)*'DGNB LCA Results'!$J$3+VLOOKUP(CONCATENATE('DGNB LCA Results'!$G$3,"_",E593),$A$2:$F$550,4,FALSE)*'DGNB LCA Results'!$H$3,IF('DGNB LCA Results'!$P$4=3,VLOOKUP(CONCATENATE('DGNB LCA Results'!$M$3,"_",E593),$A$2:$F$550,4,FALSE)*'DGNB LCA Results'!$N$3+VLOOKUP(CONCATENATE('DGNB LCA Results'!$K$3,"_",E593),$A$2:$F$550,4,FALSE)*'DGNB LCA Results'!$L$3+VLOOKUP(CONCATENATE('DGNB LCA Results'!$I$3,"_",E593),$A$2:$F$550,4,FALSE)*'DGNB LCA Results'!$J$3,IF('DGNB LCA Results'!$P$4=2,VLOOKUP(CONCATENATE('DGNB LCA Results'!$M$3,"_",E593),$A$2:$F$550,4,FALSE)*'DGNB LCA Results'!$N$3+VLOOKUP(CONCATENATE('DGNB LCA Results'!$K$3,"_",E593),$A$2:$F$550,4,FALSE)*'DGNB LCA Results'!$L$3,IF('DGNB LCA Results'!$P$4=1,VLOOKUP(CONCATENATE('DGNB LCA Results'!$M$3,"_",E593),$A$2:$F$550,4,FALSE)*'DGNB LCA Results'!$N$3,0))))</f>
        <v>0</v>
      </c>
      <c r="E593">
        <v>55</v>
      </c>
      <c r="F593" t="s">
        <v>287</v>
      </c>
    </row>
    <row r="594">
      <c r="A594" t="str">
        <f t="shared" si="62"/>
        <v>MIX15_60</v>
      </c>
      <c r="B594">
        <f>IF('DGNB LCA Results'!$P$4=4,VLOOKUP(CONCATENATE('DGNB LCA Results'!$M$3,"_",E594),$A$2:$F$550,2,FALSE)*'DGNB LCA Results'!$N$3+VLOOKUP(CONCATENATE('DGNB LCA Results'!$K$3,"_",E594),$A$2:$F$550,2,FALSE)*'DGNB LCA Results'!$L$3+VLOOKUP(CONCATENATE('DGNB LCA Results'!$I$3,"_",E594),$A$2:$F$550,2,FALSE)*'DGNB LCA Results'!$J$3+VLOOKUP(CONCATENATE('DGNB LCA Results'!$G$3,"_",E594),$A$2:$F$550,2,FALSE)*'DGNB LCA Results'!$H$3,IF('DGNB LCA Results'!$P$4=3,VLOOKUP(CONCATENATE('DGNB LCA Results'!$M$3,"_",E594),$A$2:$F$550,2,FALSE)*'DGNB LCA Results'!$N$3+VLOOKUP(CONCATENATE('DGNB LCA Results'!$K$3,"_",E594),$A$2:$F$550,2,FALSE)*'DGNB LCA Results'!$L$3+VLOOKUP(CONCATENATE('DGNB LCA Results'!$I$3,"_",E594),$A$2:$F$550,2,FALSE)*'DGNB LCA Results'!$J$3,IF('DGNB LCA Results'!$P$4=2,VLOOKUP(CONCATENATE('DGNB LCA Results'!$M$3,"_",E594),$A$2:$F$550,2,FALSE)*'DGNB LCA Results'!$N$3+VLOOKUP(CONCATENATE('DGNB LCA Results'!$K$3,"_",E594),$A$2:$F$550,2,FALSE)*'DGNB LCA Results'!$L$3,IF('DGNB LCA Results'!$P$4=1,VLOOKUP(CONCATENATE('DGNB LCA Results'!$M$3,"_",E594),$A$2:$F$550,2,FALSE)*'DGNB LCA Results'!$N$3,0))))</f>
        <v>0</v>
      </c>
      <c r="C594">
        <f>IF('DGNB LCA Results'!$P$4=4,VLOOKUP(CONCATENATE('DGNB LCA Results'!$M$3,"_",E594),$A$2:$F$550,3,FALSE)*'DGNB LCA Results'!$N$3+VLOOKUP(CONCATENATE('DGNB LCA Results'!$K$3,"_",E594),$A$2:$F$550,3,FALSE)*'DGNB LCA Results'!$L$3+VLOOKUP(CONCATENATE('DGNB LCA Results'!$I$3,"_",E594),$A$2:$F$550,3,FALSE)*'DGNB LCA Results'!$J$3+VLOOKUP(CONCATENATE('DGNB LCA Results'!$G$3,"_",E594),$A$2:$F$550,3,FALSE)*'DGNB LCA Results'!$H$3,IF('DGNB LCA Results'!$P$4=3,VLOOKUP(CONCATENATE('DGNB LCA Results'!$M$3,"_",E594),$A$2:$F$550,3,FALSE)*'DGNB LCA Results'!$N$3+VLOOKUP(CONCATENATE('DGNB LCA Results'!$K$3,"_",E594),$A$2:$F$550,3,FALSE)*'DGNB LCA Results'!$L$3+VLOOKUP(CONCATENATE('DGNB LCA Results'!$I$3,"_",E594),$A$2:$F$550,3,FALSE)*'DGNB LCA Results'!$J$3,IF('DGNB LCA Results'!$P$4=2,VLOOKUP(CONCATENATE('DGNB LCA Results'!$M$3,"_",E594),$A$2:$F$550,3,FALSE)*'DGNB LCA Results'!$N$3+VLOOKUP(CONCATENATE('DGNB LCA Results'!$K$3,"_",E594),$A$2:$F$550,3,FALSE)*'DGNB LCA Results'!$L$3,IF('DGNB LCA Results'!$P$4=1,VLOOKUP(CONCATENATE('DGNB LCA Results'!$M$3,"_",E594),$A$2:$F$550,3,FALSE)*'DGNB LCA Results'!$N$3,0))))</f>
        <v>0</v>
      </c>
      <c r="D594">
        <f>IF('DGNB LCA Results'!$P$4=4,VLOOKUP(CONCATENATE('DGNB LCA Results'!$M$3,"_",E594),$A$2:$F$550,4,FALSE)*'DGNB LCA Results'!$N$3+VLOOKUP(CONCATENATE('DGNB LCA Results'!$K$3,"_",E594),$A$2:$F$550,4,FALSE)*'DGNB LCA Results'!$L$3+VLOOKUP(CONCATENATE('DGNB LCA Results'!$I$3,"_",E594),$A$2:$F$550,4,FALSE)*'DGNB LCA Results'!$J$3+VLOOKUP(CONCATENATE('DGNB LCA Results'!$G$3,"_",E594),$A$2:$F$550,4,FALSE)*'DGNB LCA Results'!$H$3,IF('DGNB LCA Results'!$P$4=3,VLOOKUP(CONCATENATE('DGNB LCA Results'!$M$3,"_",E594),$A$2:$F$550,4,FALSE)*'DGNB LCA Results'!$N$3+VLOOKUP(CONCATENATE('DGNB LCA Results'!$K$3,"_",E594),$A$2:$F$550,4,FALSE)*'DGNB LCA Results'!$L$3+VLOOKUP(CONCATENATE('DGNB LCA Results'!$I$3,"_",E594),$A$2:$F$550,4,FALSE)*'DGNB LCA Results'!$J$3,IF('DGNB LCA Results'!$P$4=2,VLOOKUP(CONCATENATE('DGNB LCA Results'!$M$3,"_",E594),$A$2:$F$550,4,FALSE)*'DGNB LCA Results'!$N$3+VLOOKUP(CONCATENATE('DGNB LCA Results'!$K$3,"_",E594),$A$2:$F$550,4,FALSE)*'DGNB LCA Results'!$L$3,IF('DGNB LCA Results'!$P$4=1,VLOOKUP(CONCATENATE('DGNB LCA Results'!$M$3,"_",E594),$A$2:$F$550,4,FALSE)*'DGNB LCA Results'!$N$3,0))))</f>
        <v>0</v>
      </c>
      <c r="E594">
        <v>60</v>
      </c>
      <c r="F594" t="s">
        <v>287</v>
      </c>
    </row>
    <row r="595">
      <c r="A595" t="str">
        <f t="shared" si="62"/>
        <v>MIX15_65</v>
      </c>
      <c r="B595">
        <f>IF('DGNB LCA Results'!$P$4=4,VLOOKUP(CONCATENATE('DGNB LCA Results'!$M$3,"_",E595),$A$2:$F$550,2,FALSE)*'DGNB LCA Results'!$N$3+VLOOKUP(CONCATENATE('DGNB LCA Results'!$K$3,"_",E595),$A$2:$F$550,2,FALSE)*'DGNB LCA Results'!$L$3+VLOOKUP(CONCATENATE('DGNB LCA Results'!$I$3,"_",E595),$A$2:$F$550,2,FALSE)*'DGNB LCA Results'!$J$3+VLOOKUP(CONCATENATE('DGNB LCA Results'!$G$3,"_",E595),$A$2:$F$550,2,FALSE)*'DGNB LCA Results'!$H$3,IF('DGNB LCA Results'!$P$4=3,VLOOKUP(CONCATENATE('DGNB LCA Results'!$M$3,"_",E595),$A$2:$F$550,2,FALSE)*'DGNB LCA Results'!$N$3+VLOOKUP(CONCATENATE('DGNB LCA Results'!$K$3,"_",E595),$A$2:$F$550,2,FALSE)*'DGNB LCA Results'!$L$3+VLOOKUP(CONCATENATE('DGNB LCA Results'!$I$3,"_",E595),$A$2:$F$550,2,FALSE)*'DGNB LCA Results'!$J$3,IF('DGNB LCA Results'!$P$4=2,VLOOKUP(CONCATENATE('DGNB LCA Results'!$M$3,"_",E595),$A$2:$F$550,2,FALSE)*'DGNB LCA Results'!$N$3+VLOOKUP(CONCATENATE('DGNB LCA Results'!$K$3,"_",E595),$A$2:$F$550,2,FALSE)*'DGNB LCA Results'!$L$3,IF('DGNB LCA Results'!$P$4=1,VLOOKUP(CONCATENATE('DGNB LCA Results'!$M$3,"_",E595),$A$2:$F$550,2,FALSE)*'DGNB LCA Results'!$N$3,0))))</f>
        <v>0</v>
      </c>
      <c r="C595">
        <f>IF('DGNB LCA Results'!$P$4=4,VLOOKUP(CONCATENATE('DGNB LCA Results'!$M$3,"_",E595),$A$2:$F$550,3,FALSE)*'DGNB LCA Results'!$N$3+VLOOKUP(CONCATENATE('DGNB LCA Results'!$K$3,"_",E595),$A$2:$F$550,3,FALSE)*'DGNB LCA Results'!$L$3+VLOOKUP(CONCATENATE('DGNB LCA Results'!$I$3,"_",E595),$A$2:$F$550,3,FALSE)*'DGNB LCA Results'!$J$3+VLOOKUP(CONCATENATE('DGNB LCA Results'!$G$3,"_",E595),$A$2:$F$550,3,FALSE)*'DGNB LCA Results'!$H$3,IF('DGNB LCA Results'!$P$4=3,VLOOKUP(CONCATENATE('DGNB LCA Results'!$M$3,"_",E595),$A$2:$F$550,3,FALSE)*'DGNB LCA Results'!$N$3+VLOOKUP(CONCATENATE('DGNB LCA Results'!$K$3,"_",E595),$A$2:$F$550,3,FALSE)*'DGNB LCA Results'!$L$3+VLOOKUP(CONCATENATE('DGNB LCA Results'!$I$3,"_",E595),$A$2:$F$550,3,FALSE)*'DGNB LCA Results'!$J$3,IF('DGNB LCA Results'!$P$4=2,VLOOKUP(CONCATENATE('DGNB LCA Results'!$M$3,"_",E595),$A$2:$F$550,3,FALSE)*'DGNB LCA Results'!$N$3+VLOOKUP(CONCATENATE('DGNB LCA Results'!$K$3,"_",E595),$A$2:$F$550,3,FALSE)*'DGNB LCA Results'!$L$3,IF('DGNB LCA Results'!$P$4=1,VLOOKUP(CONCATENATE('DGNB LCA Results'!$M$3,"_",E595),$A$2:$F$550,3,FALSE)*'DGNB LCA Results'!$N$3,0))))</f>
        <v>0</v>
      </c>
      <c r="D595">
        <f>IF('DGNB LCA Results'!$P$4=4,VLOOKUP(CONCATENATE('DGNB LCA Results'!$M$3,"_",E595),$A$2:$F$550,4,FALSE)*'DGNB LCA Results'!$N$3+VLOOKUP(CONCATENATE('DGNB LCA Results'!$K$3,"_",E595),$A$2:$F$550,4,FALSE)*'DGNB LCA Results'!$L$3+VLOOKUP(CONCATENATE('DGNB LCA Results'!$I$3,"_",E595),$A$2:$F$550,4,FALSE)*'DGNB LCA Results'!$J$3+VLOOKUP(CONCATENATE('DGNB LCA Results'!$G$3,"_",E595),$A$2:$F$550,4,FALSE)*'DGNB LCA Results'!$H$3,IF('DGNB LCA Results'!$P$4=3,VLOOKUP(CONCATENATE('DGNB LCA Results'!$M$3,"_",E595),$A$2:$F$550,4,FALSE)*'DGNB LCA Results'!$N$3+VLOOKUP(CONCATENATE('DGNB LCA Results'!$K$3,"_",E595),$A$2:$F$550,4,FALSE)*'DGNB LCA Results'!$L$3+VLOOKUP(CONCATENATE('DGNB LCA Results'!$I$3,"_",E595),$A$2:$F$550,4,FALSE)*'DGNB LCA Results'!$J$3,IF('DGNB LCA Results'!$P$4=2,VLOOKUP(CONCATENATE('DGNB LCA Results'!$M$3,"_",E595),$A$2:$F$550,4,FALSE)*'DGNB LCA Results'!$N$3+VLOOKUP(CONCATENATE('DGNB LCA Results'!$K$3,"_",E595),$A$2:$F$550,4,FALSE)*'DGNB LCA Results'!$L$3,IF('DGNB LCA Results'!$P$4=1,VLOOKUP(CONCATENATE('DGNB LCA Results'!$M$3,"_",E595),$A$2:$F$550,4,FALSE)*'DGNB LCA Results'!$N$3,0))))</f>
        <v>0</v>
      </c>
      <c r="E595">
        <v>65</v>
      </c>
      <c r="F595" t="s">
        <v>287</v>
      </c>
    </row>
    <row r="596">
      <c r="A596" t="str">
        <f t="shared" si="62"/>
        <v>MIX15_70</v>
      </c>
      <c r="B596">
        <f>IF('DGNB LCA Results'!$P$4=4,VLOOKUP(CONCATENATE('DGNB LCA Results'!$M$3,"_",E596),$A$2:$F$550,2,FALSE)*'DGNB LCA Results'!$N$3+VLOOKUP(CONCATENATE('DGNB LCA Results'!$K$3,"_",E596),$A$2:$F$550,2,FALSE)*'DGNB LCA Results'!$L$3+VLOOKUP(CONCATENATE('DGNB LCA Results'!$I$3,"_",E596),$A$2:$F$550,2,FALSE)*'DGNB LCA Results'!$J$3+VLOOKUP(CONCATENATE('DGNB LCA Results'!$G$3,"_",E596),$A$2:$F$550,2,FALSE)*'DGNB LCA Results'!$H$3,IF('DGNB LCA Results'!$P$4=3,VLOOKUP(CONCATENATE('DGNB LCA Results'!$M$3,"_",E596),$A$2:$F$550,2,FALSE)*'DGNB LCA Results'!$N$3+VLOOKUP(CONCATENATE('DGNB LCA Results'!$K$3,"_",E596),$A$2:$F$550,2,FALSE)*'DGNB LCA Results'!$L$3+VLOOKUP(CONCATENATE('DGNB LCA Results'!$I$3,"_",E596),$A$2:$F$550,2,FALSE)*'DGNB LCA Results'!$J$3,IF('DGNB LCA Results'!$P$4=2,VLOOKUP(CONCATENATE('DGNB LCA Results'!$M$3,"_",E596),$A$2:$F$550,2,FALSE)*'DGNB LCA Results'!$N$3+VLOOKUP(CONCATENATE('DGNB LCA Results'!$K$3,"_",E596),$A$2:$F$550,2,FALSE)*'DGNB LCA Results'!$L$3,IF('DGNB LCA Results'!$P$4=1,VLOOKUP(CONCATENATE('DGNB LCA Results'!$M$3,"_",E596),$A$2:$F$550,2,FALSE)*'DGNB LCA Results'!$N$3,0))))</f>
        <v>0</v>
      </c>
      <c r="C596">
        <f>IF('DGNB LCA Results'!$P$4=4,VLOOKUP(CONCATENATE('DGNB LCA Results'!$M$3,"_",E596),$A$2:$F$550,3,FALSE)*'DGNB LCA Results'!$N$3+VLOOKUP(CONCATENATE('DGNB LCA Results'!$K$3,"_",E596),$A$2:$F$550,3,FALSE)*'DGNB LCA Results'!$L$3+VLOOKUP(CONCATENATE('DGNB LCA Results'!$I$3,"_",E596),$A$2:$F$550,3,FALSE)*'DGNB LCA Results'!$J$3+VLOOKUP(CONCATENATE('DGNB LCA Results'!$G$3,"_",E596),$A$2:$F$550,3,FALSE)*'DGNB LCA Results'!$H$3,IF('DGNB LCA Results'!$P$4=3,VLOOKUP(CONCATENATE('DGNB LCA Results'!$M$3,"_",E596),$A$2:$F$550,3,FALSE)*'DGNB LCA Results'!$N$3+VLOOKUP(CONCATENATE('DGNB LCA Results'!$K$3,"_",E596),$A$2:$F$550,3,FALSE)*'DGNB LCA Results'!$L$3+VLOOKUP(CONCATENATE('DGNB LCA Results'!$I$3,"_",E596),$A$2:$F$550,3,FALSE)*'DGNB LCA Results'!$J$3,IF('DGNB LCA Results'!$P$4=2,VLOOKUP(CONCATENATE('DGNB LCA Results'!$M$3,"_",E596),$A$2:$F$550,3,FALSE)*'DGNB LCA Results'!$N$3+VLOOKUP(CONCATENATE('DGNB LCA Results'!$K$3,"_",E596),$A$2:$F$550,3,FALSE)*'DGNB LCA Results'!$L$3,IF('DGNB LCA Results'!$P$4=1,VLOOKUP(CONCATENATE('DGNB LCA Results'!$M$3,"_",E596),$A$2:$F$550,3,FALSE)*'DGNB LCA Results'!$N$3,0))))</f>
        <v>0</v>
      </c>
      <c r="D596">
        <f>IF('DGNB LCA Results'!$P$4=4,VLOOKUP(CONCATENATE('DGNB LCA Results'!$M$3,"_",E596),$A$2:$F$550,4,FALSE)*'DGNB LCA Results'!$N$3+VLOOKUP(CONCATENATE('DGNB LCA Results'!$K$3,"_",E596),$A$2:$F$550,4,FALSE)*'DGNB LCA Results'!$L$3+VLOOKUP(CONCATENATE('DGNB LCA Results'!$I$3,"_",E596),$A$2:$F$550,4,FALSE)*'DGNB LCA Results'!$J$3+VLOOKUP(CONCATENATE('DGNB LCA Results'!$G$3,"_",E596),$A$2:$F$550,4,FALSE)*'DGNB LCA Results'!$H$3,IF('DGNB LCA Results'!$P$4=3,VLOOKUP(CONCATENATE('DGNB LCA Results'!$M$3,"_",E596),$A$2:$F$550,4,FALSE)*'DGNB LCA Results'!$N$3+VLOOKUP(CONCATENATE('DGNB LCA Results'!$K$3,"_",E596),$A$2:$F$550,4,FALSE)*'DGNB LCA Results'!$L$3+VLOOKUP(CONCATENATE('DGNB LCA Results'!$I$3,"_",E596),$A$2:$F$550,4,FALSE)*'DGNB LCA Results'!$J$3,IF('DGNB LCA Results'!$P$4=2,VLOOKUP(CONCATENATE('DGNB LCA Results'!$M$3,"_",E596),$A$2:$F$550,4,FALSE)*'DGNB LCA Results'!$N$3+VLOOKUP(CONCATENATE('DGNB LCA Results'!$K$3,"_",E596),$A$2:$F$550,4,FALSE)*'DGNB LCA Results'!$L$3,IF('DGNB LCA Results'!$P$4=1,VLOOKUP(CONCATENATE('DGNB LCA Results'!$M$3,"_",E596),$A$2:$F$550,4,FALSE)*'DGNB LCA Results'!$N$3,0))))</f>
        <v>0</v>
      </c>
      <c r="E596">
        <v>70</v>
      </c>
      <c r="F596" t="s">
        <v>287</v>
      </c>
    </row>
    <row r="597">
      <c r="A597" t="str">
        <f t="shared" si="62"/>
        <v>MIX15_75</v>
      </c>
      <c r="B597">
        <f>IF('DGNB LCA Results'!$P$4=4,VLOOKUP(CONCATENATE('DGNB LCA Results'!$M$3,"_",E597),$A$2:$F$550,2,FALSE)*'DGNB LCA Results'!$N$3+VLOOKUP(CONCATENATE('DGNB LCA Results'!$K$3,"_",E597),$A$2:$F$550,2,FALSE)*'DGNB LCA Results'!$L$3+VLOOKUP(CONCATENATE('DGNB LCA Results'!$I$3,"_",E597),$A$2:$F$550,2,FALSE)*'DGNB LCA Results'!$J$3+VLOOKUP(CONCATENATE('DGNB LCA Results'!$G$3,"_",E597),$A$2:$F$550,2,FALSE)*'DGNB LCA Results'!$H$3,IF('DGNB LCA Results'!$P$4=3,VLOOKUP(CONCATENATE('DGNB LCA Results'!$M$3,"_",E597),$A$2:$F$550,2,FALSE)*'DGNB LCA Results'!$N$3+VLOOKUP(CONCATENATE('DGNB LCA Results'!$K$3,"_",E597),$A$2:$F$550,2,FALSE)*'DGNB LCA Results'!$L$3+VLOOKUP(CONCATENATE('DGNB LCA Results'!$I$3,"_",E597),$A$2:$F$550,2,FALSE)*'DGNB LCA Results'!$J$3,IF('DGNB LCA Results'!$P$4=2,VLOOKUP(CONCATENATE('DGNB LCA Results'!$M$3,"_",E597),$A$2:$F$550,2,FALSE)*'DGNB LCA Results'!$N$3+VLOOKUP(CONCATENATE('DGNB LCA Results'!$K$3,"_",E597),$A$2:$F$550,2,FALSE)*'DGNB LCA Results'!$L$3,IF('DGNB LCA Results'!$P$4=1,VLOOKUP(CONCATENATE('DGNB LCA Results'!$M$3,"_",E597),$A$2:$F$550,2,FALSE)*'DGNB LCA Results'!$N$3,0))))</f>
        <v>0</v>
      </c>
      <c r="C597">
        <f>IF('DGNB LCA Results'!$P$4=4,VLOOKUP(CONCATENATE('DGNB LCA Results'!$M$3,"_",E597),$A$2:$F$550,3,FALSE)*'DGNB LCA Results'!$N$3+VLOOKUP(CONCATENATE('DGNB LCA Results'!$K$3,"_",E597),$A$2:$F$550,3,FALSE)*'DGNB LCA Results'!$L$3+VLOOKUP(CONCATENATE('DGNB LCA Results'!$I$3,"_",E597),$A$2:$F$550,3,FALSE)*'DGNB LCA Results'!$J$3+VLOOKUP(CONCATENATE('DGNB LCA Results'!$G$3,"_",E597),$A$2:$F$550,3,FALSE)*'DGNB LCA Results'!$H$3,IF('DGNB LCA Results'!$P$4=3,VLOOKUP(CONCATENATE('DGNB LCA Results'!$M$3,"_",E597),$A$2:$F$550,3,FALSE)*'DGNB LCA Results'!$N$3+VLOOKUP(CONCATENATE('DGNB LCA Results'!$K$3,"_",E597),$A$2:$F$550,3,FALSE)*'DGNB LCA Results'!$L$3+VLOOKUP(CONCATENATE('DGNB LCA Results'!$I$3,"_",E597),$A$2:$F$550,3,FALSE)*'DGNB LCA Results'!$J$3,IF('DGNB LCA Results'!$P$4=2,VLOOKUP(CONCATENATE('DGNB LCA Results'!$M$3,"_",E597),$A$2:$F$550,3,FALSE)*'DGNB LCA Results'!$N$3+VLOOKUP(CONCATENATE('DGNB LCA Results'!$K$3,"_",E597),$A$2:$F$550,3,FALSE)*'DGNB LCA Results'!$L$3,IF('DGNB LCA Results'!$P$4=1,VLOOKUP(CONCATENATE('DGNB LCA Results'!$M$3,"_",E597),$A$2:$F$550,3,FALSE)*'DGNB LCA Results'!$N$3,0))))</f>
        <v>0</v>
      </c>
      <c r="D597">
        <f>IF('DGNB LCA Results'!$P$4=4,VLOOKUP(CONCATENATE('DGNB LCA Results'!$M$3,"_",E597),$A$2:$F$550,4,FALSE)*'DGNB LCA Results'!$N$3+VLOOKUP(CONCATENATE('DGNB LCA Results'!$K$3,"_",E597),$A$2:$F$550,4,FALSE)*'DGNB LCA Results'!$L$3+VLOOKUP(CONCATENATE('DGNB LCA Results'!$I$3,"_",E597),$A$2:$F$550,4,FALSE)*'DGNB LCA Results'!$J$3+VLOOKUP(CONCATENATE('DGNB LCA Results'!$G$3,"_",E597),$A$2:$F$550,4,FALSE)*'DGNB LCA Results'!$H$3,IF('DGNB LCA Results'!$P$4=3,VLOOKUP(CONCATENATE('DGNB LCA Results'!$M$3,"_",E597),$A$2:$F$550,4,FALSE)*'DGNB LCA Results'!$N$3+VLOOKUP(CONCATENATE('DGNB LCA Results'!$K$3,"_",E597),$A$2:$F$550,4,FALSE)*'DGNB LCA Results'!$L$3+VLOOKUP(CONCATENATE('DGNB LCA Results'!$I$3,"_",E597),$A$2:$F$550,4,FALSE)*'DGNB LCA Results'!$J$3,IF('DGNB LCA Results'!$P$4=2,VLOOKUP(CONCATENATE('DGNB LCA Results'!$M$3,"_",E597),$A$2:$F$550,4,FALSE)*'DGNB LCA Results'!$N$3+VLOOKUP(CONCATENATE('DGNB LCA Results'!$K$3,"_",E597),$A$2:$F$550,4,FALSE)*'DGNB LCA Results'!$L$3,IF('DGNB LCA Results'!$P$4=1,VLOOKUP(CONCATENATE('DGNB LCA Results'!$M$3,"_",E597),$A$2:$F$550,4,FALSE)*'DGNB LCA Results'!$N$3,0))))</f>
        <v>0</v>
      </c>
      <c r="E597">
        <v>75</v>
      </c>
      <c r="F597" t="s">
        <v>287</v>
      </c>
    </row>
    <row r="598">
      <c r="A598" t="str">
        <f t="shared" si="62"/>
        <v>MIX15_80</v>
      </c>
      <c r="B598">
        <f>IF('DGNB LCA Results'!$P$4=4,VLOOKUP(CONCATENATE('DGNB LCA Results'!$M$3,"_",E598),$A$2:$F$550,2,FALSE)*'DGNB LCA Results'!$N$3+VLOOKUP(CONCATENATE('DGNB LCA Results'!$K$3,"_",E598),$A$2:$F$550,2,FALSE)*'DGNB LCA Results'!$L$3+VLOOKUP(CONCATENATE('DGNB LCA Results'!$I$3,"_",E598),$A$2:$F$550,2,FALSE)*'DGNB LCA Results'!$J$3+VLOOKUP(CONCATENATE('DGNB LCA Results'!$G$3,"_",E598),$A$2:$F$550,2,FALSE)*'DGNB LCA Results'!$H$3,IF('DGNB LCA Results'!$P$4=3,VLOOKUP(CONCATENATE('DGNB LCA Results'!$M$3,"_",E598),$A$2:$F$550,2,FALSE)*'DGNB LCA Results'!$N$3+VLOOKUP(CONCATENATE('DGNB LCA Results'!$K$3,"_",E598),$A$2:$F$550,2,FALSE)*'DGNB LCA Results'!$L$3+VLOOKUP(CONCATENATE('DGNB LCA Results'!$I$3,"_",E598),$A$2:$F$550,2,FALSE)*'DGNB LCA Results'!$J$3,IF('DGNB LCA Results'!$P$4=2,VLOOKUP(CONCATENATE('DGNB LCA Results'!$M$3,"_",E598),$A$2:$F$550,2,FALSE)*'DGNB LCA Results'!$N$3+VLOOKUP(CONCATENATE('DGNB LCA Results'!$K$3,"_",E598),$A$2:$F$550,2,FALSE)*'DGNB LCA Results'!$L$3,IF('DGNB LCA Results'!$P$4=1,VLOOKUP(CONCATENATE('DGNB LCA Results'!$M$3,"_",E598),$A$2:$F$550,2,FALSE)*'DGNB LCA Results'!$N$3,0))))</f>
        <v>0</v>
      </c>
      <c r="C598">
        <f>IF('DGNB LCA Results'!$P$4=4,VLOOKUP(CONCATENATE('DGNB LCA Results'!$M$3,"_",E598),$A$2:$F$550,3,FALSE)*'DGNB LCA Results'!$N$3+VLOOKUP(CONCATENATE('DGNB LCA Results'!$K$3,"_",E598),$A$2:$F$550,3,FALSE)*'DGNB LCA Results'!$L$3+VLOOKUP(CONCATENATE('DGNB LCA Results'!$I$3,"_",E598),$A$2:$F$550,3,FALSE)*'DGNB LCA Results'!$J$3+VLOOKUP(CONCATENATE('DGNB LCA Results'!$G$3,"_",E598),$A$2:$F$550,3,FALSE)*'DGNB LCA Results'!$H$3,IF('DGNB LCA Results'!$P$4=3,VLOOKUP(CONCATENATE('DGNB LCA Results'!$M$3,"_",E598),$A$2:$F$550,3,FALSE)*'DGNB LCA Results'!$N$3+VLOOKUP(CONCATENATE('DGNB LCA Results'!$K$3,"_",E598),$A$2:$F$550,3,FALSE)*'DGNB LCA Results'!$L$3+VLOOKUP(CONCATENATE('DGNB LCA Results'!$I$3,"_",E598),$A$2:$F$550,3,FALSE)*'DGNB LCA Results'!$J$3,IF('DGNB LCA Results'!$P$4=2,VLOOKUP(CONCATENATE('DGNB LCA Results'!$M$3,"_",E598),$A$2:$F$550,3,FALSE)*'DGNB LCA Results'!$N$3+VLOOKUP(CONCATENATE('DGNB LCA Results'!$K$3,"_",E598),$A$2:$F$550,3,FALSE)*'DGNB LCA Results'!$L$3,IF('DGNB LCA Results'!$P$4=1,VLOOKUP(CONCATENATE('DGNB LCA Results'!$M$3,"_",E598),$A$2:$F$550,3,FALSE)*'DGNB LCA Results'!$N$3,0))))</f>
        <v>0</v>
      </c>
      <c r="D598">
        <f>IF('DGNB LCA Results'!$P$4=4,VLOOKUP(CONCATENATE('DGNB LCA Results'!$M$3,"_",E598),$A$2:$F$550,4,FALSE)*'DGNB LCA Results'!$N$3+VLOOKUP(CONCATENATE('DGNB LCA Results'!$K$3,"_",E598),$A$2:$F$550,4,FALSE)*'DGNB LCA Results'!$L$3+VLOOKUP(CONCATENATE('DGNB LCA Results'!$I$3,"_",E598),$A$2:$F$550,4,FALSE)*'DGNB LCA Results'!$J$3+VLOOKUP(CONCATENATE('DGNB LCA Results'!$G$3,"_",E598),$A$2:$F$550,4,FALSE)*'DGNB LCA Results'!$H$3,IF('DGNB LCA Results'!$P$4=3,VLOOKUP(CONCATENATE('DGNB LCA Results'!$M$3,"_",E598),$A$2:$F$550,4,FALSE)*'DGNB LCA Results'!$N$3+VLOOKUP(CONCATENATE('DGNB LCA Results'!$K$3,"_",E598),$A$2:$F$550,4,FALSE)*'DGNB LCA Results'!$L$3+VLOOKUP(CONCATENATE('DGNB LCA Results'!$I$3,"_",E598),$A$2:$F$550,4,FALSE)*'DGNB LCA Results'!$J$3,IF('DGNB LCA Results'!$P$4=2,VLOOKUP(CONCATENATE('DGNB LCA Results'!$M$3,"_",E598),$A$2:$F$550,4,FALSE)*'DGNB LCA Results'!$N$3+VLOOKUP(CONCATENATE('DGNB LCA Results'!$K$3,"_",E598),$A$2:$F$550,4,FALSE)*'DGNB LCA Results'!$L$3,IF('DGNB LCA Results'!$P$4=1,VLOOKUP(CONCATENATE('DGNB LCA Results'!$M$3,"_",E598),$A$2:$F$550,4,FALSE)*'DGNB LCA Results'!$N$3,0))))</f>
        <v>0</v>
      </c>
      <c r="E598">
        <v>80</v>
      </c>
      <c r="F598" t="s">
        <v>287</v>
      </c>
    </row>
    <row r="599">
      <c r="A599" t="str">
        <f t="shared" si="62"/>
        <v>MIX15_85</v>
      </c>
      <c r="B599">
        <f>IF('DGNB LCA Results'!$P$4=4,VLOOKUP(CONCATENATE('DGNB LCA Results'!$M$3,"_",E599),$A$2:$F$550,2,FALSE)*'DGNB LCA Results'!$N$3+VLOOKUP(CONCATENATE('DGNB LCA Results'!$K$3,"_",E599),$A$2:$F$550,2,FALSE)*'DGNB LCA Results'!$L$3+VLOOKUP(CONCATENATE('DGNB LCA Results'!$I$3,"_",E599),$A$2:$F$550,2,FALSE)*'DGNB LCA Results'!$J$3+VLOOKUP(CONCATENATE('DGNB LCA Results'!$G$3,"_",E599),$A$2:$F$550,2,FALSE)*'DGNB LCA Results'!$H$3,IF('DGNB LCA Results'!$P$4=3,VLOOKUP(CONCATENATE('DGNB LCA Results'!$M$3,"_",E599),$A$2:$F$550,2,FALSE)*'DGNB LCA Results'!$N$3+VLOOKUP(CONCATENATE('DGNB LCA Results'!$K$3,"_",E599),$A$2:$F$550,2,FALSE)*'DGNB LCA Results'!$L$3+VLOOKUP(CONCATENATE('DGNB LCA Results'!$I$3,"_",E599),$A$2:$F$550,2,FALSE)*'DGNB LCA Results'!$J$3,IF('DGNB LCA Results'!$P$4=2,VLOOKUP(CONCATENATE('DGNB LCA Results'!$M$3,"_",E599),$A$2:$F$550,2,FALSE)*'DGNB LCA Results'!$N$3+VLOOKUP(CONCATENATE('DGNB LCA Results'!$K$3,"_",E599),$A$2:$F$550,2,FALSE)*'DGNB LCA Results'!$L$3,IF('DGNB LCA Results'!$P$4=1,VLOOKUP(CONCATENATE('DGNB LCA Results'!$M$3,"_",E599),$A$2:$F$550,2,FALSE)*'DGNB LCA Results'!$N$3,0))))</f>
        <v>0</v>
      </c>
      <c r="C599">
        <f>IF('DGNB LCA Results'!$P$4=4,VLOOKUP(CONCATENATE('DGNB LCA Results'!$M$3,"_",E599),$A$2:$F$550,3,FALSE)*'DGNB LCA Results'!$N$3+VLOOKUP(CONCATENATE('DGNB LCA Results'!$K$3,"_",E599),$A$2:$F$550,3,FALSE)*'DGNB LCA Results'!$L$3+VLOOKUP(CONCATENATE('DGNB LCA Results'!$I$3,"_",E599),$A$2:$F$550,3,FALSE)*'DGNB LCA Results'!$J$3+VLOOKUP(CONCATENATE('DGNB LCA Results'!$G$3,"_",E599),$A$2:$F$550,3,FALSE)*'DGNB LCA Results'!$H$3,IF('DGNB LCA Results'!$P$4=3,VLOOKUP(CONCATENATE('DGNB LCA Results'!$M$3,"_",E599),$A$2:$F$550,3,FALSE)*'DGNB LCA Results'!$N$3+VLOOKUP(CONCATENATE('DGNB LCA Results'!$K$3,"_",E599),$A$2:$F$550,3,FALSE)*'DGNB LCA Results'!$L$3+VLOOKUP(CONCATENATE('DGNB LCA Results'!$I$3,"_",E599),$A$2:$F$550,3,FALSE)*'DGNB LCA Results'!$J$3,IF('DGNB LCA Results'!$P$4=2,VLOOKUP(CONCATENATE('DGNB LCA Results'!$M$3,"_",E599),$A$2:$F$550,3,FALSE)*'DGNB LCA Results'!$N$3+VLOOKUP(CONCATENATE('DGNB LCA Results'!$K$3,"_",E599),$A$2:$F$550,3,FALSE)*'DGNB LCA Results'!$L$3,IF('DGNB LCA Results'!$P$4=1,VLOOKUP(CONCATENATE('DGNB LCA Results'!$M$3,"_",E599),$A$2:$F$550,3,FALSE)*'DGNB LCA Results'!$N$3,0))))</f>
        <v>0</v>
      </c>
      <c r="D599">
        <f>IF('DGNB LCA Results'!$P$4=4,VLOOKUP(CONCATENATE('DGNB LCA Results'!$M$3,"_",E599),$A$2:$F$550,4,FALSE)*'DGNB LCA Results'!$N$3+VLOOKUP(CONCATENATE('DGNB LCA Results'!$K$3,"_",E599),$A$2:$F$550,4,FALSE)*'DGNB LCA Results'!$L$3+VLOOKUP(CONCATENATE('DGNB LCA Results'!$I$3,"_",E599),$A$2:$F$550,4,FALSE)*'DGNB LCA Results'!$J$3+VLOOKUP(CONCATENATE('DGNB LCA Results'!$G$3,"_",E599),$A$2:$F$550,4,FALSE)*'DGNB LCA Results'!$H$3,IF('DGNB LCA Results'!$P$4=3,VLOOKUP(CONCATENATE('DGNB LCA Results'!$M$3,"_",E599),$A$2:$F$550,4,FALSE)*'DGNB LCA Results'!$N$3+VLOOKUP(CONCATENATE('DGNB LCA Results'!$K$3,"_",E599),$A$2:$F$550,4,FALSE)*'DGNB LCA Results'!$L$3+VLOOKUP(CONCATENATE('DGNB LCA Results'!$I$3,"_",E599),$A$2:$F$550,4,FALSE)*'DGNB LCA Results'!$J$3,IF('DGNB LCA Results'!$P$4=2,VLOOKUP(CONCATENATE('DGNB LCA Results'!$M$3,"_",E599),$A$2:$F$550,4,FALSE)*'DGNB LCA Results'!$N$3+VLOOKUP(CONCATENATE('DGNB LCA Results'!$K$3,"_",E599),$A$2:$F$550,4,FALSE)*'DGNB LCA Results'!$L$3,IF('DGNB LCA Results'!$P$4=1,VLOOKUP(CONCATENATE('DGNB LCA Results'!$M$3,"_",E599),$A$2:$F$550,4,FALSE)*'DGNB LCA Results'!$N$3,0))))</f>
        <v>0</v>
      </c>
      <c r="E599">
        <v>85</v>
      </c>
      <c r="F599" t="s">
        <v>287</v>
      </c>
    </row>
    <row r="600">
      <c r="A600" t="str">
        <f t="shared" si="62"/>
        <v>MIX15_90</v>
      </c>
      <c r="B600">
        <f>IF('DGNB LCA Results'!$P$4=4,VLOOKUP(CONCATENATE('DGNB LCA Results'!$M$3,"_",E600),$A$2:$F$550,2,FALSE)*'DGNB LCA Results'!$N$3+VLOOKUP(CONCATENATE('DGNB LCA Results'!$K$3,"_",E600),$A$2:$F$550,2,FALSE)*'DGNB LCA Results'!$L$3+VLOOKUP(CONCATENATE('DGNB LCA Results'!$I$3,"_",E600),$A$2:$F$550,2,FALSE)*'DGNB LCA Results'!$J$3+VLOOKUP(CONCATENATE('DGNB LCA Results'!$G$3,"_",E600),$A$2:$F$550,2,FALSE)*'DGNB LCA Results'!$H$3,IF('DGNB LCA Results'!$P$4=3,VLOOKUP(CONCATENATE('DGNB LCA Results'!$M$3,"_",E600),$A$2:$F$550,2,FALSE)*'DGNB LCA Results'!$N$3+VLOOKUP(CONCATENATE('DGNB LCA Results'!$K$3,"_",E600),$A$2:$F$550,2,FALSE)*'DGNB LCA Results'!$L$3+VLOOKUP(CONCATENATE('DGNB LCA Results'!$I$3,"_",E600),$A$2:$F$550,2,FALSE)*'DGNB LCA Results'!$J$3,IF('DGNB LCA Results'!$P$4=2,VLOOKUP(CONCATENATE('DGNB LCA Results'!$M$3,"_",E600),$A$2:$F$550,2,FALSE)*'DGNB LCA Results'!$N$3+VLOOKUP(CONCATENATE('DGNB LCA Results'!$K$3,"_",E600),$A$2:$F$550,2,FALSE)*'DGNB LCA Results'!$L$3,IF('DGNB LCA Results'!$P$4=1,VLOOKUP(CONCATENATE('DGNB LCA Results'!$M$3,"_",E600),$A$2:$F$550,2,FALSE)*'DGNB LCA Results'!$N$3,0))))</f>
        <v>0</v>
      </c>
      <c r="C600">
        <f>IF('DGNB LCA Results'!$P$4=4,VLOOKUP(CONCATENATE('DGNB LCA Results'!$M$3,"_",E600),$A$2:$F$550,3,FALSE)*'DGNB LCA Results'!$N$3+VLOOKUP(CONCATENATE('DGNB LCA Results'!$K$3,"_",E600),$A$2:$F$550,3,FALSE)*'DGNB LCA Results'!$L$3+VLOOKUP(CONCATENATE('DGNB LCA Results'!$I$3,"_",E600),$A$2:$F$550,3,FALSE)*'DGNB LCA Results'!$J$3+VLOOKUP(CONCATENATE('DGNB LCA Results'!$G$3,"_",E600),$A$2:$F$550,3,FALSE)*'DGNB LCA Results'!$H$3,IF('DGNB LCA Results'!$P$4=3,VLOOKUP(CONCATENATE('DGNB LCA Results'!$M$3,"_",E600),$A$2:$F$550,3,FALSE)*'DGNB LCA Results'!$N$3+VLOOKUP(CONCATENATE('DGNB LCA Results'!$K$3,"_",E600),$A$2:$F$550,3,FALSE)*'DGNB LCA Results'!$L$3+VLOOKUP(CONCATENATE('DGNB LCA Results'!$I$3,"_",E600),$A$2:$F$550,3,FALSE)*'DGNB LCA Results'!$J$3,IF('DGNB LCA Results'!$P$4=2,VLOOKUP(CONCATENATE('DGNB LCA Results'!$M$3,"_",E600),$A$2:$F$550,3,FALSE)*'DGNB LCA Results'!$N$3+VLOOKUP(CONCATENATE('DGNB LCA Results'!$K$3,"_",E600),$A$2:$F$550,3,FALSE)*'DGNB LCA Results'!$L$3,IF('DGNB LCA Results'!$P$4=1,VLOOKUP(CONCATENATE('DGNB LCA Results'!$M$3,"_",E600),$A$2:$F$550,3,FALSE)*'DGNB LCA Results'!$N$3,0))))</f>
        <v>0</v>
      </c>
      <c r="D600">
        <f>IF('DGNB LCA Results'!$P$4=4,VLOOKUP(CONCATENATE('DGNB LCA Results'!$M$3,"_",E600),$A$2:$F$550,4,FALSE)*'DGNB LCA Results'!$N$3+VLOOKUP(CONCATENATE('DGNB LCA Results'!$K$3,"_",E600),$A$2:$F$550,4,FALSE)*'DGNB LCA Results'!$L$3+VLOOKUP(CONCATENATE('DGNB LCA Results'!$I$3,"_",E600),$A$2:$F$550,4,FALSE)*'DGNB LCA Results'!$J$3+VLOOKUP(CONCATENATE('DGNB LCA Results'!$G$3,"_",E600),$A$2:$F$550,4,FALSE)*'DGNB LCA Results'!$H$3,IF('DGNB LCA Results'!$P$4=3,VLOOKUP(CONCATENATE('DGNB LCA Results'!$M$3,"_",E600),$A$2:$F$550,4,FALSE)*'DGNB LCA Results'!$N$3+VLOOKUP(CONCATENATE('DGNB LCA Results'!$K$3,"_",E600),$A$2:$F$550,4,FALSE)*'DGNB LCA Results'!$L$3+VLOOKUP(CONCATENATE('DGNB LCA Results'!$I$3,"_",E600),$A$2:$F$550,4,FALSE)*'DGNB LCA Results'!$J$3,IF('DGNB LCA Results'!$P$4=2,VLOOKUP(CONCATENATE('DGNB LCA Results'!$M$3,"_",E600),$A$2:$F$550,4,FALSE)*'DGNB LCA Results'!$N$3+VLOOKUP(CONCATENATE('DGNB LCA Results'!$K$3,"_",E600),$A$2:$F$550,4,FALSE)*'DGNB LCA Results'!$L$3,IF('DGNB LCA Results'!$P$4=1,VLOOKUP(CONCATENATE('DGNB LCA Results'!$M$3,"_",E600),$A$2:$F$550,4,FALSE)*'DGNB LCA Results'!$N$3,0))))</f>
        <v>0</v>
      </c>
      <c r="E600">
        <v>90</v>
      </c>
      <c r="F600" t="s">
        <v>287</v>
      </c>
    </row>
    <row r="601">
      <c r="A601" t="str">
        <f t="shared" si="62"/>
        <v>MIX15_95</v>
      </c>
      <c r="B601">
        <f>IF('DGNB LCA Results'!$P$4=4,VLOOKUP(CONCATENATE('DGNB LCA Results'!$M$3,"_",E601),$A$2:$F$550,2,FALSE)*'DGNB LCA Results'!$N$3+VLOOKUP(CONCATENATE('DGNB LCA Results'!$K$3,"_",E601),$A$2:$F$550,2,FALSE)*'DGNB LCA Results'!$L$3+VLOOKUP(CONCATENATE('DGNB LCA Results'!$I$3,"_",E601),$A$2:$F$550,2,FALSE)*'DGNB LCA Results'!$J$3+VLOOKUP(CONCATENATE('DGNB LCA Results'!$G$3,"_",E601),$A$2:$F$550,2,FALSE)*'DGNB LCA Results'!$H$3,IF('DGNB LCA Results'!$P$4=3,VLOOKUP(CONCATENATE('DGNB LCA Results'!$M$3,"_",E601),$A$2:$F$550,2,FALSE)*'DGNB LCA Results'!$N$3+VLOOKUP(CONCATENATE('DGNB LCA Results'!$K$3,"_",E601),$A$2:$F$550,2,FALSE)*'DGNB LCA Results'!$L$3+VLOOKUP(CONCATENATE('DGNB LCA Results'!$I$3,"_",E601),$A$2:$F$550,2,FALSE)*'DGNB LCA Results'!$J$3,IF('DGNB LCA Results'!$P$4=2,VLOOKUP(CONCATENATE('DGNB LCA Results'!$M$3,"_",E601),$A$2:$F$550,2,FALSE)*'DGNB LCA Results'!$N$3+VLOOKUP(CONCATENATE('DGNB LCA Results'!$K$3,"_",E601),$A$2:$F$550,2,FALSE)*'DGNB LCA Results'!$L$3,IF('DGNB LCA Results'!$P$4=1,VLOOKUP(CONCATENATE('DGNB LCA Results'!$M$3,"_",E601),$A$2:$F$550,2,FALSE)*'DGNB LCA Results'!$N$3,0))))</f>
        <v>0</v>
      </c>
      <c r="C601">
        <f>IF('DGNB LCA Results'!$P$4=4,VLOOKUP(CONCATENATE('DGNB LCA Results'!$M$3,"_",E601),$A$2:$F$550,3,FALSE)*'DGNB LCA Results'!$N$3+VLOOKUP(CONCATENATE('DGNB LCA Results'!$K$3,"_",E601),$A$2:$F$550,3,FALSE)*'DGNB LCA Results'!$L$3+VLOOKUP(CONCATENATE('DGNB LCA Results'!$I$3,"_",E601),$A$2:$F$550,3,FALSE)*'DGNB LCA Results'!$J$3+VLOOKUP(CONCATENATE('DGNB LCA Results'!$G$3,"_",E601),$A$2:$F$550,3,FALSE)*'DGNB LCA Results'!$H$3,IF('DGNB LCA Results'!$P$4=3,VLOOKUP(CONCATENATE('DGNB LCA Results'!$M$3,"_",E601),$A$2:$F$550,3,FALSE)*'DGNB LCA Results'!$N$3+VLOOKUP(CONCATENATE('DGNB LCA Results'!$K$3,"_",E601),$A$2:$F$550,3,FALSE)*'DGNB LCA Results'!$L$3+VLOOKUP(CONCATENATE('DGNB LCA Results'!$I$3,"_",E601),$A$2:$F$550,3,FALSE)*'DGNB LCA Results'!$J$3,IF('DGNB LCA Results'!$P$4=2,VLOOKUP(CONCATENATE('DGNB LCA Results'!$M$3,"_",E601),$A$2:$F$550,3,FALSE)*'DGNB LCA Results'!$N$3+VLOOKUP(CONCATENATE('DGNB LCA Results'!$K$3,"_",E601),$A$2:$F$550,3,FALSE)*'DGNB LCA Results'!$L$3,IF('DGNB LCA Results'!$P$4=1,VLOOKUP(CONCATENATE('DGNB LCA Results'!$M$3,"_",E601),$A$2:$F$550,3,FALSE)*'DGNB LCA Results'!$N$3,0))))</f>
        <v>0</v>
      </c>
      <c r="D601">
        <f>IF('DGNB LCA Results'!$P$4=4,VLOOKUP(CONCATENATE('DGNB LCA Results'!$M$3,"_",E601),$A$2:$F$550,4,FALSE)*'DGNB LCA Results'!$N$3+VLOOKUP(CONCATENATE('DGNB LCA Results'!$K$3,"_",E601),$A$2:$F$550,4,FALSE)*'DGNB LCA Results'!$L$3+VLOOKUP(CONCATENATE('DGNB LCA Results'!$I$3,"_",E601),$A$2:$F$550,4,FALSE)*'DGNB LCA Results'!$J$3+VLOOKUP(CONCATENATE('DGNB LCA Results'!$G$3,"_",E601),$A$2:$F$550,4,FALSE)*'DGNB LCA Results'!$H$3,IF('DGNB LCA Results'!$P$4=3,VLOOKUP(CONCATENATE('DGNB LCA Results'!$M$3,"_",E601),$A$2:$F$550,4,FALSE)*'DGNB LCA Results'!$N$3+VLOOKUP(CONCATENATE('DGNB LCA Results'!$K$3,"_",E601),$A$2:$F$550,4,FALSE)*'DGNB LCA Results'!$L$3+VLOOKUP(CONCATENATE('DGNB LCA Results'!$I$3,"_",E601),$A$2:$F$550,4,FALSE)*'DGNB LCA Results'!$J$3,IF('DGNB LCA Results'!$P$4=2,VLOOKUP(CONCATENATE('DGNB LCA Results'!$M$3,"_",E601),$A$2:$F$550,4,FALSE)*'DGNB LCA Results'!$N$3+VLOOKUP(CONCATENATE('DGNB LCA Results'!$K$3,"_",E601),$A$2:$F$550,4,FALSE)*'DGNB LCA Results'!$L$3,IF('DGNB LCA Results'!$P$4=1,VLOOKUP(CONCATENATE('DGNB LCA Results'!$M$3,"_",E601),$A$2:$F$550,4,FALSE)*'DGNB LCA Results'!$N$3,0))))</f>
        <v>0</v>
      </c>
      <c r="E601">
        <v>95</v>
      </c>
      <c r="F601" t="s">
        <v>287</v>
      </c>
    </row>
    <row r="602">
      <c r="A602" t="str">
        <f t="shared" si="62"/>
        <v>MIX15_100</v>
      </c>
      <c r="B602">
        <f>IF('DGNB LCA Results'!$P$4=4,VLOOKUP(CONCATENATE('DGNB LCA Results'!$M$3,"_",E602),$A$2:$F$550,2,FALSE)*'DGNB LCA Results'!$N$3+VLOOKUP(CONCATENATE('DGNB LCA Results'!$K$3,"_",E602),$A$2:$F$550,2,FALSE)*'DGNB LCA Results'!$L$3+VLOOKUP(CONCATENATE('DGNB LCA Results'!$I$3,"_",E602),$A$2:$F$550,2,FALSE)*'DGNB LCA Results'!$J$3+VLOOKUP(CONCATENATE('DGNB LCA Results'!$G$3,"_",E602),$A$2:$F$550,2,FALSE)*'DGNB LCA Results'!$H$3,IF('DGNB LCA Results'!$P$4=3,VLOOKUP(CONCATENATE('DGNB LCA Results'!$M$3,"_",E602),$A$2:$F$550,2,FALSE)*'DGNB LCA Results'!$N$3+VLOOKUP(CONCATENATE('DGNB LCA Results'!$K$3,"_",E602),$A$2:$F$550,2,FALSE)*'DGNB LCA Results'!$L$3+VLOOKUP(CONCATENATE('DGNB LCA Results'!$I$3,"_",E602),$A$2:$F$550,2,FALSE)*'DGNB LCA Results'!$J$3,IF('DGNB LCA Results'!$P$4=2,VLOOKUP(CONCATENATE('DGNB LCA Results'!$M$3,"_",E602),$A$2:$F$550,2,FALSE)*'DGNB LCA Results'!$N$3+VLOOKUP(CONCATENATE('DGNB LCA Results'!$K$3,"_",E602),$A$2:$F$550,2,FALSE)*'DGNB LCA Results'!$L$3,IF('DGNB LCA Results'!$P$4=1,VLOOKUP(CONCATENATE('DGNB LCA Results'!$M$3,"_",E602),$A$2:$F$550,2,FALSE)*'DGNB LCA Results'!$N$3,0))))</f>
        <v>0</v>
      </c>
      <c r="C602">
        <f>IF('DGNB LCA Results'!$P$4=4,VLOOKUP(CONCATENATE('DGNB LCA Results'!$M$3,"_",E602),$A$2:$F$550,3,FALSE)*'DGNB LCA Results'!$N$3+VLOOKUP(CONCATENATE('DGNB LCA Results'!$K$3,"_",E602),$A$2:$F$550,3,FALSE)*'DGNB LCA Results'!$L$3+VLOOKUP(CONCATENATE('DGNB LCA Results'!$I$3,"_",E602),$A$2:$F$550,3,FALSE)*'DGNB LCA Results'!$J$3+VLOOKUP(CONCATENATE('DGNB LCA Results'!$G$3,"_",E602),$A$2:$F$550,3,FALSE)*'DGNB LCA Results'!$H$3,IF('DGNB LCA Results'!$P$4=3,VLOOKUP(CONCATENATE('DGNB LCA Results'!$M$3,"_",E602),$A$2:$F$550,3,FALSE)*'DGNB LCA Results'!$N$3+VLOOKUP(CONCATENATE('DGNB LCA Results'!$K$3,"_",E602),$A$2:$F$550,3,FALSE)*'DGNB LCA Results'!$L$3+VLOOKUP(CONCATENATE('DGNB LCA Results'!$I$3,"_",E602),$A$2:$F$550,3,FALSE)*'DGNB LCA Results'!$J$3,IF('DGNB LCA Results'!$P$4=2,VLOOKUP(CONCATENATE('DGNB LCA Results'!$M$3,"_",E602),$A$2:$F$550,3,FALSE)*'DGNB LCA Results'!$N$3+VLOOKUP(CONCATENATE('DGNB LCA Results'!$K$3,"_",E602),$A$2:$F$550,3,FALSE)*'DGNB LCA Results'!$L$3,IF('DGNB LCA Results'!$P$4=1,VLOOKUP(CONCATENATE('DGNB LCA Results'!$M$3,"_",E602),$A$2:$F$550,3,FALSE)*'DGNB LCA Results'!$N$3,0))))</f>
        <v>0</v>
      </c>
      <c r="D602">
        <f>IF('DGNB LCA Results'!$P$4=4,VLOOKUP(CONCATENATE('DGNB LCA Results'!$M$3,"_",E602),$A$2:$F$550,4,FALSE)*'DGNB LCA Results'!$N$3+VLOOKUP(CONCATENATE('DGNB LCA Results'!$K$3,"_",E602),$A$2:$F$550,4,FALSE)*'DGNB LCA Results'!$L$3+VLOOKUP(CONCATENATE('DGNB LCA Results'!$I$3,"_",E602),$A$2:$F$550,4,FALSE)*'DGNB LCA Results'!$J$3+VLOOKUP(CONCATENATE('DGNB LCA Results'!$G$3,"_",E602),$A$2:$F$550,4,FALSE)*'DGNB LCA Results'!$H$3,IF('DGNB LCA Results'!$P$4=3,VLOOKUP(CONCATENATE('DGNB LCA Results'!$M$3,"_",E602),$A$2:$F$550,4,FALSE)*'DGNB LCA Results'!$N$3+VLOOKUP(CONCATENATE('DGNB LCA Results'!$K$3,"_",E602),$A$2:$F$550,4,FALSE)*'DGNB LCA Results'!$L$3+VLOOKUP(CONCATENATE('DGNB LCA Results'!$I$3,"_",E602),$A$2:$F$550,4,FALSE)*'DGNB LCA Results'!$J$3,IF('DGNB LCA Results'!$P$4=2,VLOOKUP(CONCATENATE('DGNB LCA Results'!$M$3,"_",E602),$A$2:$F$550,4,FALSE)*'DGNB LCA Results'!$N$3+VLOOKUP(CONCATENATE('DGNB LCA Results'!$K$3,"_",E602),$A$2:$F$550,4,FALSE)*'DGNB LCA Results'!$L$3,IF('DGNB LCA Results'!$P$4=1,VLOOKUP(CONCATENATE('DGNB LCA Results'!$M$3,"_",E602),$A$2:$F$550,4,FALSE)*'DGNB LCA Results'!$N$3,0))))</f>
        <v>0</v>
      </c>
      <c r="E602">
        <v>100</v>
      </c>
      <c r="F602" t="s">
        <v>287</v>
      </c>
    </row>
    <row r="603">
      <c r="A603" t="str">
        <f t="shared" si="62"/>
        <v>MIX15_110</v>
      </c>
      <c r="B603">
        <f>IF('DGNB LCA Results'!$P$4=4,VLOOKUP(CONCATENATE('DGNB LCA Results'!$M$3,"_",E603),$A$2:$F$550,2,FALSE)*'DGNB LCA Results'!$N$3+VLOOKUP(CONCATENATE('DGNB LCA Results'!$K$3,"_",E603),$A$2:$F$550,2,FALSE)*'DGNB LCA Results'!$L$3+VLOOKUP(CONCATENATE('DGNB LCA Results'!$I$3,"_",E603),$A$2:$F$550,2,FALSE)*'DGNB LCA Results'!$J$3+VLOOKUP(CONCATENATE('DGNB LCA Results'!$G$3,"_",E603),$A$2:$F$550,2,FALSE)*'DGNB LCA Results'!$H$3,IF('DGNB LCA Results'!$P$4=3,VLOOKUP(CONCATENATE('DGNB LCA Results'!$M$3,"_",E603),$A$2:$F$550,2,FALSE)*'DGNB LCA Results'!$N$3+VLOOKUP(CONCATENATE('DGNB LCA Results'!$K$3,"_",E603),$A$2:$F$550,2,FALSE)*'DGNB LCA Results'!$L$3+VLOOKUP(CONCATENATE('DGNB LCA Results'!$I$3,"_",E603),$A$2:$F$550,2,FALSE)*'DGNB LCA Results'!$J$3,IF('DGNB LCA Results'!$P$4=2,VLOOKUP(CONCATENATE('DGNB LCA Results'!$M$3,"_",E603),$A$2:$F$550,2,FALSE)*'DGNB LCA Results'!$N$3+VLOOKUP(CONCATENATE('DGNB LCA Results'!$K$3,"_",E603),$A$2:$F$550,2,FALSE)*'DGNB LCA Results'!$L$3,IF('DGNB LCA Results'!$P$4=1,VLOOKUP(CONCATENATE('DGNB LCA Results'!$M$3,"_",E603),$A$2:$F$550,2,FALSE)*'DGNB LCA Results'!$N$3,0))))</f>
        <v>0</v>
      </c>
      <c r="C603">
        <f>IF('DGNB LCA Results'!$P$4=4,VLOOKUP(CONCATENATE('DGNB LCA Results'!$M$3,"_",E603),$A$2:$F$550,3,FALSE)*'DGNB LCA Results'!$N$3+VLOOKUP(CONCATENATE('DGNB LCA Results'!$K$3,"_",E603),$A$2:$F$550,3,FALSE)*'DGNB LCA Results'!$L$3+VLOOKUP(CONCATENATE('DGNB LCA Results'!$I$3,"_",E603),$A$2:$F$550,3,FALSE)*'DGNB LCA Results'!$J$3+VLOOKUP(CONCATENATE('DGNB LCA Results'!$G$3,"_",E603),$A$2:$F$550,3,FALSE)*'DGNB LCA Results'!$H$3,IF('DGNB LCA Results'!$P$4=3,VLOOKUP(CONCATENATE('DGNB LCA Results'!$M$3,"_",E603),$A$2:$F$550,3,FALSE)*'DGNB LCA Results'!$N$3+VLOOKUP(CONCATENATE('DGNB LCA Results'!$K$3,"_",E603),$A$2:$F$550,3,FALSE)*'DGNB LCA Results'!$L$3+VLOOKUP(CONCATENATE('DGNB LCA Results'!$I$3,"_",E603),$A$2:$F$550,3,FALSE)*'DGNB LCA Results'!$J$3,IF('DGNB LCA Results'!$P$4=2,VLOOKUP(CONCATENATE('DGNB LCA Results'!$M$3,"_",E603),$A$2:$F$550,3,FALSE)*'DGNB LCA Results'!$N$3+VLOOKUP(CONCATENATE('DGNB LCA Results'!$K$3,"_",E603),$A$2:$F$550,3,FALSE)*'DGNB LCA Results'!$L$3,IF('DGNB LCA Results'!$P$4=1,VLOOKUP(CONCATENATE('DGNB LCA Results'!$M$3,"_",E603),$A$2:$F$550,3,FALSE)*'DGNB LCA Results'!$N$3,0))))</f>
        <v>0</v>
      </c>
      <c r="D603">
        <f>IF('DGNB LCA Results'!$P$4=4,VLOOKUP(CONCATENATE('DGNB LCA Results'!$M$3,"_",E603),$A$2:$F$550,4,FALSE)*'DGNB LCA Results'!$N$3+VLOOKUP(CONCATENATE('DGNB LCA Results'!$K$3,"_",E603),$A$2:$F$550,4,FALSE)*'DGNB LCA Results'!$L$3+VLOOKUP(CONCATENATE('DGNB LCA Results'!$I$3,"_",E603),$A$2:$F$550,4,FALSE)*'DGNB LCA Results'!$J$3+VLOOKUP(CONCATENATE('DGNB LCA Results'!$G$3,"_",E603),$A$2:$F$550,4,FALSE)*'DGNB LCA Results'!$H$3,IF('DGNB LCA Results'!$P$4=3,VLOOKUP(CONCATENATE('DGNB LCA Results'!$M$3,"_",E603),$A$2:$F$550,4,FALSE)*'DGNB LCA Results'!$N$3+VLOOKUP(CONCATENATE('DGNB LCA Results'!$K$3,"_",E603),$A$2:$F$550,4,FALSE)*'DGNB LCA Results'!$L$3+VLOOKUP(CONCATENATE('DGNB LCA Results'!$I$3,"_",E603),$A$2:$F$550,4,FALSE)*'DGNB LCA Results'!$J$3,IF('DGNB LCA Results'!$P$4=2,VLOOKUP(CONCATENATE('DGNB LCA Results'!$M$3,"_",E603),$A$2:$F$550,4,FALSE)*'DGNB LCA Results'!$N$3+VLOOKUP(CONCATENATE('DGNB LCA Results'!$K$3,"_",E603),$A$2:$F$550,4,FALSE)*'DGNB LCA Results'!$L$3,IF('DGNB LCA Results'!$P$4=1,VLOOKUP(CONCATENATE('DGNB LCA Results'!$M$3,"_",E603),$A$2:$F$550,4,FALSE)*'DGNB LCA Results'!$N$3,0))))</f>
        <v>0</v>
      </c>
      <c r="E603">
        <v>110</v>
      </c>
      <c r="F603" t="s">
        <v>287</v>
      </c>
    </row>
    <row r="604">
      <c r="A604" t="str">
        <f t="shared" si="62"/>
        <v>MIX15_120</v>
      </c>
      <c r="B604">
        <f>IF('DGNB LCA Results'!$P$4=4,VLOOKUP(CONCATENATE('DGNB LCA Results'!$M$3,"_",E604),$A$2:$F$550,2,FALSE)*'DGNB LCA Results'!$N$3+VLOOKUP(CONCATENATE('DGNB LCA Results'!$K$3,"_",E604),$A$2:$F$550,2,FALSE)*'DGNB LCA Results'!$L$3+VLOOKUP(CONCATENATE('DGNB LCA Results'!$I$3,"_",E604),$A$2:$F$550,2,FALSE)*'DGNB LCA Results'!$J$3+VLOOKUP(CONCATENATE('DGNB LCA Results'!$G$3,"_",E604),$A$2:$F$550,2,FALSE)*'DGNB LCA Results'!$H$3,IF('DGNB LCA Results'!$P$4=3,VLOOKUP(CONCATENATE('DGNB LCA Results'!$M$3,"_",E604),$A$2:$F$550,2,FALSE)*'DGNB LCA Results'!$N$3+VLOOKUP(CONCATENATE('DGNB LCA Results'!$K$3,"_",E604),$A$2:$F$550,2,FALSE)*'DGNB LCA Results'!$L$3+VLOOKUP(CONCATENATE('DGNB LCA Results'!$I$3,"_",E604),$A$2:$F$550,2,FALSE)*'DGNB LCA Results'!$J$3,IF('DGNB LCA Results'!$P$4=2,VLOOKUP(CONCATENATE('DGNB LCA Results'!$M$3,"_",E604),$A$2:$F$550,2,FALSE)*'DGNB LCA Results'!$N$3+VLOOKUP(CONCATENATE('DGNB LCA Results'!$K$3,"_",E604),$A$2:$F$550,2,FALSE)*'DGNB LCA Results'!$L$3,IF('DGNB LCA Results'!$P$4=1,VLOOKUP(CONCATENATE('DGNB LCA Results'!$M$3,"_",E604),$A$2:$F$550,2,FALSE)*'DGNB LCA Results'!$N$3,0))))</f>
        <v>0</v>
      </c>
      <c r="C604">
        <f>IF('DGNB LCA Results'!$P$4=4,VLOOKUP(CONCATENATE('DGNB LCA Results'!$M$3,"_",E604),$A$2:$F$550,3,FALSE)*'DGNB LCA Results'!$N$3+VLOOKUP(CONCATENATE('DGNB LCA Results'!$K$3,"_",E604),$A$2:$F$550,3,FALSE)*'DGNB LCA Results'!$L$3+VLOOKUP(CONCATENATE('DGNB LCA Results'!$I$3,"_",E604),$A$2:$F$550,3,FALSE)*'DGNB LCA Results'!$J$3+VLOOKUP(CONCATENATE('DGNB LCA Results'!$G$3,"_",E604),$A$2:$F$550,3,FALSE)*'DGNB LCA Results'!$H$3,IF('DGNB LCA Results'!$P$4=3,VLOOKUP(CONCATENATE('DGNB LCA Results'!$M$3,"_",E604),$A$2:$F$550,3,FALSE)*'DGNB LCA Results'!$N$3+VLOOKUP(CONCATENATE('DGNB LCA Results'!$K$3,"_",E604),$A$2:$F$550,3,FALSE)*'DGNB LCA Results'!$L$3+VLOOKUP(CONCATENATE('DGNB LCA Results'!$I$3,"_",E604),$A$2:$F$550,3,FALSE)*'DGNB LCA Results'!$J$3,IF('DGNB LCA Results'!$P$4=2,VLOOKUP(CONCATENATE('DGNB LCA Results'!$M$3,"_",E604),$A$2:$F$550,3,FALSE)*'DGNB LCA Results'!$N$3+VLOOKUP(CONCATENATE('DGNB LCA Results'!$K$3,"_",E604),$A$2:$F$550,3,FALSE)*'DGNB LCA Results'!$L$3,IF('DGNB LCA Results'!$P$4=1,VLOOKUP(CONCATENATE('DGNB LCA Results'!$M$3,"_",E604),$A$2:$F$550,3,FALSE)*'DGNB LCA Results'!$N$3,0))))</f>
        <v>0</v>
      </c>
      <c r="D604">
        <f>IF('DGNB LCA Results'!$P$4=4,VLOOKUP(CONCATENATE('DGNB LCA Results'!$M$3,"_",E604),$A$2:$F$550,4,FALSE)*'DGNB LCA Results'!$N$3+VLOOKUP(CONCATENATE('DGNB LCA Results'!$K$3,"_",E604),$A$2:$F$550,4,FALSE)*'DGNB LCA Results'!$L$3+VLOOKUP(CONCATENATE('DGNB LCA Results'!$I$3,"_",E604),$A$2:$F$550,4,FALSE)*'DGNB LCA Results'!$J$3+VLOOKUP(CONCATENATE('DGNB LCA Results'!$G$3,"_",E604),$A$2:$F$550,4,FALSE)*'DGNB LCA Results'!$H$3,IF('DGNB LCA Results'!$P$4=3,VLOOKUP(CONCATENATE('DGNB LCA Results'!$M$3,"_",E604),$A$2:$F$550,4,FALSE)*'DGNB LCA Results'!$N$3+VLOOKUP(CONCATENATE('DGNB LCA Results'!$K$3,"_",E604),$A$2:$F$550,4,FALSE)*'DGNB LCA Results'!$L$3+VLOOKUP(CONCATENATE('DGNB LCA Results'!$I$3,"_",E604),$A$2:$F$550,4,FALSE)*'DGNB LCA Results'!$J$3,IF('DGNB LCA Results'!$P$4=2,VLOOKUP(CONCATENATE('DGNB LCA Results'!$M$3,"_",E604),$A$2:$F$550,4,FALSE)*'DGNB LCA Results'!$N$3+VLOOKUP(CONCATENATE('DGNB LCA Results'!$K$3,"_",E604),$A$2:$F$550,4,FALSE)*'DGNB LCA Results'!$L$3,IF('DGNB LCA Results'!$P$4=1,VLOOKUP(CONCATENATE('DGNB LCA Results'!$M$3,"_",E604),$A$2:$F$550,4,FALSE)*'DGNB LCA Results'!$N$3,0))))</f>
        <v>0</v>
      </c>
      <c r="E604">
        <v>120</v>
      </c>
      <c r="F604" t="s">
        <v>287</v>
      </c>
    </row>
    <row r="605">
      <c r="A605" t="str">
        <f t="shared" si="62"/>
        <v/>
      </c>
    </row>
    <row r="606">
      <c r="A606" t="str">
        <f t="shared" si="62"/>
        <v>MIX18_0</v>
      </c>
      <c r="B606">
        <v>1.3999999999999999</v>
      </c>
      <c r="C606">
        <v>1</v>
      </c>
      <c r="D606">
        <v>1</v>
      </c>
      <c r="E606">
        <v>0</v>
      </c>
      <c r="F606" t="s">
        <v>290</v>
      </c>
    </row>
    <row r="607">
      <c r="A607" t="str">
        <f t="shared" si="62"/>
        <v>MIX18_40</v>
      </c>
      <c r="B607">
        <v>1</v>
      </c>
      <c r="C607">
        <v>1</v>
      </c>
      <c r="D607">
        <v>1</v>
      </c>
      <c r="E607">
        <v>40</v>
      </c>
      <c r="F607" t="s">
        <v>290</v>
      </c>
    </row>
    <row r="608">
      <c r="A608" t="str">
        <f t="shared" si="62"/>
        <v>MIX18_80</v>
      </c>
      <c r="B608">
        <v>0.69999999999999996</v>
      </c>
      <c r="C608">
        <v>1</v>
      </c>
      <c r="D608">
        <v>1</v>
      </c>
      <c r="E608">
        <v>80</v>
      </c>
      <c r="F608" t="s">
        <v>290</v>
      </c>
    </row>
    <row r="609">
      <c r="A609" t="str">
        <f t="shared" si="62"/>
        <v>MIX18_100</v>
      </c>
      <c r="B609">
        <v>0.55000000000000004</v>
      </c>
      <c r="C609">
        <v>1</v>
      </c>
      <c r="D609">
        <v>1</v>
      </c>
      <c r="E609">
        <v>100</v>
      </c>
      <c r="F609" t="s">
        <v>290</v>
      </c>
    </row>
    <row r="610">
      <c r="A610" t="str">
        <f t="shared" si="62"/>
        <v/>
      </c>
    </row>
    <row r="611">
      <c r="A611" t="str">
        <f t="shared" si="62"/>
        <v>MIX18_NVS_0</v>
      </c>
      <c r="B611">
        <f>IF('DGNB LCA Results'!$P$4=4,VLOOKUP(CONCATENATE('DGNB LCA Results'!$M$3,"_",E611),$A$2:$E$560,2,FALSE)*'DGNB LCA Results'!$N$3+
                                                                  VLOOKUP(CONCATENATE('DGNB LCA Results'!$K$3,"_",E611),$A$2:$E$560,2,FALSE)*'DGNB LCA Results'!$L$3+
                                                                  VLOOKUP(CONCATENATE('DGNB LCA Results'!$I$3,"_",E611),$A$2:$E$560,2,FALSE)*'DGNB LCA Results'!$J$3+
                                                                  VLOOKUP(CONCATENATE('DGNB LCA Results'!$G$3,"_",E611), $A$2:$E$560,2,FALSE)*'DGNB LCA Results'!$H$3,
IF('DGNB LCA Results'!$P$4=3,VLOOKUP(CONCATENATE('DGNB LCA Results'!$M$3,"_",E611),$A$2:$E$560,2,FALSE)*'DGNB LCA Results'!$N$3+
                                                                VLOOKUP(CONCATENATE('DGNB LCA Results'!$K$3,"_",E611),$A$2:$E$560,2,FALSE)*'DGNB LCA Results'!$L$3+
                                                                VLOOKUP(CONCATENATE('DGNB LCA Results'!$I$3,"_",E611),$A$2:$E$560,2,FALSE)*'DGNB LCA Results'!$J$3,
IF('DGNB LCA Results'!$P$4=2,VLOOKUP(CONCATENATE('DGNB LCA Results'!$M$3,"_",E611),$A$2:$E$560,2,FALSE)*'DGNB LCA Results'!$N$3+
                                                                 VLOOKUP(CONCATENATE('DGNB LCA Results'!$K$3,"_",E611),$A$2:$E$560,2,FALSE)*'DGNB LCA Results'!$L$3,
IF('DGNB LCA Results'!$P$4=1,VLOOKUP(CONCATENATE('DGNB LCA Results'!$M$3,"_",E611),$A$2:$E$560,2,FALSE)*'DGNB LCA Results'!$N$3,0))))</f>
        <v>0</v>
      </c>
      <c r="C611">
        <v>1</v>
      </c>
      <c r="D611">
        <v>1</v>
      </c>
      <c r="E611">
        <v>0</v>
      </c>
      <c r="F611" t="s">
        <v>293</v>
      </c>
    </row>
    <row r="612">
      <c r="A612" t="str">
        <f t="shared" si="62"/>
        <v>MIX18_NVS_30</v>
      </c>
      <c r="B612">
        <f>IF('DGNB LCA Results'!$P$4=4,VLOOKUP(CONCATENATE('DGNB LCA Results'!$M$3,"_",E612),$A$2:$E$560,2,FALSE)*'DGNB LCA Results'!$N$3+VLOOKUP(CONCATENATE('DGNB LCA Results'!$K$3,"_",E612),$A$2:$E$560,2,FALSE)*'DGNB LCA Results'!$L$3+VLOOKUP(CONCATENATE('DGNB LCA Results'!$I$3,"_",E612),$A$2:$E$560,2,FALSE)*'DGNB LCA Results'!$J$3+VLOOKUP(CONCATENATE('DGNB LCA Results'!$G$3,"_",E612),$A$2:$E$560,2,FALSE)*'DGNB LCA Results'!$H$3,IF('DGNB LCA Results'!$P$4=3,VLOOKUP(CONCATENATE('DGNB LCA Results'!$M$3,"_",E612),$A$2:$E$560,2,FALSE)*'DGNB LCA Results'!$N$3+VLOOKUP(CONCATENATE('DGNB LCA Results'!$K$3,"_",E612),$A$2:$E$560,2,FALSE)*'DGNB LCA Results'!$L$3+VLOOKUP(CONCATENATE('DGNB LCA Results'!$I$3,"_",E612),$A$2:$E$560,2,FALSE)*'DGNB LCA Results'!$J$3,IF('DGNB LCA Results'!$P$4=2,VLOOKUP(CONCATENATE('DGNB LCA Results'!$M$3,"_",E612),$A$2:$E$560,2,FALSE)*'DGNB LCA Results'!$N$3+VLOOKUP(CONCATENATE('DGNB LCA Results'!$K$3,"_",E612),$A$2:$E$560,2,FALSE)*'DGNB LCA Results'!$L$3,IF('DGNB LCA Results'!$P$4=1,VLOOKUP(CONCATENATE('DGNB LCA Results'!$M$3,"_",E612),$A$2:$E$560,2,FALSE)*'DGNB LCA Results'!$N$3,0))))</f>
        <v>0</v>
      </c>
      <c r="C612">
        <v>1</v>
      </c>
      <c r="D612">
        <v>1</v>
      </c>
      <c r="E612">
        <v>30</v>
      </c>
      <c r="F612" t="s">
        <v>293</v>
      </c>
    </row>
    <row r="613">
      <c r="A613" t="str">
        <f t="shared" si="62"/>
        <v>MIX18_NVS_60</v>
      </c>
      <c r="B613">
        <f>IF('DGNB LCA Results'!$P$4=4,VLOOKUP(CONCATENATE('DGNB LCA Results'!$M$3,"_",E613),$A$2:$E$560,2,FALSE)*'DGNB LCA Results'!$N$3+VLOOKUP(CONCATENATE('DGNB LCA Results'!$K$3,"_",E613),$A$2:$E$560,2,FALSE)*'DGNB LCA Results'!$L$3+VLOOKUP(CONCATENATE('DGNB LCA Results'!$I$3,"_",E613),$A$2:$E$560,2,FALSE)*'DGNB LCA Results'!$J$3+VLOOKUP(CONCATENATE('DGNB LCA Results'!$G$3,"_",E613),$A$2:$E$560,2,FALSE)*'DGNB LCA Results'!$H$3,IF('DGNB LCA Results'!$P$4=3,VLOOKUP(CONCATENATE('DGNB LCA Results'!$M$3,"_",E613),$A$2:$E$560,2,FALSE)*'DGNB LCA Results'!$N$3+VLOOKUP(CONCATENATE('DGNB LCA Results'!$K$3,"_",E613),$A$2:$E$560,2,FALSE)*'DGNB LCA Results'!$L$3+VLOOKUP(CONCATENATE('DGNB LCA Results'!$I$3,"_",E613),$A$2:$E$560,2,FALSE)*'DGNB LCA Results'!$J$3,IF('DGNB LCA Results'!$P$4=2,VLOOKUP(CONCATENATE('DGNB LCA Results'!$M$3,"_",E613),$A$2:$E$560,2,FALSE)*'DGNB LCA Results'!$N$3+VLOOKUP(CONCATENATE('DGNB LCA Results'!$K$3,"_",E613),$A$2:$E$560,2,FALSE)*'DGNB LCA Results'!$L$3,IF('DGNB LCA Results'!$P$4=1,VLOOKUP(CONCATENATE('DGNB LCA Results'!$M$3,"_",E613),$A$2:$E$560,2,FALSE)*'DGNB LCA Results'!$N$3,0))))</f>
        <v>0</v>
      </c>
      <c r="C613">
        <v>1</v>
      </c>
      <c r="D613">
        <v>1</v>
      </c>
      <c r="E613">
        <v>60</v>
      </c>
      <c r="F613" t="s">
        <v>293</v>
      </c>
    </row>
    <row r="614">
      <c r="A614" t="str">
        <f t="shared" si="62"/>
        <v>MIX18_NVS_80</v>
      </c>
      <c r="B614">
        <f>IF('DGNB LCA Results'!$P$4=4,VLOOKUP(CONCATENATE('DGNB LCA Results'!$M$3,"_",E614),$A$2:$E$560,2,FALSE)*'DGNB LCA Results'!$N$3+VLOOKUP(CONCATENATE('DGNB LCA Results'!$K$3,"_",E614),$A$2:$E$560,2,FALSE)*'DGNB LCA Results'!$L$3+VLOOKUP(CONCATENATE('DGNB LCA Results'!$I$3,"_",E614),$A$2:$E$560,2,FALSE)*'DGNB LCA Results'!$J$3+VLOOKUP(CONCATENATE('DGNB LCA Results'!$G$3,"_",E614),$A$2:$E$560,2,FALSE)*'DGNB LCA Results'!$H$3,IF('DGNB LCA Results'!$P$4=3,VLOOKUP(CONCATENATE('DGNB LCA Results'!$M$3,"_",E614),$A$2:$E$560,2,FALSE)*'DGNB LCA Results'!$N$3+VLOOKUP(CONCATENATE('DGNB LCA Results'!$K$3,"_",E614),$A$2:$E$560,2,FALSE)*'DGNB LCA Results'!$L$3+VLOOKUP(CONCATENATE('DGNB LCA Results'!$I$3,"_",E614),$A$2:$E$560,2,FALSE)*'DGNB LCA Results'!$J$3,IF('DGNB LCA Results'!$P$4=2,VLOOKUP(CONCATENATE('DGNB LCA Results'!$M$3,"_",E614),$A$2:$E$560,2,FALSE)*'DGNB LCA Results'!$N$3+VLOOKUP(CONCATENATE('DGNB LCA Results'!$K$3,"_",E614),$A$2:$E$560,2,FALSE)*'DGNB LCA Results'!$L$3,IF('DGNB LCA Results'!$P$4=1,VLOOKUP(CONCATENATE('DGNB LCA Results'!$M$3,"_",E614),$A$2:$E$560,2,FALSE)*'DGNB LCA Results'!$N$3,0))))</f>
        <v>0</v>
      </c>
      <c r="C614">
        <v>1</v>
      </c>
      <c r="D614">
        <v>1</v>
      </c>
      <c r="E614">
        <v>80</v>
      </c>
      <c r="F614" t="s">
        <v>293</v>
      </c>
    </row>
    <row r="615">
      <c r="A615" t="str">
        <f t="shared" si="62"/>
        <v/>
      </c>
    </row>
    <row r="616">
      <c r="A616" t="str">
        <f t="shared" si="62"/>
        <v>SBV16_5</v>
      </c>
      <c r="B616" s="345">
        <v>1.3999999999999999</v>
      </c>
      <c r="C616">
        <v>1</v>
      </c>
      <c r="D616" s="345">
        <v>1.3999999999999999</v>
      </c>
      <c r="E616">
        <v>5</v>
      </c>
      <c r="F616" t="s">
        <v>302</v>
      </c>
    </row>
    <row r="617">
      <c r="A617" t="str">
        <f t="shared" si="62"/>
        <v>SBV16_10</v>
      </c>
      <c r="B617">
        <v>1.3</v>
      </c>
      <c r="C617">
        <v>1</v>
      </c>
      <c r="D617" s="345">
        <v>1.3999999999999999</v>
      </c>
      <c r="E617">
        <v>10</v>
      </c>
      <c r="F617" t="s">
        <v>302</v>
      </c>
    </row>
    <row r="618">
      <c r="A618" t="str">
        <f t="shared" si="62"/>
        <v>SBV16_15</v>
      </c>
      <c r="B618">
        <v>1.2</v>
      </c>
      <c r="C618">
        <v>1</v>
      </c>
      <c r="D618" s="345">
        <v>1.3999999999999999</v>
      </c>
      <c r="E618">
        <v>15</v>
      </c>
      <c r="F618" t="s">
        <v>302</v>
      </c>
    </row>
    <row r="619">
      <c r="A619" t="str">
        <f t="shared" si="62"/>
        <v>SBV16_20</v>
      </c>
      <c r="B619">
        <v>1.1000000000000001</v>
      </c>
      <c r="C619">
        <v>1</v>
      </c>
      <c r="D619" s="345">
        <v>1.3999999999999999</v>
      </c>
      <c r="E619">
        <v>20</v>
      </c>
      <c r="F619" t="s">
        <v>302</v>
      </c>
    </row>
    <row r="620">
      <c r="A620" t="str">
        <f t="shared" si="62"/>
        <v>SBV16_25</v>
      </c>
      <c r="B620">
        <v>1</v>
      </c>
      <c r="C620">
        <v>1</v>
      </c>
      <c r="D620" s="345">
        <v>1.3999999999999999</v>
      </c>
      <c r="E620">
        <v>25</v>
      </c>
      <c r="F620" t="s">
        <v>302</v>
      </c>
    </row>
    <row r="621">
      <c r="A621" t="str">
        <f t="shared" si="62"/>
        <v>SBV16_30</v>
      </c>
      <c r="B621">
        <v>0.93999999999999995</v>
      </c>
      <c r="C621">
        <v>1</v>
      </c>
      <c r="D621" s="345">
        <v>1.3999999999999999</v>
      </c>
      <c r="E621">
        <v>30</v>
      </c>
      <c r="F621" t="s">
        <v>302</v>
      </c>
    </row>
    <row r="622">
      <c r="A622" t="str">
        <f t="shared" si="62"/>
        <v>SBV16_35</v>
      </c>
      <c r="B622">
        <v>0.88</v>
      </c>
      <c r="C622">
        <v>1</v>
      </c>
      <c r="D622" s="345">
        <v>1.3999999999999999</v>
      </c>
      <c r="E622">
        <v>35</v>
      </c>
      <c r="F622" t="s">
        <v>302</v>
      </c>
    </row>
    <row r="623">
      <c r="A623" t="str">
        <f t="shared" si="62"/>
        <v>SBV16_40</v>
      </c>
      <c r="B623">
        <v>0.81999999999999995</v>
      </c>
      <c r="C623">
        <v>1</v>
      </c>
      <c r="D623" s="345">
        <v>1.3999999999999999</v>
      </c>
      <c r="E623">
        <v>40</v>
      </c>
      <c r="F623" t="s">
        <v>302</v>
      </c>
    </row>
    <row r="624">
      <c r="A624" t="str">
        <f t="shared" si="62"/>
        <v>SBV16_45</v>
      </c>
      <c r="B624">
        <v>0.76000000000000001</v>
      </c>
      <c r="C624">
        <v>1</v>
      </c>
      <c r="D624" s="345">
        <v>1.3999999999999999</v>
      </c>
      <c r="E624">
        <v>45</v>
      </c>
      <c r="F624" t="s">
        <v>302</v>
      </c>
    </row>
    <row r="625">
      <c r="A625" t="str">
        <f t="shared" si="62"/>
        <v>SBV16_50</v>
      </c>
      <c r="B625">
        <v>0.69999999999999996</v>
      </c>
      <c r="C625">
        <v>1</v>
      </c>
      <c r="D625" s="345">
        <v>1.3999999999999999</v>
      </c>
      <c r="E625">
        <v>50</v>
      </c>
      <c r="F625" t="s">
        <v>302</v>
      </c>
    </row>
    <row r="626">
      <c r="A626" t="str">
        <f t="shared" si="62"/>
        <v>SBV16_55</v>
      </c>
      <c r="B626">
        <v>0.67000000000000004</v>
      </c>
      <c r="C626">
        <v>1</v>
      </c>
      <c r="D626">
        <v>1</v>
      </c>
      <c r="E626">
        <v>55</v>
      </c>
      <c r="F626" t="s">
        <v>302</v>
      </c>
    </row>
    <row r="627">
      <c r="A627" t="str">
        <f t="shared" si="62"/>
        <v>SBV16_60</v>
      </c>
      <c r="B627">
        <v>0.64000000000000001</v>
      </c>
      <c r="C627">
        <v>1</v>
      </c>
      <c r="D627">
        <v>1</v>
      </c>
      <c r="E627">
        <v>60</v>
      </c>
      <c r="F627" t="s">
        <v>302</v>
      </c>
    </row>
    <row r="628">
      <c r="A628" t="str">
        <f t="shared" si="62"/>
        <v>SBV16_65</v>
      </c>
      <c r="B628">
        <v>0.60999999999999999</v>
      </c>
      <c r="C628">
        <v>1</v>
      </c>
      <c r="D628">
        <v>1</v>
      </c>
      <c r="E628">
        <v>65</v>
      </c>
      <c r="F628" t="s">
        <v>302</v>
      </c>
    </row>
    <row r="629">
      <c r="A629" t="str">
        <f t="shared" si="62"/>
        <v>SBV16_70</v>
      </c>
      <c r="B629">
        <v>0.57999999999999996</v>
      </c>
      <c r="C629">
        <v>1</v>
      </c>
      <c r="D629">
        <v>1</v>
      </c>
      <c r="E629">
        <v>70</v>
      </c>
      <c r="F629" t="s">
        <v>302</v>
      </c>
    </row>
    <row r="630">
      <c r="A630" t="str">
        <f t="shared" si="62"/>
        <v>SBV16_75</v>
      </c>
      <c r="B630">
        <v>0.55000000000000004</v>
      </c>
      <c r="C630">
        <v>1</v>
      </c>
      <c r="D630">
        <v>1</v>
      </c>
      <c r="E630">
        <v>75</v>
      </c>
      <c r="F630" t="s">
        <v>302</v>
      </c>
    </row>
    <row r="631">
      <c r="A631" t="str">
        <f t="shared" si="62"/>
        <v>SBV16_80</v>
      </c>
      <c r="B631">
        <v>0.52000000000000002</v>
      </c>
      <c r="C631">
        <v>1</v>
      </c>
      <c r="D631">
        <v>1</v>
      </c>
      <c r="E631">
        <v>80</v>
      </c>
      <c r="F631" t="s">
        <v>302</v>
      </c>
    </row>
    <row r="632">
      <c r="A632" t="str">
        <f t="shared" si="62"/>
        <v>SBV16_85</v>
      </c>
      <c r="B632">
        <v>0.48999999999999999</v>
      </c>
      <c r="C632">
        <v>1</v>
      </c>
      <c r="D632">
        <v>1</v>
      </c>
      <c r="E632">
        <v>85</v>
      </c>
      <c r="F632" t="s">
        <v>302</v>
      </c>
    </row>
    <row r="633">
      <c r="A633" t="str">
        <f t="shared" si="62"/>
        <v>SBV16_90</v>
      </c>
      <c r="B633">
        <v>0.46000000000000002</v>
      </c>
      <c r="C633">
        <v>1</v>
      </c>
      <c r="D633">
        <v>1</v>
      </c>
      <c r="E633">
        <v>90</v>
      </c>
      <c r="F633" t="s">
        <v>302</v>
      </c>
    </row>
    <row r="634">
      <c r="A634" t="str">
        <f t="shared" si="62"/>
        <v>SBV16_95</v>
      </c>
      <c r="B634">
        <v>0.42999999999999999</v>
      </c>
      <c r="C634">
        <v>1</v>
      </c>
      <c r="D634">
        <v>1</v>
      </c>
      <c r="E634">
        <v>95</v>
      </c>
      <c r="F634" t="s">
        <v>302</v>
      </c>
    </row>
    <row r="635">
      <c r="A635" t="str">
        <f t="shared" si="62"/>
        <v>SBV16_100</v>
      </c>
      <c r="B635">
        <v>0.40000000000000002</v>
      </c>
      <c r="C635">
        <v>1</v>
      </c>
      <c r="D635">
        <v>1</v>
      </c>
      <c r="E635">
        <v>100</v>
      </c>
      <c r="F635" t="s">
        <v>302</v>
      </c>
    </row>
    <row r="636">
      <c r="A636" t="str">
        <f t="shared" si="62"/>
        <v>SBV16_110</v>
      </c>
      <c r="B636">
        <v>0.40000000000000002</v>
      </c>
      <c r="C636">
        <v>1</v>
      </c>
      <c r="D636">
        <v>0.75</v>
      </c>
      <c r="E636">
        <v>110</v>
      </c>
      <c r="F636" t="s">
        <v>302</v>
      </c>
    </row>
    <row r="637">
      <c r="A637" t="str">
        <f t="shared" si="62"/>
        <v>SBV16_120</v>
      </c>
      <c r="B637">
        <v>0.40000000000000002</v>
      </c>
      <c r="C637">
        <v>1</v>
      </c>
      <c r="D637">
        <v>0.5</v>
      </c>
      <c r="E637">
        <v>120</v>
      </c>
      <c r="F637" t="s">
        <v>302</v>
      </c>
    </row>
    <row r="638">
      <c r="A638" t="str">
        <f t="shared" si="62"/>
        <v/>
      </c>
    </row>
    <row r="639">
      <c r="A639" t="str">
        <f t="shared" si="62"/>
        <v>SBV21_0</v>
      </c>
      <c r="B639">
        <v>1.3999999999999999</v>
      </c>
      <c r="C639">
        <v>1</v>
      </c>
      <c r="D639">
        <v>1.3999999999999999</v>
      </c>
      <c r="E639">
        <v>0</v>
      </c>
      <c r="F639" t="s">
        <v>255</v>
      </c>
    </row>
    <row r="640">
      <c r="A640" t="str">
        <f t="shared" si="62"/>
        <v>SBV21_25</v>
      </c>
      <c r="B640">
        <v>1</v>
      </c>
      <c r="C640">
        <v>1</v>
      </c>
      <c r="D640">
        <v>1.3999999999999999</v>
      </c>
      <c r="E640">
        <v>25</v>
      </c>
      <c r="F640" t="s">
        <v>255</v>
      </c>
    </row>
    <row r="641">
      <c r="A641" t="str">
        <f t="shared" si="62"/>
        <v>SBV21_50</v>
      </c>
      <c r="B641">
        <v>0.69999999999999996</v>
      </c>
      <c r="C641">
        <v>1</v>
      </c>
      <c r="D641">
        <v>1.3999999999999999</v>
      </c>
      <c r="E641">
        <v>50</v>
      </c>
      <c r="F641" t="s">
        <v>255</v>
      </c>
    </row>
    <row r="642">
      <c r="A642" t="str">
        <f t="shared" si="62"/>
        <v>SBV21_70</v>
      </c>
      <c r="B642">
        <v>0.55000000000000004</v>
      </c>
      <c r="C642">
        <v>1</v>
      </c>
      <c r="D642">
        <v>1.3999999999999999</v>
      </c>
      <c r="E642">
        <v>70</v>
      </c>
      <c r="F642" t="s">
        <v>255</v>
      </c>
    </row>
    <row r="643">
      <c r="A643" t="str">
        <f t="shared" ref="A643:A706" si="63">IF(F643="","",CONCATENATE(F643,"_",E643))</f>
        <v/>
      </c>
    </row>
    <row r="644">
      <c r="A644" t="str">
        <f t="shared" si="63"/>
        <v>SBI21_0</v>
      </c>
      <c r="B644">
        <v>1.3999999999999999</v>
      </c>
      <c r="C644">
        <v>1</v>
      </c>
      <c r="D644">
        <v>1.3999999999999999</v>
      </c>
      <c r="E644">
        <v>0</v>
      </c>
      <c r="F644" t="s">
        <v>260</v>
      </c>
    </row>
    <row r="645">
      <c r="A645" t="str">
        <f t="shared" si="63"/>
        <v>SBI21_25</v>
      </c>
      <c r="B645">
        <v>1</v>
      </c>
      <c r="C645">
        <v>1</v>
      </c>
      <c r="D645">
        <v>1.3999999999999999</v>
      </c>
      <c r="E645">
        <v>25</v>
      </c>
      <c r="F645" t="s">
        <v>260</v>
      </c>
    </row>
    <row r="646">
      <c r="A646" t="str">
        <f t="shared" si="63"/>
        <v>SBI21_50</v>
      </c>
      <c r="B646">
        <v>0.69999999999999996</v>
      </c>
      <c r="C646">
        <v>1</v>
      </c>
      <c r="D646">
        <v>1.3999999999999999</v>
      </c>
      <c r="E646">
        <v>50</v>
      </c>
      <c r="F646" t="s">
        <v>260</v>
      </c>
    </row>
    <row r="647">
      <c r="A647" t="str">
        <f t="shared" si="63"/>
        <v>SBI21_70</v>
      </c>
      <c r="B647">
        <v>0.55000000000000004</v>
      </c>
      <c r="C647">
        <v>1</v>
      </c>
      <c r="D647">
        <v>1.3999999999999999</v>
      </c>
      <c r="E647">
        <v>70</v>
      </c>
      <c r="F647" t="s">
        <v>260</v>
      </c>
    </row>
    <row r="648">
      <c r="A648" t="str">
        <f t="shared" si="63"/>
        <v/>
      </c>
    </row>
    <row r="649">
      <c r="A649" t="str">
        <f t="shared" si="63"/>
        <v>SWO21_0</v>
      </c>
      <c r="B649">
        <v>1.3999999999999999</v>
      </c>
      <c r="C649">
        <v>1</v>
      </c>
      <c r="D649">
        <v>1.3999999999999999</v>
      </c>
      <c r="E649">
        <v>0</v>
      </c>
      <c r="F649" t="s">
        <v>264</v>
      </c>
    </row>
    <row r="650">
      <c r="A650" t="str">
        <f t="shared" si="63"/>
        <v>SWO21_25</v>
      </c>
      <c r="B650">
        <v>1</v>
      </c>
      <c r="C650">
        <v>1</v>
      </c>
      <c r="D650">
        <v>1.3999999999999999</v>
      </c>
      <c r="E650">
        <v>25</v>
      </c>
      <c r="F650" t="s">
        <v>264</v>
      </c>
    </row>
    <row r="651">
      <c r="A651" t="str">
        <f t="shared" si="63"/>
        <v>SWO21_50</v>
      </c>
      <c r="B651">
        <v>0.69999999999999996</v>
      </c>
      <c r="C651">
        <v>1</v>
      </c>
      <c r="D651">
        <v>1.3999999999999999</v>
      </c>
      <c r="E651">
        <v>50</v>
      </c>
      <c r="F651" t="s">
        <v>264</v>
      </c>
    </row>
    <row r="652">
      <c r="A652" t="str">
        <f t="shared" si="63"/>
        <v>SWO21_70</v>
      </c>
      <c r="B652">
        <v>0.55000000000000004</v>
      </c>
      <c r="C652">
        <v>1</v>
      </c>
      <c r="D652">
        <v>1.3999999999999999</v>
      </c>
      <c r="E652">
        <v>70</v>
      </c>
      <c r="F652" t="s">
        <v>264</v>
      </c>
    </row>
    <row r="653">
      <c r="A653" t="str">
        <f t="shared" si="63"/>
        <v/>
      </c>
    </row>
    <row r="654">
      <c r="A654" t="str">
        <f t="shared" si="63"/>
        <v>SHO21_0</v>
      </c>
      <c r="B654">
        <v>1.3999999999999999</v>
      </c>
      <c r="C654">
        <v>1</v>
      </c>
      <c r="D654">
        <v>1.3999999999999999</v>
      </c>
      <c r="E654">
        <v>0</v>
      </c>
      <c r="F654" t="s">
        <v>269</v>
      </c>
    </row>
    <row r="655">
      <c r="A655" t="str">
        <f t="shared" si="63"/>
        <v>SHO21_25</v>
      </c>
      <c r="B655">
        <v>1</v>
      </c>
      <c r="C655">
        <v>1</v>
      </c>
      <c r="D655">
        <v>1.3999999999999999</v>
      </c>
      <c r="E655">
        <v>25</v>
      </c>
      <c r="F655" t="s">
        <v>269</v>
      </c>
    </row>
    <row r="656">
      <c r="A656" t="str">
        <f t="shared" si="63"/>
        <v>SHO21_50</v>
      </c>
      <c r="B656">
        <v>0.69999999999999996</v>
      </c>
      <c r="C656">
        <v>1</v>
      </c>
      <c r="D656">
        <v>1.3999999999999999</v>
      </c>
      <c r="E656">
        <v>50</v>
      </c>
      <c r="F656" t="s">
        <v>269</v>
      </c>
    </row>
    <row r="657">
      <c r="A657" t="str">
        <f t="shared" si="63"/>
        <v>SHO21_70</v>
      </c>
      <c r="B657">
        <v>0.55000000000000004</v>
      </c>
      <c r="C657">
        <v>1</v>
      </c>
      <c r="D657">
        <v>1.3999999999999999</v>
      </c>
      <c r="E657">
        <v>70</v>
      </c>
      <c r="F657" t="s">
        <v>269</v>
      </c>
    </row>
    <row r="658">
      <c r="A658" t="str">
        <f t="shared" si="63"/>
        <v/>
      </c>
    </row>
    <row r="659">
      <c r="A659" t="str">
        <f t="shared" si="63"/>
        <v>SVM21_0</v>
      </c>
      <c r="B659">
        <v>1.3999999999999999</v>
      </c>
      <c r="C659">
        <v>1</v>
      </c>
      <c r="D659">
        <v>1.3999999999999999</v>
      </c>
      <c r="E659">
        <v>0</v>
      </c>
      <c r="F659" t="s">
        <v>274</v>
      </c>
    </row>
    <row r="660">
      <c r="A660" t="str">
        <f t="shared" si="63"/>
        <v>SVM21_25</v>
      </c>
      <c r="B660">
        <v>1</v>
      </c>
      <c r="C660">
        <v>1</v>
      </c>
      <c r="D660">
        <v>1.3999999999999999</v>
      </c>
      <c r="E660">
        <v>25</v>
      </c>
      <c r="F660" t="s">
        <v>274</v>
      </c>
    </row>
    <row r="661">
      <c r="A661" t="str">
        <f t="shared" si="63"/>
        <v>SVM21_50</v>
      </c>
      <c r="B661">
        <v>0.69999999999999996</v>
      </c>
      <c r="C661">
        <v>1</v>
      </c>
      <c r="D661">
        <v>1.3999999999999999</v>
      </c>
      <c r="E661">
        <v>50</v>
      </c>
      <c r="F661" t="s">
        <v>274</v>
      </c>
    </row>
    <row r="662">
      <c r="A662" t="str">
        <f t="shared" si="63"/>
        <v>SVM21_70</v>
      </c>
      <c r="B662">
        <v>0.55000000000000004</v>
      </c>
      <c r="C662">
        <v>1</v>
      </c>
      <c r="D662">
        <v>1.3999999999999999</v>
      </c>
      <c r="E662">
        <v>70</v>
      </c>
      <c r="F662" t="s">
        <v>274</v>
      </c>
    </row>
    <row r="663">
      <c r="A663" t="str">
        <f t="shared" si="63"/>
        <v/>
      </c>
    </row>
    <row r="664">
      <c r="A664" t="str">
        <f t="shared" si="63"/>
        <v>SSC21_0</v>
      </c>
      <c r="B664">
        <v>1.3999999999999999</v>
      </c>
      <c r="C664">
        <v>1</v>
      </c>
      <c r="D664">
        <v>1.3999999999999999</v>
      </c>
      <c r="E664">
        <v>0</v>
      </c>
      <c r="F664" t="s">
        <v>279</v>
      </c>
    </row>
    <row r="665">
      <c r="A665" t="str">
        <f t="shared" si="63"/>
        <v>SSC21_25</v>
      </c>
      <c r="B665">
        <v>1</v>
      </c>
      <c r="C665">
        <v>1</v>
      </c>
      <c r="D665">
        <v>1.3999999999999999</v>
      </c>
      <c r="E665">
        <v>25</v>
      </c>
      <c r="F665" t="s">
        <v>279</v>
      </c>
    </row>
    <row r="666">
      <c r="A666" t="str">
        <f t="shared" si="63"/>
        <v>SSC21_50</v>
      </c>
      <c r="B666">
        <v>0.69999999999999996</v>
      </c>
      <c r="C666">
        <v>1</v>
      </c>
      <c r="D666">
        <v>1.3999999999999999</v>
      </c>
      <c r="E666">
        <v>50</v>
      </c>
      <c r="F666" t="s">
        <v>279</v>
      </c>
    </row>
    <row r="667">
      <c r="A667" t="str">
        <f t="shared" si="63"/>
        <v>SSC21_70</v>
      </c>
      <c r="B667">
        <v>0.55000000000000004</v>
      </c>
      <c r="C667">
        <v>1</v>
      </c>
      <c r="D667">
        <v>1.3999999999999999</v>
      </c>
      <c r="E667">
        <v>70</v>
      </c>
      <c r="F667" t="s">
        <v>279</v>
      </c>
    </row>
    <row r="668">
      <c r="A668" t="str">
        <f t="shared" si="63"/>
        <v/>
      </c>
    </row>
    <row r="669">
      <c r="A669" t="str">
        <f t="shared" si="63"/>
        <v>SGH21_0</v>
      </c>
      <c r="B669">
        <v>1.3999999999999999</v>
      </c>
      <c r="C669">
        <v>1</v>
      </c>
      <c r="D669">
        <v>1.3999999999999999</v>
      </c>
      <c r="E669">
        <v>0</v>
      </c>
      <c r="F669" t="s">
        <v>283</v>
      </c>
    </row>
    <row r="670">
      <c r="A670" t="str">
        <f t="shared" si="63"/>
        <v>SGH21_25</v>
      </c>
      <c r="B670">
        <v>1</v>
      </c>
      <c r="C670">
        <v>1</v>
      </c>
      <c r="D670">
        <v>1.3999999999999999</v>
      </c>
      <c r="E670">
        <v>25</v>
      </c>
      <c r="F670" t="s">
        <v>283</v>
      </c>
    </row>
    <row r="671">
      <c r="A671" t="str">
        <f t="shared" si="63"/>
        <v>SGH21_50</v>
      </c>
      <c r="B671">
        <v>0.69999999999999996</v>
      </c>
      <c r="C671">
        <v>1</v>
      </c>
      <c r="D671">
        <v>1.3999999999999999</v>
      </c>
      <c r="E671">
        <v>50</v>
      </c>
      <c r="F671" t="s">
        <v>283</v>
      </c>
    </row>
    <row r="672">
      <c r="A672" t="str">
        <f t="shared" si="63"/>
        <v>SGH21_70</v>
      </c>
      <c r="B672">
        <v>0.55000000000000004</v>
      </c>
      <c r="C672">
        <v>1</v>
      </c>
      <c r="D672">
        <v>1.3999999999999999</v>
      </c>
      <c r="E672">
        <v>70</v>
      </c>
      <c r="F672" t="s">
        <v>283</v>
      </c>
    </row>
    <row r="673">
      <c r="A673" t="str">
        <f t="shared" si="63"/>
        <v/>
      </c>
    </row>
    <row r="674">
      <c r="A674" t="str">
        <f t="shared" si="63"/>
        <v>SVS21_Typ1_0</v>
      </c>
      <c r="B674">
        <v>1.3999999999999999</v>
      </c>
      <c r="C674">
        <v>1</v>
      </c>
      <c r="D674">
        <v>1.3999999999999999</v>
      </c>
      <c r="E674">
        <v>0</v>
      </c>
      <c r="F674" t="s">
        <v>285</v>
      </c>
    </row>
    <row r="675">
      <c r="A675" t="str">
        <f t="shared" si="63"/>
        <v>SVS21_Typ1_25</v>
      </c>
      <c r="B675">
        <v>1</v>
      </c>
      <c r="C675">
        <v>1</v>
      </c>
      <c r="D675">
        <v>1.3999999999999999</v>
      </c>
      <c r="E675">
        <v>25</v>
      </c>
      <c r="F675" t="s">
        <v>285</v>
      </c>
    </row>
    <row r="676">
      <c r="A676" t="str">
        <f t="shared" si="63"/>
        <v>SVS21_Typ1_50</v>
      </c>
      <c r="B676">
        <v>0.69999999999999996</v>
      </c>
      <c r="C676">
        <v>1</v>
      </c>
      <c r="D676">
        <v>1.3999999999999999</v>
      </c>
      <c r="E676">
        <v>50</v>
      </c>
      <c r="F676" t="s">
        <v>285</v>
      </c>
    </row>
    <row r="677">
      <c r="A677" t="str">
        <f t="shared" si="63"/>
        <v>SVS21_Typ1_70</v>
      </c>
      <c r="B677">
        <v>0.55000000000000004</v>
      </c>
      <c r="C677">
        <v>1</v>
      </c>
      <c r="D677">
        <v>1.3999999999999999</v>
      </c>
      <c r="E677">
        <v>70</v>
      </c>
      <c r="F677" t="s">
        <v>285</v>
      </c>
    </row>
    <row r="678">
      <c r="A678" t="str">
        <f t="shared" si="63"/>
        <v/>
      </c>
    </row>
    <row r="679">
      <c r="A679" t="str">
        <f t="shared" si="63"/>
        <v>SLO21_0</v>
      </c>
      <c r="B679">
        <v>1.3999999999999999</v>
      </c>
      <c r="C679">
        <v>1</v>
      </c>
      <c r="D679">
        <v>1.3999999999999999</v>
      </c>
      <c r="E679">
        <v>0</v>
      </c>
      <c r="F679" t="s">
        <v>289</v>
      </c>
    </row>
    <row r="680">
      <c r="A680" t="str">
        <f t="shared" si="63"/>
        <v>SLO21_25</v>
      </c>
      <c r="B680">
        <v>1</v>
      </c>
      <c r="C680">
        <v>1</v>
      </c>
      <c r="D680">
        <v>1.3999999999999999</v>
      </c>
      <c r="E680">
        <v>25</v>
      </c>
      <c r="F680" t="s">
        <v>289</v>
      </c>
    </row>
    <row r="681">
      <c r="A681" t="str">
        <f t="shared" si="63"/>
        <v>SLO21_50</v>
      </c>
      <c r="B681">
        <v>0.69999999999999996</v>
      </c>
      <c r="C681">
        <v>1</v>
      </c>
      <c r="D681">
        <v>1.3999999999999999</v>
      </c>
      <c r="E681">
        <v>50</v>
      </c>
      <c r="F681" t="s">
        <v>289</v>
      </c>
    </row>
    <row r="682">
      <c r="A682" t="str">
        <f t="shared" si="63"/>
        <v>SLO21_70</v>
      </c>
      <c r="B682">
        <v>0.55000000000000004</v>
      </c>
      <c r="C682">
        <v>1</v>
      </c>
      <c r="D682">
        <v>1.3999999999999999</v>
      </c>
      <c r="E682">
        <v>70</v>
      </c>
      <c r="F682" t="s">
        <v>289</v>
      </c>
    </row>
    <row r="683">
      <c r="A683" t="str">
        <f t="shared" si="63"/>
        <v/>
      </c>
    </row>
    <row r="684">
      <c r="A684" t="str">
        <f t="shared" si="63"/>
        <v>SPS21_0</v>
      </c>
      <c r="B684">
        <v>1.3999999999999999</v>
      </c>
      <c r="C684">
        <v>1</v>
      </c>
      <c r="D684">
        <v>1.3999999999999999</v>
      </c>
      <c r="E684">
        <v>0</v>
      </c>
      <c r="F684" t="s">
        <v>292</v>
      </c>
    </row>
    <row r="685">
      <c r="A685" t="str">
        <f t="shared" si="63"/>
        <v>SPS21_25</v>
      </c>
      <c r="B685">
        <v>1</v>
      </c>
      <c r="C685">
        <v>1</v>
      </c>
      <c r="D685">
        <v>1.3999999999999999</v>
      </c>
      <c r="E685">
        <v>25</v>
      </c>
      <c r="F685" t="s">
        <v>292</v>
      </c>
    </row>
    <row r="686">
      <c r="A686" t="str">
        <f t="shared" si="63"/>
        <v>SPS21_50</v>
      </c>
      <c r="B686">
        <v>0.69999999999999996</v>
      </c>
      <c r="C686">
        <v>1</v>
      </c>
      <c r="D686">
        <v>1.3999999999999999</v>
      </c>
      <c r="E686">
        <v>50</v>
      </c>
      <c r="F686" t="s">
        <v>292</v>
      </c>
    </row>
    <row r="687">
      <c r="A687" t="str">
        <f t="shared" si="63"/>
        <v>SPS21_70</v>
      </c>
      <c r="B687">
        <v>0.55000000000000004</v>
      </c>
      <c r="C687">
        <v>1</v>
      </c>
      <c r="D687">
        <v>1.3999999999999999</v>
      </c>
      <c r="E687">
        <v>70</v>
      </c>
      <c r="F687" t="s">
        <v>292</v>
      </c>
    </row>
    <row r="688">
      <c r="A688" t="str">
        <f t="shared" si="63"/>
        <v/>
      </c>
    </row>
    <row r="689">
      <c r="A689" t="str">
        <f t="shared" si="63"/>
        <v>SVS21_Typ2_0</v>
      </c>
      <c r="B689">
        <v>1.3999999999999999</v>
      </c>
      <c r="C689">
        <v>1</v>
      </c>
      <c r="D689">
        <v>1.3999999999999999</v>
      </c>
      <c r="E689">
        <v>0</v>
      </c>
      <c r="F689" t="s">
        <v>294</v>
      </c>
    </row>
    <row r="690">
      <c r="A690" t="str">
        <f t="shared" si="63"/>
        <v>SVS21_Typ2_25</v>
      </c>
      <c r="B690">
        <v>1</v>
      </c>
      <c r="C690">
        <v>1</v>
      </c>
      <c r="D690">
        <v>1.3999999999999999</v>
      </c>
      <c r="E690">
        <v>25</v>
      </c>
      <c r="F690" t="s">
        <v>294</v>
      </c>
    </row>
    <row r="691">
      <c r="A691" t="str">
        <f t="shared" si="63"/>
        <v>SVS21_Typ2_50</v>
      </c>
      <c r="B691">
        <v>0.69999999999999996</v>
      </c>
      <c r="C691">
        <v>1</v>
      </c>
      <c r="D691">
        <v>1.3999999999999999</v>
      </c>
      <c r="E691">
        <v>50</v>
      </c>
      <c r="F691" t="s">
        <v>294</v>
      </c>
    </row>
    <row r="692">
      <c r="A692" t="str">
        <f t="shared" si="63"/>
        <v>SVS21_Typ2_70</v>
      </c>
      <c r="B692">
        <v>0.55000000000000004</v>
      </c>
      <c r="C692">
        <v>1</v>
      </c>
      <c r="D692">
        <v>1.3999999999999999</v>
      </c>
      <c r="E692">
        <v>70</v>
      </c>
      <c r="F692" t="s">
        <v>294</v>
      </c>
    </row>
    <row r="693">
      <c r="A693" t="str">
        <f t="shared" si="63"/>
        <v/>
      </c>
    </row>
    <row r="694">
      <c r="A694" t="str">
        <f t="shared" si="63"/>
        <v>MIX_Sanierung21_0</v>
      </c>
      <c r="B694">
        <v>1.3999999999999999</v>
      </c>
      <c r="C694">
        <v>1</v>
      </c>
      <c r="D694">
        <v>1.3999999999999999</v>
      </c>
      <c r="E694">
        <v>0</v>
      </c>
      <c r="F694" t="s">
        <v>297</v>
      </c>
    </row>
    <row r="695">
      <c r="A695" t="str">
        <f t="shared" si="63"/>
        <v>MIX_Sanierung21_25</v>
      </c>
      <c r="B695">
        <v>1</v>
      </c>
      <c r="C695">
        <v>1</v>
      </c>
      <c r="D695">
        <v>1.3999999999999999</v>
      </c>
      <c r="E695">
        <v>25</v>
      </c>
      <c r="F695" t="s">
        <v>297</v>
      </c>
    </row>
    <row r="696">
      <c r="A696" t="str">
        <f t="shared" si="63"/>
        <v>MIX_Sanierung21_50</v>
      </c>
      <c r="B696">
        <v>0.69999999999999996</v>
      </c>
      <c r="C696">
        <v>1</v>
      </c>
      <c r="D696">
        <v>1.3999999999999999</v>
      </c>
      <c r="E696">
        <v>50</v>
      </c>
      <c r="F696" t="s">
        <v>297</v>
      </c>
    </row>
    <row r="697">
      <c r="A697" t="str">
        <f t="shared" si="63"/>
        <v>MIX_Sanierung21_70</v>
      </c>
      <c r="B697">
        <v>0.55000000000000004</v>
      </c>
      <c r="C697">
        <v>1</v>
      </c>
      <c r="D697">
        <v>1.3999999999999999</v>
      </c>
      <c r="E697">
        <v>70</v>
      </c>
      <c r="F697" t="s">
        <v>297</v>
      </c>
    </row>
    <row r="698">
      <c r="A698" t="str">
        <f t="shared" si="63"/>
        <v/>
      </c>
    </row>
    <row r="699">
      <c r="A699" t="str">
        <f t="shared" si="63"/>
        <v>NGB18_0</v>
      </c>
      <c r="B699">
        <v>1.3999999999999999</v>
      </c>
      <c r="C699">
        <v>1</v>
      </c>
      <c r="D699">
        <v>1</v>
      </c>
      <c r="E699">
        <v>0</v>
      </c>
      <c r="F699" t="s">
        <v>303</v>
      </c>
    </row>
    <row r="700">
      <c r="A700" t="str">
        <f t="shared" si="63"/>
        <v>NGB18_30</v>
      </c>
      <c r="B700">
        <v>1.1000000000000001</v>
      </c>
      <c r="C700">
        <v>1</v>
      </c>
      <c r="D700">
        <v>1</v>
      </c>
      <c r="E700">
        <v>30</v>
      </c>
      <c r="F700" t="s">
        <v>303</v>
      </c>
    </row>
    <row r="701">
      <c r="A701" t="str">
        <f t="shared" si="63"/>
        <v>NGB18_40</v>
      </c>
      <c r="B701">
        <v>1</v>
      </c>
      <c r="C701">
        <v>1</v>
      </c>
      <c r="D701">
        <v>1</v>
      </c>
      <c r="E701">
        <v>40</v>
      </c>
      <c r="F701" t="s">
        <v>303</v>
      </c>
    </row>
    <row r="702">
      <c r="A702" t="str">
        <f t="shared" si="63"/>
        <v>NGB18_60</v>
      </c>
      <c r="B702">
        <v>0.84999999999999998</v>
      </c>
      <c r="C702">
        <v>1</v>
      </c>
      <c r="D702">
        <v>1</v>
      </c>
      <c r="E702">
        <v>60</v>
      </c>
      <c r="F702" t="s">
        <v>303</v>
      </c>
    </row>
    <row r="703">
      <c r="A703" t="str">
        <f t="shared" si="63"/>
        <v>NGB18_80</v>
      </c>
      <c r="B703">
        <v>0.69999999999999996</v>
      </c>
      <c r="C703">
        <v>1</v>
      </c>
      <c r="D703">
        <v>1</v>
      </c>
      <c r="E703">
        <v>80</v>
      </c>
      <c r="F703" t="s">
        <v>303</v>
      </c>
    </row>
    <row r="704">
      <c r="A704" t="str">
        <f t="shared" si="63"/>
        <v>NGB18_100</v>
      </c>
      <c r="B704">
        <v>0.55000000000000004</v>
      </c>
      <c r="C704">
        <v>1</v>
      </c>
      <c r="D704">
        <v>1</v>
      </c>
      <c r="E704">
        <v>100</v>
      </c>
      <c r="F704" t="s">
        <v>303</v>
      </c>
    </row>
    <row r="705">
      <c r="A705" t="str">
        <f t="shared" si="63"/>
        <v/>
      </c>
    </row>
    <row r="706">
      <c r="A706" t="str">
        <f t="shared" si="63"/>
        <v/>
      </c>
    </row>
    <row r="707">
      <c r="A707" t="str">
        <f t="shared" ref="A707:A770" si="64">IF(F707="","",CONCATENATE(F707,"_",E707))</f>
        <v/>
      </c>
    </row>
    <row r="708">
      <c r="A708" t="str">
        <f t="shared" si="64"/>
        <v/>
      </c>
    </row>
    <row r="709">
      <c r="A709" t="str">
        <f t="shared" si="64"/>
        <v/>
      </c>
    </row>
    <row r="710">
      <c r="A710" t="str">
        <f t="shared" si="64"/>
        <v/>
      </c>
    </row>
    <row r="711">
      <c r="A711" t="str">
        <f t="shared" si="64"/>
        <v/>
      </c>
    </row>
    <row r="712">
      <c r="A712" t="str">
        <f t="shared" si="64"/>
        <v/>
      </c>
    </row>
    <row r="713">
      <c r="A713" t="str">
        <f t="shared" si="64"/>
        <v/>
      </c>
    </row>
    <row r="714">
      <c r="A714" t="str">
        <f t="shared" si="64"/>
        <v/>
      </c>
    </row>
    <row r="715">
      <c r="A715" t="str">
        <f t="shared" si="64"/>
        <v/>
      </c>
    </row>
    <row r="716">
      <c r="A716" t="str">
        <f t="shared" si="64"/>
        <v/>
      </c>
    </row>
    <row r="717">
      <c r="A717" t="str">
        <f t="shared" si="64"/>
        <v/>
      </c>
    </row>
    <row r="718">
      <c r="A718" t="str">
        <f t="shared" si="64"/>
        <v/>
      </c>
    </row>
    <row r="719">
      <c r="A719" t="str">
        <f t="shared" si="64"/>
        <v/>
      </c>
    </row>
    <row r="720">
      <c r="A720" t="str">
        <f t="shared" si="64"/>
        <v/>
      </c>
    </row>
    <row r="721">
      <c r="A721" t="str">
        <f t="shared" si="64"/>
        <v/>
      </c>
    </row>
    <row r="722">
      <c r="A722" t="str">
        <f t="shared" si="64"/>
        <v/>
      </c>
    </row>
    <row r="723">
      <c r="A723" t="str">
        <f t="shared" si="64"/>
        <v/>
      </c>
    </row>
    <row r="724">
      <c r="A724" t="str">
        <f t="shared" si="64"/>
        <v/>
      </c>
    </row>
    <row r="725">
      <c r="A725" t="str">
        <f t="shared" si="64"/>
        <v/>
      </c>
    </row>
    <row r="726">
      <c r="A726" t="str">
        <f t="shared" si="64"/>
        <v/>
      </c>
    </row>
    <row r="727">
      <c r="A727" t="str">
        <f t="shared" si="64"/>
        <v/>
      </c>
    </row>
    <row r="728">
      <c r="A728" t="str">
        <f t="shared" si="64"/>
        <v/>
      </c>
    </row>
    <row r="729">
      <c r="A729" t="str">
        <f t="shared" si="64"/>
        <v/>
      </c>
    </row>
    <row r="730">
      <c r="A730" t="str">
        <f t="shared" si="64"/>
        <v/>
      </c>
    </row>
    <row r="731">
      <c r="A731" t="str">
        <f t="shared" si="64"/>
        <v/>
      </c>
    </row>
    <row r="732">
      <c r="A732" t="str">
        <f t="shared" si="64"/>
        <v/>
      </c>
    </row>
    <row r="733">
      <c r="A733" t="str">
        <f t="shared" si="64"/>
        <v/>
      </c>
    </row>
    <row r="734">
      <c r="A734" t="str">
        <f t="shared" si="64"/>
        <v/>
      </c>
    </row>
    <row r="735">
      <c r="A735" t="str">
        <f t="shared" si="64"/>
        <v/>
      </c>
    </row>
    <row r="736">
      <c r="A736" t="str">
        <f t="shared" si="64"/>
        <v/>
      </c>
    </row>
    <row r="737">
      <c r="A737" t="str">
        <f t="shared" si="64"/>
        <v/>
      </c>
    </row>
    <row r="738">
      <c r="A738" t="str">
        <f t="shared" si="64"/>
        <v/>
      </c>
    </row>
    <row r="739">
      <c r="A739" t="str">
        <f t="shared" si="64"/>
        <v/>
      </c>
    </row>
    <row r="740">
      <c r="A740" t="str">
        <f t="shared" si="64"/>
        <v/>
      </c>
    </row>
    <row r="741">
      <c r="A741" t="str">
        <f t="shared" si="64"/>
        <v/>
      </c>
    </row>
    <row r="742">
      <c r="A742" t="str">
        <f t="shared" si="64"/>
        <v/>
      </c>
    </row>
    <row r="743">
      <c r="A743" t="str">
        <f t="shared" si="64"/>
        <v/>
      </c>
    </row>
    <row r="744">
      <c r="A744" t="str">
        <f t="shared" si="64"/>
        <v/>
      </c>
    </row>
    <row r="745">
      <c r="A745" t="str">
        <f t="shared" si="64"/>
        <v/>
      </c>
    </row>
    <row r="746">
      <c r="A746" t="str">
        <f t="shared" si="64"/>
        <v/>
      </c>
    </row>
    <row r="747">
      <c r="A747" t="str">
        <f t="shared" si="64"/>
        <v/>
      </c>
    </row>
    <row r="748">
      <c r="A748" t="str">
        <f t="shared" si="64"/>
        <v/>
      </c>
    </row>
    <row r="749">
      <c r="A749" t="str">
        <f t="shared" si="64"/>
        <v/>
      </c>
    </row>
    <row r="750">
      <c r="A750" t="str">
        <f t="shared" si="64"/>
        <v/>
      </c>
    </row>
    <row r="751">
      <c r="A751" t="str">
        <f t="shared" si="64"/>
        <v/>
      </c>
    </row>
    <row r="752">
      <c r="A752" t="str">
        <f t="shared" si="64"/>
        <v/>
      </c>
    </row>
    <row r="753">
      <c r="A753" t="str">
        <f t="shared" si="64"/>
        <v/>
      </c>
    </row>
    <row r="754">
      <c r="A754" t="str">
        <f t="shared" si="64"/>
        <v/>
      </c>
    </row>
    <row r="755">
      <c r="A755" t="str">
        <f t="shared" si="64"/>
        <v/>
      </c>
    </row>
    <row r="756">
      <c r="A756" t="str">
        <f t="shared" si="64"/>
        <v/>
      </c>
    </row>
    <row r="757">
      <c r="A757" t="str">
        <f t="shared" si="64"/>
        <v/>
      </c>
    </row>
    <row r="758">
      <c r="A758" t="str">
        <f t="shared" si="64"/>
        <v/>
      </c>
    </row>
    <row r="759">
      <c r="A759" t="str">
        <f t="shared" si="64"/>
        <v/>
      </c>
    </row>
    <row r="760">
      <c r="A760" t="str">
        <f t="shared" si="64"/>
        <v/>
      </c>
    </row>
    <row r="761">
      <c r="A761" t="str">
        <f t="shared" si="64"/>
        <v/>
      </c>
    </row>
    <row r="762">
      <c r="A762" t="str">
        <f t="shared" si="64"/>
        <v/>
      </c>
    </row>
    <row r="763">
      <c r="A763" t="str">
        <f t="shared" si="64"/>
        <v/>
      </c>
    </row>
    <row r="764">
      <c r="A764" t="str">
        <f t="shared" si="64"/>
        <v/>
      </c>
    </row>
    <row r="765">
      <c r="A765" t="str">
        <f t="shared" si="64"/>
        <v/>
      </c>
    </row>
    <row r="766">
      <c r="A766" t="str">
        <f t="shared" si="64"/>
        <v/>
      </c>
    </row>
    <row r="767">
      <c r="A767" t="str">
        <f t="shared" si="64"/>
        <v/>
      </c>
    </row>
    <row r="768">
      <c r="A768" t="str">
        <f t="shared" si="64"/>
        <v/>
      </c>
    </row>
    <row r="769">
      <c r="A769" t="str">
        <f t="shared" si="64"/>
        <v/>
      </c>
    </row>
    <row r="770">
      <c r="A770" t="str">
        <f t="shared" si="64"/>
        <v/>
      </c>
    </row>
    <row r="771">
      <c r="A771" t="str">
        <f t="shared" ref="A771:A834" si="65">IF(F771="","",CONCATENATE(F771,"_",E771))</f>
        <v/>
      </c>
    </row>
    <row r="772">
      <c r="A772" t="str">
        <f t="shared" si="65"/>
        <v/>
      </c>
    </row>
    <row r="773">
      <c r="A773" t="str">
        <f t="shared" si="65"/>
        <v/>
      </c>
    </row>
    <row r="774">
      <c r="A774" t="str">
        <f t="shared" si="65"/>
        <v/>
      </c>
    </row>
    <row r="775">
      <c r="A775" t="str">
        <f t="shared" si="65"/>
        <v/>
      </c>
    </row>
    <row r="776">
      <c r="A776" t="str">
        <f t="shared" si="65"/>
        <v/>
      </c>
    </row>
    <row r="777">
      <c r="A777" t="str">
        <f t="shared" si="65"/>
        <v/>
      </c>
    </row>
    <row r="778">
      <c r="A778" t="str">
        <f t="shared" si="65"/>
        <v/>
      </c>
    </row>
    <row r="779">
      <c r="A779" t="str">
        <f t="shared" si="65"/>
        <v/>
      </c>
    </row>
    <row r="780">
      <c r="A780" t="str">
        <f t="shared" si="65"/>
        <v/>
      </c>
    </row>
    <row r="781">
      <c r="A781" t="str">
        <f t="shared" si="65"/>
        <v/>
      </c>
    </row>
    <row r="782">
      <c r="A782" t="str">
        <f t="shared" si="65"/>
        <v/>
      </c>
    </row>
    <row r="783">
      <c r="A783" t="str">
        <f t="shared" si="65"/>
        <v/>
      </c>
    </row>
    <row r="784">
      <c r="A784" t="str">
        <f t="shared" si="65"/>
        <v/>
      </c>
    </row>
    <row r="785">
      <c r="A785" t="str">
        <f t="shared" si="65"/>
        <v/>
      </c>
    </row>
    <row r="786">
      <c r="A786" t="str">
        <f t="shared" si="65"/>
        <v/>
      </c>
    </row>
    <row r="787">
      <c r="A787" t="str">
        <f t="shared" si="65"/>
        <v/>
      </c>
    </row>
    <row r="788">
      <c r="A788" t="str">
        <f t="shared" si="65"/>
        <v/>
      </c>
    </row>
    <row r="789">
      <c r="A789" t="str">
        <f t="shared" si="65"/>
        <v/>
      </c>
    </row>
    <row r="790">
      <c r="A790" t="str">
        <f t="shared" si="65"/>
        <v/>
      </c>
    </row>
    <row r="791">
      <c r="A791" t="str">
        <f t="shared" si="65"/>
        <v/>
      </c>
    </row>
    <row r="792">
      <c r="A792" t="str">
        <f t="shared" si="65"/>
        <v/>
      </c>
    </row>
    <row r="793">
      <c r="A793" t="str">
        <f t="shared" si="65"/>
        <v/>
      </c>
    </row>
    <row r="794">
      <c r="A794" t="str">
        <f t="shared" si="65"/>
        <v/>
      </c>
    </row>
    <row r="795">
      <c r="A795" t="str">
        <f t="shared" si="65"/>
        <v/>
      </c>
    </row>
    <row r="796">
      <c r="A796" t="str">
        <f t="shared" si="65"/>
        <v/>
      </c>
    </row>
    <row r="797">
      <c r="A797" t="str">
        <f t="shared" si="65"/>
        <v/>
      </c>
    </row>
    <row r="798">
      <c r="A798" t="str">
        <f t="shared" si="65"/>
        <v/>
      </c>
    </row>
    <row r="799">
      <c r="A799" t="str">
        <f t="shared" si="65"/>
        <v/>
      </c>
    </row>
    <row r="800">
      <c r="A800" t="str">
        <f t="shared" si="65"/>
        <v/>
      </c>
    </row>
    <row r="801">
      <c r="A801" t="str">
        <f t="shared" si="65"/>
        <v/>
      </c>
    </row>
    <row r="802">
      <c r="A802" t="str">
        <f t="shared" si="65"/>
        <v/>
      </c>
    </row>
    <row r="803">
      <c r="A803" t="str">
        <f t="shared" si="65"/>
        <v/>
      </c>
    </row>
    <row r="804">
      <c r="A804" t="str">
        <f t="shared" si="65"/>
        <v/>
      </c>
    </row>
    <row r="805">
      <c r="A805" t="str">
        <f t="shared" si="65"/>
        <v/>
      </c>
    </row>
    <row r="806">
      <c r="A806" t="str">
        <f t="shared" si="65"/>
        <v/>
      </c>
    </row>
    <row r="807">
      <c r="A807" t="str">
        <f t="shared" si="65"/>
        <v/>
      </c>
    </row>
    <row r="808">
      <c r="A808" t="str">
        <f t="shared" si="65"/>
        <v/>
      </c>
    </row>
    <row r="809">
      <c r="A809" t="str">
        <f t="shared" si="65"/>
        <v/>
      </c>
    </row>
    <row r="810">
      <c r="A810" t="str">
        <f t="shared" si="65"/>
        <v/>
      </c>
    </row>
    <row r="811">
      <c r="A811" t="str">
        <f t="shared" si="65"/>
        <v/>
      </c>
    </row>
    <row r="812">
      <c r="A812" t="str">
        <f t="shared" si="65"/>
        <v/>
      </c>
    </row>
    <row r="813">
      <c r="A813" t="str">
        <f t="shared" si="65"/>
        <v/>
      </c>
    </row>
    <row r="814">
      <c r="A814" t="str">
        <f t="shared" si="65"/>
        <v/>
      </c>
    </row>
    <row r="815">
      <c r="A815" t="str">
        <f t="shared" si="65"/>
        <v/>
      </c>
    </row>
    <row r="816">
      <c r="A816" t="str">
        <f t="shared" si="65"/>
        <v/>
      </c>
    </row>
    <row r="817">
      <c r="A817" t="str">
        <f t="shared" si="65"/>
        <v/>
      </c>
    </row>
    <row r="818">
      <c r="A818" t="str">
        <f t="shared" si="65"/>
        <v/>
      </c>
    </row>
    <row r="819">
      <c r="A819" t="str">
        <f t="shared" si="65"/>
        <v/>
      </c>
    </row>
    <row r="820">
      <c r="A820" t="str">
        <f t="shared" si="65"/>
        <v/>
      </c>
    </row>
    <row r="821">
      <c r="A821" t="str">
        <f t="shared" si="65"/>
        <v/>
      </c>
    </row>
    <row r="822">
      <c r="A822" t="str">
        <f t="shared" si="65"/>
        <v/>
      </c>
    </row>
    <row r="823">
      <c r="A823" t="str">
        <f t="shared" si="65"/>
        <v/>
      </c>
    </row>
    <row r="824">
      <c r="A824" t="str">
        <f t="shared" si="65"/>
        <v/>
      </c>
    </row>
    <row r="825">
      <c r="A825" t="str">
        <f t="shared" si="65"/>
        <v/>
      </c>
    </row>
    <row r="826">
      <c r="A826" t="str">
        <f t="shared" si="65"/>
        <v/>
      </c>
    </row>
    <row r="827">
      <c r="A827" t="str">
        <f t="shared" si="65"/>
        <v/>
      </c>
    </row>
    <row r="828">
      <c r="A828" t="str">
        <f t="shared" si="65"/>
        <v/>
      </c>
    </row>
    <row r="829">
      <c r="A829" t="str">
        <f t="shared" si="65"/>
        <v/>
      </c>
    </row>
    <row r="830">
      <c r="A830" t="str">
        <f t="shared" si="65"/>
        <v/>
      </c>
    </row>
    <row r="831">
      <c r="A831" t="str">
        <f t="shared" si="65"/>
        <v/>
      </c>
    </row>
    <row r="832">
      <c r="A832" t="str">
        <f t="shared" si="65"/>
        <v/>
      </c>
    </row>
    <row r="833">
      <c r="A833" t="str">
        <f t="shared" si="65"/>
        <v/>
      </c>
    </row>
    <row r="834">
      <c r="A834" t="str">
        <f t="shared" si="65"/>
        <v/>
      </c>
    </row>
    <row r="835">
      <c r="A835" t="str">
        <f t="shared" ref="A835:A898" si="66">IF(F835="","",CONCATENATE(F835,"_",E835))</f>
        <v/>
      </c>
    </row>
    <row r="836">
      <c r="A836" t="str">
        <f t="shared" si="66"/>
        <v/>
      </c>
    </row>
    <row r="837">
      <c r="A837" t="str">
        <f t="shared" si="66"/>
        <v/>
      </c>
    </row>
    <row r="838">
      <c r="A838" t="str">
        <f t="shared" si="66"/>
        <v/>
      </c>
    </row>
    <row r="839">
      <c r="A839" t="str">
        <f t="shared" si="66"/>
        <v/>
      </c>
    </row>
    <row r="840">
      <c r="A840" t="str">
        <f t="shared" si="66"/>
        <v/>
      </c>
    </row>
    <row r="841">
      <c r="A841" t="str">
        <f t="shared" si="66"/>
        <v/>
      </c>
    </row>
    <row r="842">
      <c r="A842" t="str">
        <f t="shared" si="66"/>
        <v/>
      </c>
    </row>
    <row r="843">
      <c r="A843" t="str">
        <f t="shared" si="66"/>
        <v/>
      </c>
    </row>
    <row r="844">
      <c r="A844" t="str">
        <f t="shared" si="66"/>
        <v/>
      </c>
    </row>
    <row r="845">
      <c r="A845" t="str">
        <f t="shared" si="66"/>
        <v/>
      </c>
    </row>
    <row r="846">
      <c r="A846" t="str">
        <f t="shared" si="66"/>
        <v/>
      </c>
    </row>
    <row r="847">
      <c r="A847" t="str">
        <f t="shared" si="66"/>
        <v/>
      </c>
    </row>
    <row r="848">
      <c r="A848" t="str">
        <f t="shared" si="66"/>
        <v/>
      </c>
    </row>
    <row r="849">
      <c r="A849" t="str">
        <f t="shared" si="66"/>
        <v/>
      </c>
    </row>
    <row r="850">
      <c r="A850" t="str">
        <f t="shared" si="66"/>
        <v/>
      </c>
    </row>
    <row r="851">
      <c r="A851" t="str">
        <f t="shared" si="66"/>
        <v/>
      </c>
    </row>
    <row r="852">
      <c r="A852" t="str">
        <f t="shared" si="66"/>
        <v/>
      </c>
    </row>
    <row r="853">
      <c r="A853" t="str">
        <f t="shared" si="66"/>
        <v/>
      </c>
    </row>
    <row r="854">
      <c r="A854" t="str">
        <f t="shared" si="66"/>
        <v/>
      </c>
    </row>
    <row r="855">
      <c r="A855" t="str">
        <f t="shared" si="66"/>
        <v/>
      </c>
    </row>
    <row r="856">
      <c r="A856" t="str">
        <f t="shared" si="66"/>
        <v/>
      </c>
    </row>
    <row r="857">
      <c r="A857" t="str">
        <f t="shared" si="66"/>
        <v/>
      </c>
    </row>
    <row r="858">
      <c r="A858" t="str">
        <f t="shared" si="66"/>
        <v/>
      </c>
    </row>
    <row r="859">
      <c r="A859" t="str">
        <f t="shared" si="66"/>
        <v/>
      </c>
    </row>
    <row r="860">
      <c r="A860" t="str">
        <f t="shared" si="66"/>
        <v/>
      </c>
    </row>
    <row r="861">
      <c r="A861" t="str">
        <f t="shared" si="66"/>
        <v/>
      </c>
    </row>
    <row r="862">
      <c r="A862" t="str">
        <f t="shared" si="66"/>
        <v/>
      </c>
    </row>
    <row r="863">
      <c r="A863" t="str">
        <f t="shared" si="66"/>
        <v/>
      </c>
    </row>
    <row r="864">
      <c r="A864" t="str">
        <f t="shared" si="66"/>
        <v/>
      </c>
    </row>
    <row r="865">
      <c r="A865" t="str">
        <f t="shared" si="66"/>
        <v/>
      </c>
    </row>
    <row r="866">
      <c r="A866" t="str">
        <f t="shared" si="66"/>
        <v/>
      </c>
    </row>
    <row r="867">
      <c r="A867" t="str">
        <f t="shared" si="66"/>
        <v/>
      </c>
    </row>
    <row r="868">
      <c r="A868" t="str">
        <f t="shared" si="66"/>
        <v/>
      </c>
    </row>
    <row r="869">
      <c r="A869" t="str">
        <f t="shared" si="66"/>
        <v/>
      </c>
    </row>
    <row r="870">
      <c r="A870" t="str">
        <f t="shared" si="66"/>
        <v/>
      </c>
    </row>
    <row r="871">
      <c r="A871" t="str">
        <f t="shared" si="66"/>
        <v/>
      </c>
    </row>
    <row r="872">
      <c r="A872" t="str">
        <f t="shared" si="66"/>
        <v/>
      </c>
    </row>
    <row r="873">
      <c r="A873" t="str">
        <f t="shared" si="66"/>
        <v/>
      </c>
    </row>
    <row r="874">
      <c r="A874" t="str">
        <f t="shared" si="66"/>
        <v/>
      </c>
    </row>
    <row r="875">
      <c r="A875" t="str">
        <f t="shared" si="66"/>
        <v/>
      </c>
    </row>
    <row r="876">
      <c r="A876" t="str">
        <f t="shared" si="66"/>
        <v/>
      </c>
    </row>
    <row r="877">
      <c r="A877" t="str">
        <f t="shared" si="66"/>
        <v/>
      </c>
    </row>
    <row r="878">
      <c r="A878" t="str">
        <f t="shared" si="66"/>
        <v/>
      </c>
    </row>
    <row r="879">
      <c r="A879" t="str">
        <f t="shared" si="66"/>
        <v/>
      </c>
    </row>
    <row r="880">
      <c r="A880" t="str">
        <f t="shared" si="66"/>
        <v/>
      </c>
    </row>
    <row r="881">
      <c r="A881" t="str">
        <f t="shared" si="66"/>
        <v/>
      </c>
    </row>
    <row r="882">
      <c r="A882" t="str">
        <f t="shared" si="66"/>
        <v/>
      </c>
    </row>
    <row r="883">
      <c r="A883" t="str">
        <f t="shared" si="66"/>
        <v/>
      </c>
    </row>
    <row r="884">
      <c r="A884" t="str">
        <f t="shared" si="66"/>
        <v/>
      </c>
    </row>
    <row r="885">
      <c r="A885" t="str">
        <f t="shared" si="66"/>
        <v/>
      </c>
    </row>
    <row r="886">
      <c r="A886" t="str">
        <f t="shared" si="66"/>
        <v/>
      </c>
    </row>
    <row r="887">
      <c r="A887" t="str">
        <f t="shared" si="66"/>
        <v/>
      </c>
    </row>
    <row r="888">
      <c r="A888" t="str">
        <f t="shared" si="66"/>
        <v/>
      </c>
    </row>
    <row r="889">
      <c r="A889" t="str">
        <f t="shared" si="66"/>
        <v/>
      </c>
    </row>
    <row r="890">
      <c r="A890" t="str">
        <f t="shared" si="66"/>
        <v/>
      </c>
    </row>
    <row r="891">
      <c r="A891" t="str">
        <f t="shared" si="66"/>
        <v/>
      </c>
    </row>
    <row r="892">
      <c r="A892" t="str">
        <f t="shared" si="66"/>
        <v/>
      </c>
    </row>
    <row r="893">
      <c r="A893" t="str">
        <f t="shared" si="66"/>
        <v/>
      </c>
    </row>
    <row r="894">
      <c r="A894" t="str">
        <f t="shared" si="66"/>
        <v/>
      </c>
    </row>
    <row r="895">
      <c r="A895" t="str">
        <f t="shared" si="66"/>
        <v/>
      </c>
    </row>
    <row r="896">
      <c r="A896" t="str">
        <f t="shared" si="66"/>
        <v/>
      </c>
    </row>
    <row r="897">
      <c r="A897" t="str">
        <f t="shared" si="66"/>
        <v/>
      </c>
    </row>
    <row r="898">
      <c r="A898" t="str">
        <f t="shared" si="66"/>
        <v/>
      </c>
    </row>
    <row r="899">
      <c r="A899" t="str">
        <f t="shared" ref="A899:A962" si="67">IF(F899="","",CONCATENATE(F899,"_",E899))</f>
        <v/>
      </c>
    </row>
    <row r="900">
      <c r="A900" t="str">
        <f t="shared" si="67"/>
        <v/>
      </c>
    </row>
    <row r="901">
      <c r="A901" t="str">
        <f t="shared" si="67"/>
        <v/>
      </c>
    </row>
    <row r="902">
      <c r="A902" t="str">
        <f t="shared" si="67"/>
        <v/>
      </c>
    </row>
    <row r="903">
      <c r="A903" t="str">
        <f t="shared" si="67"/>
        <v/>
      </c>
    </row>
    <row r="904">
      <c r="A904" t="str">
        <f t="shared" si="67"/>
        <v/>
      </c>
    </row>
    <row r="905">
      <c r="A905" t="str">
        <f t="shared" si="67"/>
        <v/>
      </c>
    </row>
    <row r="906">
      <c r="A906" t="str">
        <f t="shared" si="67"/>
        <v/>
      </c>
    </row>
    <row r="907">
      <c r="A907" t="str">
        <f t="shared" si="67"/>
        <v/>
      </c>
    </row>
    <row r="908">
      <c r="A908" t="str">
        <f t="shared" si="67"/>
        <v/>
      </c>
    </row>
    <row r="909">
      <c r="A909" t="str">
        <f t="shared" si="67"/>
        <v/>
      </c>
    </row>
    <row r="910">
      <c r="A910" t="str">
        <f t="shared" si="67"/>
        <v/>
      </c>
    </row>
    <row r="911">
      <c r="A911" t="str">
        <f t="shared" si="67"/>
        <v/>
      </c>
    </row>
    <row r="912">
      <c r="A912" t="str">
        <f t="shared" si="67"/>
        <v/>
      </c>
    </row>
    <row r="913">
      <c r="A913" t="str">
        <f t="shared" si="67"/>
        <v/>
      </c>
    </row>
    <row r="914">
      <c r="A914" t="str">
        <f t="shared" si="67"/>
        <v/>
      </c>
    </row>
    <row r="915">
      <c r="A915" t="str">
        <f t="shared" si="67"/>
        <v/>
      </c>
    </row>
    <row r="916">
      <c r="A916" t="str">
        <f t="shared" si="67"/>
        <v/>
      </c>
    </row>
    <row r="917">
      <c r="A917" t="str">
        <f t="shared" si="67"/>
        <v/>
      </c>
    </row>
    <row r="918">
      <c r="A918" t="str">
        <f t="shared" si="67"/>
        <v/>
      </c>
    </row>
    <row r="919">
      <c r="A919" t="str">
        <f t="shared" si="67"/>
        <v/>
      </c>
    </row>
    <row r="920">
      <c r="A920" t="str">
        <f t="shared" si="67"/>
        <v/>
      </c>
    </row>
    <row r="921">
      <c r="A921" t="str">
        <f t="shared" si="67"/>
        <v/>
      </c>
    </row>
    <row r="922">
      <c r="A922" t="str">
        <f t="shared" si="67"/>
        <v/>
      </c>
    </row>
    <row r="923">
      <c r="A923" t="str">
        <f t="shared" si="67"/>
        <v/>
      </c>
    </row>
    <row r="924">
      <c r="A924" t="str">
        <f t="shared" si="67"/>
        <v/>
      </c>
    </row>
    <row r="925">
      <c r="A925" t="str">
        <f t="shared" si="67"/>
        <v/>
      </c>
    </row>
    <row r="926">
      <c r="A926" t="str">
        <f t="shared" si="67"/>
        <v/>
      </c>
    </row>
    <row r="927">
      <c r="A927" t="str">
        <f t="shared" si="67"/>
        <v/>
      </c>
    </row>
    <row r="928">
      <c r="A928" t="str">
        <f t="shared" si="67"/>
        <v/>
      </c>
    </row>
    <row r="929">
      <c r="A929" t="str">
        <f t="shared" si="67"/>
        <v/>
      </c>
    </row>
    <row r="930">
      <c r="A930" t="str">
        <f t="shared" si="67"/>
        <v/>
      </c>
    </row>
    <row r="931">
      <c r="A931" t="str">
        <f t="shared" si="67"/>
        <v/>
      </c>
    </row>
    <row r="932">
      <c r="A932" t="str">
        <f t="shared" si="67"/>
        <v/>
      </c>
    </row>
    <row r="933">
      <c r="A933" t="str">
        <f t="shared" si="67"/>
        <v/>
      </c>
    </row>
    <row r="934">
      <c r="A934" t="str">
        <f t="shared" si="67"/>
        <v/>
      </c>
    </row>
    <row r="935">
      <c r="A935" t="str">
        <f t="shared" si="67"/>
        <v/>
      </c>
    </row>
    <row r="936">
      <c r="A936" t="str">
        <f t="shared" si="67"/>
        <v/>
      </c>
    </row>
    <row r="937">
      <c r="A937" t="str">
        <f t="shared" si="67"/>
        <v/>
      </c>
    </row>
    <row r="938">
      <c r="A938" t="str">
        <f t="shared" si="67"/>
        <v/>
      </c>
    </row>
    <row r="939">
      <c r="A939" t="str">
        <f t="shared" si="67"/>
        <v/>
      </c>
    </row>
    <row r="940">
      <c r="A940" t="str">
        <f t="shared" si="67"/>
        <v/>
      </c>
    </row>
    <row r="941">
      <c r="A941" t="str">
        <f t="shared" si="67"/>
        <v/>
      </c>
    </row>
    <row r="942">
      <c r="A942" t="str">
        <f t="shared" si="67"/>
        <v/>
      </c>
    </row>
    <row r="943">
      <c r="A943" t="str">
        <f t="shared" si="67"/>
        <v/>
      </c>
    </row>
    <row r="944">
      <c r="A944" t="str">
        <f t="shared" si="67"/>
        <v/>
      </c>
    </row>
    <row r="945">
      <c r="A945" t="str">
        <f t="shared" si="67"/>
        <v/>
      </c>
    </row>
    <row r="946">
      <c r="A946" t="str">
        <f t="shared" si="67"/>
        <v/>
      </c>
    </row>
    <row r="947">
      <c r="A947" t="str">
        <f t="shared" si="67"/>
        <v/>
      </c>
    </row>
    <row r="948">
      <c r="A948" t="str">
        <f t="shared" si="67"/>
        <v/>
      </c>
    </row>
    <row r="949">
      <c r="A949" t="str">
        <f t="shared" si="67"/>
        <v/>
      </c>
    </row>
    <row r="950">
      <c r="A950" t="str">
        <f t="shared" si="67"/>
        <v/>
      </c>
    </row>
    <row r="951">
      <c r="A951" t="str">
        <f t="shared" si="67"/>
        <v/>
      </c>
    </row>
    <row r="952">
      <c r="A952" t="str">
        <f t="shared" si="67"/>
        <v/>
      </c>
    </row>
    <row r="953">
      <c r="A953" t="str">
        <f t="shared" si="67"/>
        <v/>
      </c>
    </row>
    <row r="954">
      <c r="A954" t="str">
        <f t="shared" si="67"/>
        <v/>
      </c>
    </row>
    <row r="955">
      <c r="A955" t="str">
        <f t="shared" si="67"/>
        <v/>
      </c>
    </row>
    <row r="956">
      <c r="A956" t="str">
        <f t="shared" si="67"/>
        <v/>
      </c>
    </row>
    <row r="957">
      <c r="A957" t="str">
        <f t="shared" si="67"/>
        <v/>
      </c>
    </row>
    <row r="958">
      <c r="A958" t="str">
        <f t="shared" si="67"/>
        <v/>
      </c>
    </row>
    <row r="959">
      <c r="A959" t="str">
        <f t="shared" si="67"/>
        <v/>
      </c>
    </row>
    <row r="960">
      <c r="A960" t="str">
        <f t="shared" si="67"/>
        <v/>
      </c>
    </row>
    <row r="961">
      <c r="A961" t="str">
        <f t="shared" si="67"/>
        <v/>
      </c>
    </row>
    <row r="962">
      <c r="A962" t="str">
        <f t="shared" si="67"/>
        <v/>
      </c>
    </row>
    <row r="963">
      <c r="A963" t="str">
        <f t="shared" ref="A963:A1026" si="68">IF(F963="","",CONCATENATE(F963,"_",E963))</f>
        <v/>
      </c>
    </row>
    <row r="964">
      <c r="A964" t="str">
        <f t="shared" si="68"/>
        <v/>
      </c>
    </row>
    <row r="965">
      <c r="A965" t="str">
        <f t="shared" si="68"/>
        <v/>
      </c>
    </row>
    <row r="966">
      <c r="A966" t="str">
        <f t="shared" si="68"/>
        <v/>
      </c>
    </row>
    <row r="967">
      <c r="A967" t="str">
        <f t="shared" si="68"/>
        <v/>
      </c>
    </row>
    <row r="968">
      <c r="A968" t="str">
        <f t="shared" si="68"/>
        <v/>
      </c>
    </row>
    <row r="969">
      <c r="A969" t="str">
        <f t="shared" si="68"/>
        <v/>
      </c>
    </row>
    <row r="970">
      <c r="A970" t="str">
        <f t="shared" si="68"/>
        <v/>
      </c>
    </row>
    <row r="971">
      <c r="A971" t="str">
        <f t="shared" si="68"/>
        <v/>
      </c>
    </row>
    <row r="972">
      <c r="A972" t="str">
        <f t="shared" si="68"/>
        <v/>
      </c>
    </row>
    <row r="973">
      <c r="A973" t="str">
        <f t="shared" si="68"/>
        <v/>
      </c>
    </row>
    <row r="974">
      <c r="A974" t="str">
        <f t="shared" si="68"/>
        <v/>
      </c>
    </row>
    <row r="975">
      <c r="A975" t="str">
        <f t="shared" si="68"/>
        <v/>
      </c>
    </row>
    <row r="976">
      <c r="A976" t="str">
        <f t="shared" si="68"/>
        <v/>
      </c>
    </row>
    <row r="977">
      <c r="A977" t="str">
        <f t="shared" si="68"/>
        <v/>
      </c>
    </row>
    <row r="978">
      <c r="A978" t="str">
        <f t="shared" si="68"/>
        <v/>
      </c>
    </row>
    <row r="979">
      <c r="A979" t="str">
        <f t="shared" si="68"/>
        <v/>
      </c>
    </row>
    <row r="980">
      <c r="A980" t="str">
        <f t="shared" si="68"/>
        <v/>
      </c>
    </row>
    <row r="981">
      <c r="A981" t="str">
        <f t="shared" si="68"/>
        <v/>
      </c>
    </row>
    <row r="982">
      <c r="A982" t="str">
        <f t="shared" si="68"/>
        <v/>
      </c>
    </row>
    <row r="983">
      <c r="A983" t="str">
        <f t="shared" si="68"/>
        <v/>
      </c>
    </row>
    <row r="984">
      <c r="A984" t="str">
        <f t="shared" si="68"/>
        <v/>
      </c>
    </row>
    <row r="985">
      <c r="A985" t="str">
        <f t="shared" si="68"/>
        <v/>
      </c>
    </row>
    <row r="986">
      <c r="A986" t="str">
        <f t="shared" si="68"/>
        <v/>
      </c>
    </row>
    <row r="987">
      <c r="A987" t="str">
        <f t="shared" si="68"/>
        <v/>
      </c>
    </row>
    <row r="988">
      <c r="A988" t="str">
        <f t="shared" si="68"/>
        <v/>
      </c>
    </row>
    <row r="989">
      <c r="A989" t="str">
        <f t="shared" si="68"/>
        <v/>
      </c>
    </row>
    <row r="990">
      <c r="A990" t="str">
        <f t="shared" si="68"/>
        <v/>
      </c>
    </row>
    <row r="991">
      <c r="A991" t="str">
        <f t="shared" si="68"/>
        <v/>
      </c>
    </row>
    <row r="992">
      <c r="A992" t="str">
        <f t="shared" si="68"/>
        <v/>
      </c>
    </row>
    <row r="993">
      <c r="A993" t="str">
        <f t="shared" si="68"/>
        <v/>
      </c>
    </row>
    <row r="994">
      <c r="A994" t="str">
        <f t="shared" si="68"/>
        <v/>
      </c>
    </row>
    <row r="995">
      <c r="A995" t="str">
        <f t="shared" si="68"/>
        <v/>
      </c>
    </row>
    <row r="996">
      <c r="A996" t="str">
        <f t="shared" si="68"/>
        <v/>
      </c>
    </row>
    <row r="997">
      <c r="A997" t="str">
        <f t="shared" si="68"/>
        <v/>
      </c>
    </row>
    <row r="998">
      <c r="A998" t="str">
        <f t="shared" si="68"/>
        <v/>
      </c>
    </row>
    <row r="999">
      <c r="A999" t="str">
        <f t="shared" si="68"/>
        <v/>
      </c>
    </row>
    <row r="1000">
      <c r="A1000" t="str">
        <f t="shared" si="68"/>
        <v/>
      </c>
    </row>
    <row r="1001">
      <c r="A1001" t="str">
        <f t="shared" si="68"/>
        <v/>
      </c>
    </row>
    <row r="1002">
      <c r="A1002" t="str">
        <f t="shared" si="68"/>
        <v/>
      </c>
    </row>
    <row r="1003">
      <c r="A1003" t="str">
        <f t="shared" si="68"/>
        <v/>
      </c>
    </row>
    <row r="1004">
      <c r="A1004" t="str">
        <f t="shared" si="68"/>
        <v/>
      </c>
    </row>
    <row r="1005">
      <c r="A1005" t="str">
        <f t="shared" si="68"/>
        <v/>
      </c>
    </row>
    <row r="1006">
      <c r="A1006" t="str">
        <f t="shared" si="68"/>
        <v/>
      </c>
    </row>
    <row r="1007">
      <c r="A1007" t="str">
        <f t="shared" si="68"/>
        <v/>
      </c>
    </row>
    <row r="1008">
      <c r="A1008" t="str">
        <f t="shared" si="68"/>
        <v/>
      </c>
    </row>
    <row r="1009">
      <c r="A1009" t="str">
        <f t="shared" si="68"/>
        <v/>
      </c>
    </row>
    <row r="1010">
      <c r="A1010" t="str">
        <f t="shared" si="68"/>
        <v/>
      </c>
    </row>
    <row r="1011">
      <c r="A1011" t="str">
        <f t="shared" si="68"/>
        <v/>
      </c>
    </row>
    <row r="1012">
      <c r="A1012" t="str">
        <f t="shared" si="68"/>
        <v/>
      </c>
    </row>
    <row r="1013">
      <c r="A1013" t="str">
        <f t="shared" si="68"/>
        <v/>
      </c>
    </row>
    <row r="1014">
      <c r="A1014" t="str">
        <f t="shared" si="68"/>
        <v/>
      </c>
    </row>
    <row r="1015">
      <c r="A1015" t="str">
        <f t="shared" si="68"/>
        <v/>
      </c>
    </row>
    <row r="1016">
      <c r="A1016" t="str">
        <f t="shared" si="68"/>
        <v/>
      </c>
    </row>
    <row r="1017">
      <c r="A1017" t="str">
        <f t="shared" si="68"/>
        <v/>
      </c>
    </row>
    <row r="1018">
      <c r="A1018" t="str">
        <f t="shared" si="68"/>
        <v/>
      </c>
    </row>
    <row r="1019">
      <c r="A1019" t="str">
        <f t="shared" si="68"/>
        <v/>
      </c>
    </row>
    <row r="1020">
      <c r="A1020" t="str">
        <f t="shared" si="68"/>
        <v/>
      </c>
    </row>
    <row r="1021">
      <c r="A1021" t="str">
        <f t="shared" si="68"/>
        <v/>
      </c>
    </row>
    <row r="1022">
      <c r="A1022" t="str">
        <f t="shared" si="68"/>
        <v/>
      </c>
    </row>
    <row r="1023">
      <c r="A1023" t="str">
        <f t="shared" si="68"/>
        <v/>
      </c>
    </row>
    <row r="1024">
      <c r="A1024" t="str">
        <f t="shared" si="68"/>
        <v/>
      </c>
    </row>
    <row r="1025">
      <c r="A1025" t="str">
        <f t="shared" si="68"/>
        <v/>
      </c>
    </row>
    <row r="1026">
      <c r="A1026" t="str">
        <f t="shared" si="68"/>
        <v/>
      </c>
    </row>
    <row r="1027">
      <c r="A1027" t="str">
        <f t="shared" ref="A1027:A1029" si="69">IF(F1027="","",CONCATENATE(F1027,"_",E1027))</f>
        <v/>
      </c>
    </row>
    <row r="1028">
      <c r="A1028" t="str">
        <f t="shared" si="69"/>
        <v/>
      </c>
    </row>
    <row r="1029">
      <c r="A1029" t="str">
        <f t="shared" si="69"/>
        <v/>
      </c>
    </row>
  </sheetData>
  <autoFilter ref="A1:F545"/>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H435" activeCellId="0" sqref="H435"/>
    </sheetView>
  </sheetViews>
  <sheetFormatPr defaultColWidth="11.42578125" defaultRowHeight="14.449999999999999"/>
  <cols>
    <col customWidth="1" min="1" max="1" width="16.5703125"/>
    <col customWidth="1" min="3" max="3" width="9.85546875"/>
  </cols>
  <sheetData>
    <row r="1">
      <c r="A1" t="s">
        <v>314</v>
      </c>
      <c r="B1" t="s">
        <v>337</v>
      </c>
      <c r="C1" t="s">
        <v>180</v>
      </c>
      <c r="D1" t="s">
        <v>308</v>
      </c>
    </row>
    <row r="2">
      <c r="A2" t="str">
        <f t="shared" ref="A2:A65" si="70">IF(D2="","",CONCATENATE(D2,"_",C2))</f>
        <v>NBV15_5</v>
      </c>
      <c r="B2" s="345">
        <v>2</v>
      </c>
      <c r="C2" s="345">
        <v>5</v>
      </c>
      <c r="D2" s="429" t="s">
        <v>253</v>
      </c>
    </row>
    <row r="3">
      <c r="A3" t="str">
        <f t="shared" si="70"/>
        <v>NBV15_10</v>
      </c>
      <c r="B3">
        <v>4</v>
      </c>
      <c r="C3">
        <v>10</v>
      </c>
      <c r="D3" s="429" t="s">
        <v>253</v>
      </c>
    </row>
    <row r="4">
      <c r="A4" t="str">
        <f t="shared" si="70"/>
        <v>NBV15_15</v>
      </c>
      <c r="B4">
        <v>6</v>
      </c>
      <c r="C4">
        <v>15</v>
      </c>
      <c r="D4" s="429" t="s">
        <v>253</v>
      </c>
    </row>
    <row r="5">
      <c r="A5" t="str">
        <f t="shared" si="70"/>
        <v>NBV15_20</v>
      </c>
      <c r="B5">
        <v>8</v>
      </c>
      <c r="C5">
        <v>20</v>
      </c>
      <c r="D5" s="429" t="s">
        <v>253</v>
      </c>
    </row>
    <row r="6">
      <c r="A6" t="str">
        <f t="shared" si="70"/>
        <v>NBV15_25</v>
      </c>
      <c r="B6">
        <v>10</v>
      </c>
      <c r="C6">
        <v>25</v>
      </c>
      <c r="D6" s="429" t="s">
        <v>253</v>
      </c>
    </row>
    <row r="7">
      <c r="A7" t="str">
        <f t="shared" si="70"/>
        <v>NBV15_30</v>
      </c>
      <c r="B7">
        <v>12</v>
      </c>
      <c r="C7">
        <v>30</v>
      </c>
      <c r="D7" s="429" t="s">
        <v>253</v>
      </c>
    </row>
    <row r="8">
      <c r="A8" t="str">
        <f t="shared" si="70"/>
        <v>NBV15_35</v>
      </c>
      <c r="B8">
        <v>14</v>
      </c>
      <c r="C8">
        <v>35</v>
      </c>
      <c r="D8" s="429" t="s">
        <v>253</v>
      </c>
    </row>
    <row r="9">
      <c r="A9" t="str">
        <f t="shared" si="70"/>
        <v>NBV15_40</v>
      </c>
      <c r="B9">
        <v>16</v>
      </c>
      <c r="C9">
        <v>40</v>
      </c>
      <c r="D9" s="429" t="s">
        <v>253</v>
      </c>
    </row>
    <row r="10">
      <c r="A10" t="str">
        <f t="shared" si="70"/>
        <v>NBV15_45</v>
      </c>
      <c r="B10">
        <v>18</v>
      </c>
      <c r="C10">
        <v>45</v>
      </c>
      <c r="D10" s="429" t="s">
        <v>253</v>
      </c>
    </row>
    <row r="11">
      <c r="A11" t="str">
        <f t="shared" si="70"/>
        <v>NBV15_50</v>
      </c>
      <c r="B11">
        <v>20</v>
      </c>
      <c r="C11">
        <v>50</v>
      </c>
      <c r="D11" s="429" t="s">
        <v>253</v>
      </c>
    </row>
    <row r="12">
      <c r="A12" t="str">
        <f t="shared" si="70"/>
        <v/>
      </c>
    </row>
    <row r="13">
      <c r="A13" t="str">
        <f t="shared" si="70"/>
        <v>NBV12_U_5</v>
      </c>
      <c r="B13" s="345">
        <v>2</v>
      </c>
      <c r="C13" s="345">
        <v>5</v>
      </c>
      <c r="D13" s="429" t="s">
        <v>252</v>
      </c>
    </row>
    <row r="14">
      <c r="A14" t="str">
        <f t="shared" si="70"/>
        <v>NBV12_U_10</v>
      </c>
      <c r="B14">
        <v>4</v>
      </c>
      <c r="C14">
        <v>10</v>
      </c>
      <c r="D14" s="429" t="s">
        <v>252</v>
      </c>
    </row>
    <row r="15">
      <c r="A15" t="str">
        <f t="shared" si="70"/>
        <v>NBV12_U_15</v>
      </c>
      <c r="B15">
        <v>6</v>
      </c>
      <c r="C15">
        <v>15</v>
      </c>
      <c r="D15" s="429" t="s">
        <v>252</v>
      </c>
    </row>
    <row r="16">
      <c r="A16" t="str">
        <f t="shared" si="70"/>
        <v>NBV12_U_20</v>
      </c>
      <c r="B16">
        <v>8</v>
      </c>
      <c r="C16">
        <v>20</v>
      </c>
      <c r="D16" s="429" t="s">
        <v>252</v>
      </c>
    </row>
    <row r="17">
      <c r="A17" t="str">
        <f t="shared" si="70"/>
        <v>NBV12_U_25</v>
      </c>
      <c r="B17">
        <v>10</v>
      </c>
      <c r="C17">
        <v>25</v>
      </c>
      <c r="D17" s="429" t="s">
        <v>252</v>
      </c>
    </row>
    <row r="18">
      <c r="A18" t="str">
        <f t="shared" si="70"/>
        <v>NBV12_U_30</v>
      </c>
      <c r="B18">
        <v>12</v>
      </c>
      <c r="C18">
        <v>30</v>
      </c>
      <c r="D18" s="429" t="s">
        <v>252</v>
      </c>
    </row>
    <row r="19">
      <c r="A19" t="str">
        <f t="shared" si="70"/>
        <v>NBV12_U_35</v>
      </c>
      <c r="B19">
        <v>14</v>
      </c>
      <c r="C19">
        <v>35</v>
      </c>
      <c r="D19" s="429" t="s">
        <v>252</v>
      </c>
    </row>
    <row r="20">
      <c r="A20" t="str">
        <f t="shared" si="70"/>
        <v>NBV12_U_40</v>
      </c>
      <c r="B20">
        <v>16</v>
      </c>
      <c r="C20">
        <v>40</v>
      </c>
      <c r="D20" s="429" t="s">
        <v>252</v>
      </c>
    </row>
    <row r="21">
      <c r="A21" t="str">
        <f t="shared" si="70"/>
        <v>NBV12_U_45</v>
      </c>
      <c r="B21">
        <v>18</v>
      </c>
      <c r="C21">
        <v>45</v>
      </c>
      <c r="D21" s="429" t="s">
        <v>252</v>
      </c>
    </row>
    <row r="22">
      <c r="A22" t="str">
        <f t="shared" si="70"/>
        <v>NBV12_U_50</v>
      </c>
      <c r="B22">
        <v>20</v>
      </c>
      <c r="C22">
        <v>50</v>
      </c>
      <c r="D22" s="429" t="s">
        <v>252</v>
      </c>
    </row>
    <row r="23">
      <c r="A23" t="str">
        <f t="shared" si="70"/>
        <v/>
      </c>
    </row>
    <row r="24">
      <c r="A24" t="str">
        <f t="shared" si="70"/>
        <v>NBI15_5</v>
      </c>
      <c r="B24" s="345">
        <v>2</v>
      </c>
      <c r="C24" s="345">
        <v>5</v>
      </c>
      <c r="D24" s="429" t="s">
        <v>258</v>
      </c>
    </row>
    <row r="25">
      <c r="A25" t="str">
        <f t="shared" si="70"/>
        <v>NBI15_10</v>
      </c>
      <c r="B25">
        <v>4</v>
      </c>
      <c r="C25">
        <v>10</v>
      </c>
      <c r="D25" s="429" t="s">
        <v>258</v>
      </c>
    </row>
    <row r="26">
      <c r="A26" t="str">
        <f t="shared" si="70"/>
        <v>NBI15_15</v>
      </c>
      <c r="B26">
        <v>6</v>
      </c>
      <c r="C26">
        <v>15</v>
      </c>
      <c r="D26" s="429" t="s">
        <v>258</v>
      </c>
    </row>
    <row r="27">
      <c r="A27" t="str">
        <f t="shared" si="70"/>
        <v>NBI15_20</v>
      </c>
      <c r="B27">
        <v>8</v>
      </c>
      <c r="C27">
        <v>20</v>
      </c>
      <c r="D27" s="429" t="s">
        <v>258</v>
      </c>
    </row>
    <row r="28">
      <c r="A28" t="str">
        <f t="shared" si="70"/>
        <v>NBI15_25</v>
      </c>
      <c r="B28">
        <v>10</v>
      </c>
      <c r="C28">
        <v>25</v>
      </c>
      <c r="D28" s="429" t="s">
        <v>258</v>
      </c>
    </row>
    <row r="29">
      <c r="A29" t="str">
        <f t="shared" si="70"/>
        <v>NBI15_30</v>
      </c>
      <c r="B29">
        <v>12</v>
      </c>
      <c r="C29">
        <v>30</v>
      </c>
      <c r="D29" s="429" t="s">
        <v>258</v>
      </c>
    </row>
    <row r="30">
      <c r="A30" t="str">
        <f t="shared" si="70"/>
        <v>NBI15_35</v>
      </c>
      <c r="B30">
        <v>14</v>
      </c>
      <c r="C30">
        <v>35</v>
      </c>
      <c r="D30" s="429" t="s">
        <v>258</v>
      </c>
    </row>
    <row r="31">
      <c r="A31" t="str">
        <f t="shared" si="70"/>
        <v>NBI15_40</v>
      </c>
      <c r="B31">
        <v>16</v>
      </c>
      <c r="C31">
        <v>40</v>
      </c>
      <c r="D31" s="429" t="s">
        <v>258</v>
      </c>
    </row>
    <row r="32">
      <c r="A32" t="str">
        <f t="shared" si="70"/>
        <v>NBI15_45</v>
      </c>
      <c r="B32">
        <v>18</v>
      </c>
      <c r="C32">
        <v>45</v>
      </c>
      <c r="D32" s="429" t="s">
        <v>258</v>
      </c>
    </row>
    <row r="33">
      <c r="A33" t="str">
        <f t="shared" si="70"/>
        <v>NBI15_50</v>
      </c>
      <c r="B33">
        <v>20</v>
      </c>
      <c r="C33">
        <v>50</v>
      </c>
      <c r="D33" s="429" t="s">
        <v>258</v>
      </c>
    </row>
    <row r="34">
      <c r="A34" t="str">
        <f t="shared" si="70"/>
        <v/>
      </c>
    </row>
    <row r="35">
      <c r="A35" t="str">
        <f t="shared" si="70"/>
        <v>NBI12_U_5</v>
      </c>
      <c r="B35" s="345">
        <v>2</v>
      </c>
      <c r="C35" s="345">
        <v>5</v>
      </c>
      <c r="D35" t="s">
        <v>257</v>
      </c>
    </row>
    <row r="36">
      <c r="A36" t="str">
        <f t="shared" si="70"/>
        <v>NBI12_U_10</v>
      </c>
      <c r="B36">
        <v>4</v>
      </c>
      <c r="C36">
        <v>10</v>
      </c>
      <c r="D36" t="s">
        <v>257</v>
      </c>
    </row>
    <row r="37">
      <c r="A37" t="str">
        <f t="shared" si="70"/>
        <v>NBI12_U_15</v>
      </c>
      <c r="B37">
        <v>6</v>
      </c>
      <c r="C37">
        <v>15</v>
      </c>
      <c r="D37" t="s">
        <v>257</v>
      </c>
    </row>
    <row r="38">
      <c r="A38" t="str">
        <f t="shared" si="70"/>
        <v>NBI12_U_20</v>
      </c>
      <c r="B38">
        <v>8</v>
      </c>
      <c r="C38">
        <v>20</v>
      </c>
      <c r="D38" t="s">
        <v>257</v>
      </c>
    </row>
    <row r="39">
      <c r="A39" t="str">
        <f t="shared" si="70"/>
        <v>NBI12_U_25</v>
      </c>
      <c r="B39">
        <v>10</v>
      </c>
      <c r="C39">
        <v>25</v>
      </c>
      <c r="D39" t="s">
        <v>257</v>
      </c>
    </row>
    <row r="40">
      <c r="A40" t="str">
        <f t="shared" si="70"/>
        <v>NBI12_U_30</v>
      </c>
      <c r="B40">
        <v>12</v>
      </c>
      <c r="C40">
        <v>30</v>
      </c>
      <c r="D40" t="s">
        <v>257</v>
      </c>
    </row>
    <row r="41">
      <c r="A41" t="str">
        <f t="shared" si="70"/>
        <v>NBI12_U_35</v>
      </c>
      <c r="B41">
        <v>14</v>
      </c>
      <c r="C41">
        <v>35</v>
      </c>
      <c r="D41" t="s">
        <v>257</v>
      </c>
    </row>
    <row r="42">
      <c r="A42" t="str">
        <f t="shared" si="70"/>
        <v>NBI12_U_40</v>
      </c>
      <c r="B42">
        <v>16</v>
      </c>
      <c r="C42">
        <v>40</v>
      </c>
      <c r="D42" t="s">
        <v>257</v>
      </c>
    </row>
    <row r="43">
      <c r="A43" t="str">
        <f t="shared" si="70"/>
        <v>NBI12_U_45</v>
      </c>
      <c r="B43">
        <v>18</v>
      </c>
      <c r="C43">
        <v>45</v>
      </c>
      <c r="D43" t="s">
        <v>257</v>
      </c>
    </row>
    <row r="44">
      <c r="A44" t="str">
        <f t="shared" si="70"/>
        <v>NBI12_U_50</v>
      </c>
      <c r="B44">
        <v>20</v>
      </c>
      <c r="C44">
        <v>50</v>
      </c>
      <c r="D44" t="s">
        <v>257</v>
      </c>
    </row>
    <row r="45">
      <c r="A45" t="str">
        <f t="shared" si="70"/>
        <v/>
      </c>
    </row>
    <row r="46">
      <c r="A46" t="str">
        <f t="shared" si="70"/>
        <v>NBI12_Kita_5</v>
      </c>
      <c r="B46" s="345">
        <v>2</v>
      </c>
      <c r="C46" s="345">
        <v>5</v>
      </c>
      <c r="D46" t="s">
        <v>262</v>
      </c>
    </row>
    <row r="47">
      <c r="A47" t="str">
        <f t="shared" si="70"/>
        <v>NBI12_Kita_10</v>
      </c>
      <c r="B47">
        <v>4</v>
      </c>
      <c r="C47">
        <v>10</v>
      </c>
      <c r="D47" t="s">
        <v>262</v>
      </c>
    </row>
    <row r="48">
      <c r="A48" t="str">
        <f t="shared" si="70"/>
        <v>NBI12_Kita_15</v>
      </c>
      <c r="B48">
        <v>6</v>
      </c>
      <c r="C48">
        <v>15</v>
      </c>
      <c r="D48" t="s">
        <v>262</v>
      </c>
    </row>
    <row r="49">
      <c r="A49" t="str">
        <f t="shared" si="70"/>
        <v>NBI12_Kita_20</v>
      </c>
      <c r="B49">
        <v>8</v>
      </c>
      <c r="C49">
        <v>20</v>
      </c>
      <c r="D49" t="s">
        <v>262</v>
      </c>
    </row>
    <row r="50">
      <c r="A50" t="str">
        <f t="shared" si="70"/>
        <v>NBI12_Kita_25</v>
      </c>
      <c r="B50">
        <v>10</v>
      </c>
      <c r="C50">
        <v>25</v>
      </c>
      <c r="D50" t="s">
        <v>262</v>
      </c>
    </row>
    <row r="51">
      <c r="A51" t="str">
        <f t="shared" si="70"/>
        <v>NBI12_Kita_30</v>
      </c>
      <c r="B51">
        <v>12</v>
      </c>
      <c r="C51">
        <v>30</v>
      </c>
      <c r="D51" t="s">
        <v>262</v>
      </c>
    </row>
    <row r="52">
      <c r="A52" t="str">
        <f t="shared" si="70"/>
        <v>NBI12_Kita_35</v>
      </c>
      <c r="B52">
        <v>14</v>
      </c>
      <c r="C52">
        <v>35</v>
      </c>
      <c r="D52" t="s">
        <v>262</v>
      </c>
    </row>
    <row r="53">
      <c r="A53" t="str">
        <f t="shared" si="70"/>
        <v>NBI12_Kita_40</v>
      </c>
      <c r="B53">
        <v>16</v>
      </c>
      <c r="C53">
        <v>40</v>
      </c>
      <c r="D53" t="s">
        <v>262</v>
      </c>
    </row>
    <row r="54">
      <c r="A54" t="str">
        <f t="shared" si="70"/>
        <v>NBI12_Kita_45</v>
      </c>
      <c r="B54">
        <v>18</v>
      </c>
      <c r="C54">
        <v>45</v>
      </c>
      <c r="D54" t="s">
        <v>262</v>
      </c>
    </row>
    <row r="55">
      <c r="A55" t="str">
        <f t="shared" si="70"/>
        <v>NBI12_Kita_50</v>
      </c>
      <c r="B55">
        <v>20</v>
      </c>
      <c r="C55">
        <v>50</v>
      </c>
      <c r="D55" t="s">
        <v>262</v>
      </c>
    </row>
    <row r="56">
      <c r="A56" t="str">
        <f t="shared" si="70"/>
        <v/>
      </c>
    </row>
    <row r="57">
      <c r="A57" t="str">
        <f t="shared" si="70"/>
        <v>NWO15_5</v>
      </c>
      <c r="B57" s="345">
        <v>2</v>
      </c>
      <c r="C57" s="345">
        <v>5</v>
      </c>
      <c r="D57" t="s">
        <v>263</v>
      </c>
    </row>
    <row r="58">
      <c r="A58" t="str">
        <f t="shared" si="70"/>
        <v>NWO15_10</v>
      </c>
      <c r="B58">
        <v>4</v>
      </c>
      <c r="C58">
        <v>10</v>
      </c>
      <c r="D58" t="s">
        <v>263</v>
      </c>
    </row>
    <row r="59">
      <c r="A59" t="str">
        <f t="shared" si="70"/>
        <v>NWO15_15</v>
      </c>
      <c r="B59">
        <v>6</v>
      </c>
      <c r="C59">
        <v>15</v>
      </c>
      <c r="D59" t="s">
        <v>263</v>
      </c>
    </row>
    <row r="60">
      <c r="A60" t="str">
        <f t="shared" si="70"/>
        <v>NWO15_20</v>
      </c>
      <c r="B60">
        <v>8</v>
      </c>
      <c r="C60">
        <v>20</v>
      </c>
      <c r="D60" t="s">
        <v>263</v>
      </c>
    </row>
    <row r="61">
      <c r="A61" t="str">
        <f t="shared" si="70"/>
        <v>NWO15_25</v>
      </c>
      <c r="B61">
        <v>10</v>
      </c>
      <c r="C61">
        <v>25</v>
      </c>
      <c r="D61" t="s">
        <v>263</v>
      </c>
    </row>
    <row r="62">
      <c r="A62" t="str">
        <f t="shared" si="70"/>
        <v>NWO15_30</v>
      </c>
      <c r="B62">
        <v>12</v>
      </c>
      <c r="C62">
        <v>30</v>
      </c>
      <c r="D62" t="s">
        <v>263</v>
      </c>
    </row>
    <row r="63">
      <c r="A63" t="str">
        <f t="shared" si="70"/>
        <v>NWO15_35</v>
      </c>
      <c r="B63">
        <v>14</v>
      </c>
      <c r="C63">
        <v>35</v>
      </c>
      <c r="D63" t="s">
        <v>263</v>
      </c>
    </row>
    <row r="64">
      <c r="A64" t="str">
        <f t="shared" si="70"/>
        <v>NWO15_40</v>
      </c>
      <c r="B64">
        <v>16</v>
      </c>
      <c r="C64">
        <v>40</v>
      </c>
      <c r="D64" t="s">
        <v>263</v>
      </c>
    </row>
    <row r="65">
      <c r="A65" t="str">
        <f t="shared" si="70"/>
        <v>NWO15_45</v>
      </c>
      <c r="B65">
        <v>18</v>
      </c>
      <c r="C65">
        <v>45</v>
      </c>
      <c r="D65" t="s">
        <v>263</v>
      </c>
    </row>
    <row r="66">
      <c r="A66" t="str">
        <f t="shared" ref="A66:A129" si="71">IF(D66="","",CONCATENATE(D66,"_",C66))</f>
        <v>NWO15_50</v>
      </c>
      <c r="B66">
        <v>20</v>
      </c>
      <c r="C66">
        <v>50</v>
      </c>
      <c r="D66" t="s">
        <v>263</v>
      </c>
    </row>
    <row r="67">
      <c r="A67" t="str">
        <f t="shared" si="71"/>
        <v/>
      </c>
    </row>
    <row r="68">
      <c r="A68" t="str">
        <f t="shared" si="71"/>
        <v>NWO12_U_5</v>
      </c>
      <c r="B68" s="345">
        <v>2</v>
      </c>
      <c r="C68" s="345">
        <v>5</v>
      </c>
      <c r="D68" t="s">
        <v>266</v>
      </c>
    </row>
    <row r="69">
      <c r="A69" t="str">
        <f t="shared" si="71"/>
        <v>NWO12_U_10</v>
      </c>
      <c r="B69">
        <v>4</v>
      </c>
      <c r="C69">
        <v>10</v>
      </c>
      <c r="D69" t="s">
        <v>266</v>
      </c>
    </row>
    <row r="70">
      <c r="A70" t="str">
        <f t="shared" si="71"/>
        <v>NWO12_U_15</v>
      </c>
      <c r="B70">
        <v>6</v>
      </c>
      <c r="C70">
        <v>15</v>
      </c>
      <c r="D70" t="s">
        <v>266</v>
      </c>
    </row>
    <row r="71">
      <c r="A71" t="str">
        <f t="shared" si="71"/>
        <v>NWO12_U_20</v>
      </c>
      <c r="B71">
        <v>8</v>
      </c>
      <c r="C71">
        <v>20</v>
      </c>
      <c r="D71" t="s">
        <v>266</v>
      </c>
    </row>
    <row r="72">
      <c r="A72" t="str">
        <f t="shared" si="71"/>
        <v>NWO12_U_25</v>
      </c>
      <c r="B72">
        <v>10</v>
      </c>
      <c r="C72">
        <v>25</v>
      </c>
      <c r="D72" t="s">
        <v>266</v>
      </c>
    </row>
    <row r="73">
      <c r="A73" t="str">
        <f t="shared" si="71"/>
        <v>NWO12_U_30</v>
      </c>
      <c r="B73">
        <v>12</v>
      </c>
      <c r="C73">
        <v>30</v>
      </c>
      <c r="D73" t="s">
        <v>266</v>
      </c>
    </row>
    <row r="74">
      <c r="A74" t="str">
        <f t="shared" si="71"/>
        <v>NWO12_U_35</v>
      </c>
      <c r="B74">
        <v>14</v>
      </c>
      <c r="C74">
        <v>35</v>
      </c>
      <c r="D74" t="s">
        <v>266</v>
      </c>
    </row>
    <row r="75">
      <c r="A75" t="str">
        <f t="shared" si="71"/>
        <v>NWO12_U_40</v>
      </c>
      <c r="B75">
        <v>16</v>
      </c>
      <c r="C75">
        <v>40</v>
      </c>
      <c r="D75" t="s">
        <v>266</v>
      </c>
    </row>
    <row r="76">
      <c r="A76" t="str">
        <f t="shared" si="71"/>
        <v>NWO12_U_45</v>
      </c>
      <c r="B76">
        <v>18</v>
      </c>
      <c r="C76">
        <v>45</v>
      </c>
      <c r="D76" t="s">
        <v>266</v>
      </c>
    </row>
    <row r="77">
      <c r="A77" t="str">
        <f t="shared" si="71"/>
        <v>NWO12_U_50</v>
      </c>
      <c r="B77">
        <v>20</v>
      </c>
      <c r="C77">
        <v>50</v>
      </c>
      <c r="D77" t="s">
        <v>266</v>
      </c>
    </row>
    <row r="78">
      <c r="A78" t="str">
        <f t="shared" si="71"/>
        <v/>
      </c>
    </row>
    <row r="79">
      <c r="A79" t="str">
        <f t="shared" si="71"/>
        <v>NKW13_5</v>
      </c>
      <c r="B79" s="345">
        <v>2</v>
      </c>
      <c r="C79" s="345">
        <v>5</v>
      </c>
      <c r="D79" t="s">
        <v>286</v>
      </c>
    </row>
    <row r="80">
      <c r="A80" t="str">
        <f t="shared" si="71"/>
        <v>NKW13_10</v>
      </c>
      <c r="B80">
        <v>4</v>
      </c>
      <c r="C80">
        <v>10</v>
      </c>
      <c r="D80" t="s">
        <v>286</v>
      </c>
    </row>
    <row r="81">
      <c r="A81" t="str">
        <f t="shared" si="71"/>
        <v>NKW13_15</v>
      </c>
      <c r="B81">
        <v>6</v>
      </c>
      <c r="C81">
        <v>15</v>
      </c>
      <c r="D81" t="s">
        <v>286</v>
      </c>
    </row>
    <row r="82">
      <c r="A82" t="str">
        <f t="shared" si="71"/>
        <v>NKW13_20</v>
      </c>
      <c r="B82">
        <v>8</v>
      </c>
      <c r="C82">
        <v>20</v>
      </c>
      <c r="D82" t="s">
        <v>286</v>
      </c>
    </row>
    <row r="83">
      <c r="A83" t="str">
        <f t="shared" si="71"/>
        <v>NKW13_25</v>
      </c>
      <c r="B83">
        <v>10</v>
      </c>
      <c r="C83">
        <v>25</v>
      </c>
      <c r="D83" t="s">
        <v>286</v>
      </c>
    </row>
    <row r="84">
      <c r="A84" t="str">
        <f t="shared" si="71"/>
        <v>NKW13_30</v>
      </c>
      <c r="B84">
        <v>12</v>
      </c>
      <c r="C84">
        <v>30</v>
      </c>
      <c r="D84" t="s">
        <v>286</v>
      </c>
    </row>
    <row r="85">
      <c r="A85" t="str">
        <f t="shared" si="71"/>
        <v>NKW13_35</v>
      </c>
      <c r="B85">
        <v>14</v>
      </c>
      <c r="C85">
        <v>35</v>
      </c>
      <c r="D85" t="s">
        <v>286</v>
      </c>
    </row>
    <row r="86">
      <c r="A86" t="str">
        <f t="shared" si="71"/>
        <v>NKW13_40</v>
      </c>
      <c r="B86">
        <v>16</v>
      </c>
      <c r="C86">
        <v>40</v>
      </c>
      <c r="D86" t="s">
        <v>286</v>
      </c>
    </row>
    <row r="87">
      <c r="A87" t="str">
        <f t="shared" si="71"/>
        <v>NKW13_45</v>
      </c>
      <c r="B87">
        <v>18</v>
      </c>
      <c r="C87">
        <v>45</v>
      </c>
      <c r="D87" t="s">
        <v>286</v>
      </c>
    </row>
    <row r="88">
      <c r="A88" t="str">
        <f t="shared" si="71"/>
        <v>NKW13_50</v>
      </c>
      <c r="B88">
        <v>20</v>
      </c>
      <c r="C88">
        <v>50</v>
      </c>
      <c r="D88" t="s">
        <v>286</v>
      </c>
    </row>
    <row r="89">
      <c r="A89" t="str">
        <f t="shared" si="71"/>
        <v/>
      </c>
    </row>
    <row r="90">
      <c r="A90" t="str">
        <f t="shared" si="71"/>
        <v>NGH15_5</v>
      </c>
      <c r="B90" s="345">
        <v>2</v>
      </c>
      <c r="C90" s="345">
        <v>5</v>
      </c>
      <c r="D90" t="s">
        <v>281</v>
      </c>
    </row>
    <row r="91">
      <c r="A91" t="str">
        <f t="shared" si="71"/>
        <v>NGH15_10</v>
      </c>
      <c r="B91">
        <v>4</v>
      </c>
      <c r="C91">
        <v>10</v>
      </c>
      <c r="D91" t="s">
        <v>281</v>
      </c>
    </row>
    <row r="92">
      <c r="A92" t="str">
        <f t="shared" si="71"/>
        <v>NGH15_15</v>
      </c>
      <c r="B92">
        <v>6</v>
      </c>
      <c r="C92">
        <v>15</v>
      </c>
      <c r="D92" t="s">
        <v>281</v>
      </c>
    </row>
    <row r="93">
      <c r="A93" t="str">
        <f t="shared" si="71"/>
        <v>NGH15_20</v>
      </c>
      <c r="B93">
        <v>8</v>
      </c>
      <c r="C93">
        <v>20</v>
      </c>
      <c r="D93" t="s">
        <v>281</v>
      </c>
    </row>
    <row r="94">
      <c r="A94" t="str">
        <f t="shared" si="71"/>
        <v>NGH15_25</v>
      </c>
      <c r="B94">
        <v>10</v>
      </c>
      <c r="C94">
        <v>25</v>
      </c>
      <c r="D94" t="s">
        <v>281</v>
      </c>
    </row>
    <row r="95">
      <c r="A95" t="str">
        <f t="shared" si="71"/>
        <v>NGH15_30</v>
      </c>
      <c r="B95">
        <v>12</v>
      </c>
      <c r="C95">
        <v>30</v>
      </c>
      <c r="D95" t="s">
        <v>281</v>
      </c>
    </row>
    <row r="96">
      <c r="A96" t="str">
        <f t="shared" si="71"/>
        <v>NGH15_35</v>
      </c>
      <c r="B96">
        <v>14</v>
      </c>
      <c r="C96">
        <v>35</v>
      </c>
      <c r="D96" t="s">
        <v>281</v>
      </c>
    </row>
    <row r="97">
      <c r="A97" t="str">
        <f t="shared" si="71"/>
        <v>NGH15_40</v>
      </c>
      <c r="B97">
        <v>16</v>
      </c>
      <c r="C97">
        <v>40</v>
      </c>
      <c r="D97" t="s">
        <v>281</v>
      </c>
    </row>
    <row r="98">
      <c r="A98" t="str">
        <f t="shared" si="71"/>
        <v>NGH15_45</v>
      </c>
      <c r="B98">
        <v>18</v>
      </c>
      <c r="C98">
        <v>45</v>
      </c>
      <c r="D98" t="s">
        <v>281</v>
      </c>
    </row>
    <row r="99">
      <c r="A99" t="str">
        <f t="shared" si="71"/>
        <v>NGH15_50</v>
      </c>
      <c r="B99">
        <v>20</v>
      </c>
      <c r="C99">
        <v>50</v>
      </c>
      <c r="D99" t="s">
        <v>281</v>
      </c>
    </row>
    <row r="100">
      <c r="A100" t="str">
        <f t="shared" si="71"/>
        <v/>
      </c>
    </row>
    <row r="101">
      <c r="A101" t="str">
        <f t="shared" si="71"/>
        <v>NSC15_5</v>
      </c>
      <c r="B101" s="345">
        <v>2</v>
      </c>
      <c r="C101" s="345">
        <v>5</v>
      </c>
      <c r="D101" t="s">
        <v>277</v>
      </c>
    </row>
    <row r="102">
      <c r="A102" t="str">
        <f t="shared" si="71"/>
        <v>NSC15_10</v>
      </c>
      <c r="B102">
        <v>4</v>
      </c>
      <c r="C102">
        <v>10</v>
      </c>
      <c r="D102" t="s">
        <v>277</v>
      </c>
    </row>
    <row r="103">
      <c r="A103" t="str">
        <f t="shared" si="71"/>
        <v>NSC15_15</v>
      </c>
      <c r="B103">
        <v>6</v>
      </c>
      <c r="C103">
        <v>15</v>
      </c>
      <c r="D103" t="s">
        <v>277</v>
      </c>
    </row>
    <row r="104">
      <c r="A104" t="str">
        <f t="shared" si="71"/>
        <v>NSC15_20</v>
      </c>
      <c r="B104">
        <v>8</v>
      </c>
      <c r="C104">
        <v>20</v>
      </c>
      <c r="D104" t="s">
        <v>277</v>
      </c>
    </row>
    <row r="105">
      <c r="A105" t="str">
        <f t="shared" si="71"/>
        <v>NSC15_25</v>
      </c>
      <c r="B105">
        <v>10</v>
      </c>
      <c r="C105">
        <v>25</v>
      </c>
      <c r="D105" t="s">
        <v>277</v>
      </c>
    </row>
    <row r="106">
      <c r="A106" t="str">
        <f t="shared" si="71"/>
        <v>NSC15_30</v>
      </c>
      <c r="B106">
        <v>12</v>
      </c>
      <c r="C106">
        <v>30</v>
      </c>
      <c r="D106" t="s">
        <v>277</v>
      </c>
    </row>
    <row r="107">
      <c r="A107" t="str">
        <f t="shared" si="71"/>
        <v>NSC15_35</v>
      </c>
      <c r="B107">
        <v>14</v>
      </c>
      <c r="C107">
        <v>35</v>
      </c>
      <c r="D107" t="s">
        <v>277</v>
      </c>
    </row>
    <row r="108">
      <c r="A108" t="str">
        <f t="shared" si="71"/>
        <v>NSC15_40</v>
      </c>
      <c r="B108">
        <v>16</v>
      </c>
      <c r="C108">
        <v>40</v>
      </c>
      <c r="D108" t="s">
        <v>277</v>
      </c>
    </row>
    <row r="109">
      <c r="A109" t="str">
        <f t="shared" si="71"/>
        <v>NSC15_45</v>
      </c>
      <c r="B109">
        <v>18</v>
      </c>
      <c r="C109">
        <v>45</v>
      </c>
      <c r="D109" t="s">
        <v>277</v>
      </c>
    </row>
    <row r="110">
      <c r="A110" t="str">
        <f t="shared" si="71"/>
        <v>NSC15_50</v>
      </c>
      <c r="B110">
        <v>20</v>
      </c>
      <c r="C110">
        <v>50</v>
      </c>
      <c r="D110" t="s">
        <v>277</v>
      </c>
    </row>
    <row r="111">
      <c r="A111" t="str">
        <f t="shared" si="71"/>
        <v/>
      </c>
    </row>
    <row r="112">
      <c r="A112" t="str">
        <f t="shared" si="71"/>
        <v>NVM15_5</v>
      </c>
      <c r="B112" s="345">
        <v>2</v>
      </c>
      <c r="C112" s="345">
        <v>5</v>
      </c>
      <c r="D112" t="s">
        <v>272</v>
      </c>
    </row>
    <row r="113">
      <c r="A113" t="str">
        <f t="shared" si="71"/>
        <v>NVM15_10</v>
      </c>
      <c r="B113">
        <v>4</v>
      </c>
      <c r="C113">
        <v>10</v>
      </c>
      <c r="D113" t="s">
        <v>272</v>
      </c>
    </row>
    <row r="114">
      <c r="A114" t="str">
        <f t="shared" si="71"/>
        <v>NVM15_15</v>
      </c>
      <c r="B114">
        <v>6</v>
      </c>
      <c r="C114">
        <v>15</v>
      </c>
      <c r="D114" t="s">
        <v>272</v>
      </c>
    </row>
    <row r="115">
      <c r="A115" t="str">
        <f t="shared" si="71"/>
        <v>NVM15_20</v>
      </c>
      <c r="B115">
        <v>8</v>
      </c>
      <c r="C115">
        <v>20</v>
      </c>
      <c r="D115" t="s">
        <v>272</v>
      </c>
    </row>
    <row r="116">
      <c r="A116" t="str">
        <f t="shared" si="71"/>
        <v>NVM15_25</v>
      </c>
      <c r="B116">
        <v>10</v>
      </c>
      <c r="C116">
        <v>25</v>
      </c>
      <c r="D116" t="s">
        <v>272</v>
      </c>
    </row>
    <row r="117">
      <c r="A117" t="str">
        <f t="shared" si="71"/>
        <v>NVM15_30</v>
      </c>
      <c r="B117">
        <v>12</v>
      </c>
      <c r="C117">
        <v>30</v>
      </c>
      <c r="D117" t="s">
        <v>272</v>
      </c>
    </row>
    <row r="118">
      <c r="A118" t="str">
        <f t="shared" si="71"/>
        <v>NVM15_35</v>
      </c>
      <c r="B118">
        <v>14</v>
      </c>
      <c r="C118">
        <v>35</v>
      </c>
      <c r="D118" t="s">
        <v>272</v>
      </c>
    </row>
    <row r="119">
      <c r="A119" t="str">
        <f t="shared" si="71"/>
        <v>NVM15_40</v>
      </c>
      <c r="B119">
        <v>16</v>
      </c>
      <c r="C119">
        <v>40</v>
      </c>
      <c r="D119" t="s">
        <v>272</v>
      </c>
    </row>
    <row r="120">
      <c r="A120" t="str">
        <f t="shared" si="71"/>
        <v>NVM15_45</v>
      </c>
      <c r="B120">
        <v>18</v>
      </c>
      <c r="C120">
        <v>45</v>
      </c>
      <c r="D120" t="s">
        <v>272</v>
      </c>
    </row>
    <row r="121">
      <c r="A121" t="str">
        <f t="shared" si="71"/>
        <v>NVM15_50</v>
      </c>
      <c r="B121">
        <v>20</v>
      </c>
      <c r="C121">
        <v>50</v>
      </c>
      <c r="D121" t="s">
        <v>272</v>
      </c>
    </row>
    <row r="122">
      <c r="A122" t="str">
        <f t="shared" si="71"/>
        <v/>
      </c>
    </row>
    <row r="123">
      <c r="A123" t="str">
        <f t="shared" si="71"/>
        <v>NHA13_Typ4_5</v>
      </c>
      <c r="B123" s="345">
        <v>2</v>
      </c>
      <c r="C123" s="345">
        <v>5</v>
      </c>
      <c r="D123" t="s">
        <v>295</v>
      </c>
    </row>
    <row r="124">
      <c r="A124" t="str">
        <f t="shared" si="71"/>
        <v>NHA13_Typ4_10</v>
      </c>
      <c r="B124">
        <v>4</v>
      </c>
      <c r="C124">
        <v>10</v>
      </c>
      <c r="D124" t="s">
        <v>295</v>
      </c>
    </row>
    <row r="125">
      <c r="A125" t="str">
        <f t="shared" si="71"/>
        <v>NHA13_Typ4_15</v>
      </c>
      <c r="B125">
        <v>6</v>
      </c>
      <c r="C125">
        <v>15</v>
      </c>
      <c r="D125" t="s">
        <v>295</v>
      </c>
    </row>
    <row r="126">
      <c r="A126" t="str">
        <f t="shared" si="71"/>
        <v>NHA13_Typ4_20</v>
      </c>
      <c r="B126">
        <v>8</v>
      </c>
      <c r="C126">
        <v>20</v>
      </c>
      <c r="D126" t="s">
        <v>295</v>
      </c>
    </row>
    <row r="127">
      <c r="A127" t="str">
        <f t="shared" si="71"/>
        <v>NHA13_Typ4_25</v>
      </c>
      <c r="B127">
        <v>10</v>
      </c>
      <c r="C127">
        <v>25</v>
      </c>
      <c r="D127" t="s">
        <v>295</v>
      </c>
    </row>
    <row r="128">
      <c r="A128" t="str">
        <f t="shared" si="71"/>
        <v>NHA13_Typ4_30</v>
      </c>
      <c r="B128">
        <v>12</v>
      </c>
      <c r="C128">
        <v>30</v>
      </c>
      <c r="D128" t="s">
        <v>295</v>
      </c>
    </row>
    <row r="129">
      <c r="A129" t="str">
        <f t="shared" si="71"/>
        <v>NHA13_Typ4_35</v>
      </c>
      <c r="B129">
        <v>14</v>
      </c>
      <c r="C129">
        <v>35</v>
      </c>
      <c r="D129" t="s">
        <v>295</v>
      </c>
    </row>
    <row r="130">
      <c r="A130" t="str">
        <f t="shared" ref="A130" si="72">IF(D130="","",CONCATENATE(D130,"_",C130))</f>
        <v>NHA13_Typ4_40</v>
      </c>
      <c r="B130">
        <v>16</v>
      </c>
      <c r="C130">
        <v>40</v>
      </c>
      <c r="D130" t="s">
        <v>295</v>
      </c>
    </row>
    <row r="131">
      <c r="A131" t="str">
        <f t="shared" ref="A131:A194" si="73">IF(D131="","",CONCATENATE(D131,"_",C131))</f>
        <v>NHA13_Typ4_45</v>
      </c>
      <c r="B131">
        <v>18</v>
      </c>
      <c r="C131">
        <v>45</v>
      </c>
      <c r="D131" t="s">
        <v>295</v>
      </c>
    </row>
    <row r="132">
      <c r="A132" t="str">
        <f t="shared" si="73"/>
        <v>NHA13_Typ4_50</v>
      </c>
      <c r="B132">
        <v>20</v>
      </c>
      <c r="C132">
        <v>50</v>
      </c>
      <c r="D132" t="s">
        <v>295</v>
      </c>
    </row>
    <row r="133">
      <c r="A133" t="str">
        <f t="shared" si="73"/>
        <v/>
      </c>
    </row>
    <row r="134">
      <c r="A134" t="str">
        <f t="shared" si="73"/>
        <v>NHA12_Typ2_U_5</v>
      </c>
      <c r="B134" s="345">
        <v>2</v>
      </c>
      <c r="C134" s="345">
        <v>5</v>
      </c>
      <c r="D134" t="s">
        <v>276</v>
      </c>
    </row>
    <row r="135">
      <c r="A135" t="str">
        <f t="shared" si="73"/>
        <v>NHA12_Typ2_U_10</v>
      </c>
      <c r="B135">
        <v>4</v>
      </c>
      <c r="C135">
        <v>10</v>
      </c>
      <c r="D135" t="s">
        <v>276</v>
      </c>
    </row>
    <row r="136">
      <c r="A136" t="str">
        <f t="shared" si="73"/>
        <v>NHA12_Typ2_U_15</v>
      </c>
      <c r="B136">
        <v>6</v>
      </c>
      <c r="C136">
        <v>15</v>
      </c>
      <c r="D136" t="s">
        <v>276</v>
      </c>
    </row>
    <row r="137">
      <c r="A137" t="str">
        <f t="shared" si="73"/>
        <v>NHA12_Typ2_U_20</v>
      </c>
      <c r="B137">
        <v>8</v>
      </c>
      <c r="C137">
        <v>20</v>
      </c>
      <c r="D137" t="s">
        <v>276</v>
      </c>
    </row>
    <row r="138">
      <c r="A138" t="str">
        <f t="shared" si="73"/>
        <v>NHA12_Typ2_U_25</v>
      </c>
      <c r="B138">
        <v>10</v>
      </c>
      <c r="C138">
        <v>25</v>
      </c>
      <c r="D138" t="s">
        <v>276</v>
      </c>
    </row>
    <row r="139">
      <c r="A139" t="str">
        <f t="shared" si="73"/>
        <v>NHA12_Typ2_U_30</v>
      </c>
      <c r="B139">
        <v>12</v>
      </c>
      <c r="C139">
        <v>30</v>
      </c>
      <c r="D139" t="s">
        <v>276</v>
      </c>
    </row>
    <row r="140">
      <c r="A140" t="str">
        <f t="shared" si="73"/>
        <v>NHA12_Typ2_U_35</v>
      </c>
      <c r="B140">
        <v>14</v>
      </c>
      <c r="C140">
        <v>35</v>
      </c>
      <c r="D140" t="s">
        <v>276</v>
      </c>
    </row>
    <row r="141">
      <c r="A141" t="str">
        <f t="shared" si="73"/>
        <v>NHA12_Typ2_U_40</v>
      </c>
      <c r="B141">
        <v>16</v>
      </c>
      <c r="C141">
        <v>40</v>
      </c>
      <c r="D141" t="s">
        <v>276</v>
      </c>
    </row>
    <row r="142">
      <c r="A142" t="str">
        <f t="shared" si="73"/>
        <v>NHA12_Typ2_U_45</v>
      </c>
      <c r="B142">
        <v>18</v>
      </c>
      <c r="C142">
        <v>45</v>
      </c>
      <c r="D142" t="s">
        <v>276</v>
      </c>
    </row>
    <row r="143">
      <c r="A143" t="str">
        <f t="shared" si="73"/>
        <v>NHA12_Typ2_U_50</v>
      </c>
      <c r="B143">
        <v>20</v>
      </c>
      <c r="C143">
        <v>50</v>
      </c>
      <c r="D143" t="s">
        <v>276</v>
      </c>
    </row>
    <row r="144">
      <c r="A144" t="str">
        <f t="shared" si="73"/>
        <v/>
      </c>
    </row>
    <row r="145">
      <c r="A145" t="str">
        <f t="shared" si="73"/>
        <v>NHA12_Typ1_U_5</v>
      </c>
      <c r="B145" s="345">
        <v>2</v>
      </c>
      <c r="C145" s="345">
        <v>5</v>
      </c>
      <c r="D145" t="s">
        <v>271</v>
      </c>
    </row>
    <row r="146">
      <c r="A146" t="str">
        <f t="shared" si="73"/>
        <v>NHA12_Typ1_U_10</v>
      </c>
      <c r="B146">
        <v>4</v>
      </c>
      <c r="C146">
        <v>10</v>
      </c>
      <c r="D146" t="s">
        <v>271</v>
      </c>
    </row>
    <row r="147">
      <c r="A147" t="str">
        <f t="shared" si="73"/>
        <v>NHA12_Typ1_U_15</v>
      </c>
      <c r="B147">
        <v>6</v>
      </c>
      <c r="C147">
        <v>15</v>
      </c>
      <c r="D147" t="s">
        <v>271</v>
      </c>
    </row>
    <row r="148">
      <c r="A148" t="str">
        <f t="shared" si="73"/>
        <v>NHA12_Typ1_U_20</v>
      </c>
      <c r="B148">
        <v>8</v>
      </c>
      <c r="C148">
        <v>20</v>
      </c>
      <c r="D148" t="s">
        <v>271</v>
      </c>
    </row>
    <row r="149">
      <c r="A149" t="str">
        <f t="shared" si="73"/>
        <v>NHA12_Typ1_U_25</v>
      </c>
      <c r="B149">
        <v>10</v>
      </c>
      <c r="C149">
        <v>25</v>
      </c>
      <c r="D149" t="s">
        <v>271</v>
      </c>
    </row>
    <row r="150">
      <c r="A150" t="str">
        <f t="shared" si="73"/>
        <v>NHA12_Typ1_U_30</v>
      </c>
      <c r="B150">
        <v>12</v>
      </c>
      <c r="C150">
        <v>30</v>
      </c>
      <c r="D150" t="s">
        <v>271</v>
      </c>
    </row>
    <row r="151">
      <c r="A151" t="str">
        <f t="shared" si="73"/>
        <v>NHA12_Typ1_U_35</v>
      </c>
      <c r="B151">
        <v>14</v>
      </c>
      <c r="C151">
        <v>35</v>
      </c>
      <c r="D151" t="s">
        <v>271</v>
      </c>
    </row>
    <row r="152">
      <c r="A152" t="str">
        <f t="shared" si="73"/>
        <v>NHA12_Typ1_U_40</v>
      </c>
      <c r="B152">
        <v>16</v>
      </c>
      <c r="C152">
        <v>40</v>
      </c>
      <c r="D152" t="s">
        <v>271</v>
      </c>
    </row>
    <row r="153">
      <c r="A153" t="str">
        <f t="shared" si="73"/>
        <v>NHA12_Typ1_U_45</v>
      </c>
      <c r="B153">
        <v>18</v>
      </c>
      <c r="C153">
        <v>45</v>
      </c>
      <c r="D153" t="s">
        <v>271</v>
      </c>
    </row>
    <row r="154">
      <c r="A154" t="str">
        <f t="shared" si="73"/>
        <v>NHA12_Typ1_U_50</v>
      </c>
      <c r="B154">
        <v>20</v>
      </c>
      <c r="C154">
        <v>50</v>
      </c>
      <c r="D154" t="s">
        <v>271</v>
      </c>
    </row>
    <row r="155">
      <c r="A155" t="str">
        <f t="shared" si="73"/>
        <v/>
      </c>
    </row>
    <row r="156">
      <c r="A156" t="str">
        <f t="shared" si="73"/>
        <v>NLO15_5</v>
      </c>
      <c r="B156" s="345">
        <v>2</v>
      </c>
      <c r="C156" s="345">
        <v>5</v>
      </c>
      <c r="D156" t="s">
        <v>251</v>
      </c>
    </row>
    <row r="157">
      <c r="A157" t="str">
        <f t="shared" si="73"/>
        <v>NLO15_10</v>
      </c>
      <c r="B157">
        <v>4</v>
      </c>
      <c r="C157">
        <v>10</v>
      </c>
      <c r="D157" t="s">
        <v>251</v>
      </c>
    </row>
    <row r="158">
      <c r="A158" t="str">
        <f t="shared" si="73"/>
        <v>NLO15_15</v>
      </c>
      <c r="B158">
        <v>6</v>
      </c>
      <c r="C158">
        <v>15</v>
      </c>
      <c r="D158" t="s">
        <v>251</v>
      </c>
    </row>
    <row r="159">
      <c r="A159" t="str">
        <f t="shared" si="73"/>
        <v>NLO15_20</v>
      </c>
      <c r="B159">
        <v>8</v>
      </c>
      <c r="C159">
        <v>20</v>
      </c>
      <c r="D159" t="s">
        <v>251</v>
      </c>
    </row>
    <row r="160">
      <c r="A160" t="str">
        <f t="shared" si="73"/>
        <v>NLO15_25</v>
      </c>
      <c r="B160">
        <v>10</v>
      </c>
      <c r="C160">
        <v>25</v>
      </c>
      <c r="D160" t="s">
        <v>251</v>
      </c>
    </row>
    <row r="161">
      <c r="A161" t="str">
        <f t="shared" si="73"/>
        <v>NLO15_30</v>
      </c>
      <c r="B161">
        <v>12</v>
      </c>
      <c r="C161">
        <v>30</v>
      </c>
      <c r="D161" t="s">
        <v>251</v>
      </c>
    </row>
    <row r="162">
      <c r="A162" t="str">
        <f t="shared" si="73"/>
        <v>NLO15_35</v>
      </c>
      <c r="B162">
        <v>14</v>
      </c>
      <c r="C162">
        <v>35</v>
      </c>
      <c r="D162" t="s">
        <v>251</v>
      </c>
    </row>
    <row r="163">
      <c r="A163" t="str">
        <f t="shared" si="73"/>
        <v>NLO15_40</v>
      </c>
      <c r="B163">
        <v>16</v>
      </c>
      <c r="C163">
        <v>40</v>
      </c>
      <c r="D163" t="s">
        <v>251</v>
      </c>
    </row>
    <row r="164">
      <c r="A164" t="str">
        <f t="shared" si="73"/>
        <v>NLO15_45</v>
      </c>
      <c r="B164">
        <v>18</v>
      </c>
      <c r="C164">
        <v>45</v>
      </c>
      <c r="D164" t="s">
        <v>251</v>
      </c>
    </row>
    <row r="165">
      <c r="A165" t="str">
        <f t="shared" si="73"/>
        <v>NLO15_50</v>
      </c>
      <c r="B165">
        <v>20</v>
      </c>
      <c r="C165">
        <v>50</v>
      </c>
      <c r="D165" t="s">
        <v>251</v>
      </c>
    </row>
    <row r="166">
      <c r="A166" t="str">
        <f t="shared" si="73"/>
        <v/>
      </c>
    </row>
    <row r="167">
      <c r="A167" t="str">
        <f t="shared" si="73"/>
        <v>NPS15_5</v>
      </c>
      <c r="B167" s="345">
        <v>2</v>
      </c>
      <c r="C167" s="345">
        <v>5</v>
      </c>
      <c r="D167" t="s">
        <v>256</v>
      </c>
    </row>
    <row r="168">
      <c r="A168" t="str">
        <f t="shared" si="73"/>
        <v>NPS15_10</v>
      </c>
      <c r="B168">
        <v>4</v>
      </c>
      <c r="C168">
        <v>10</v>
      </c>
      <c r="D168" t="s">
        <v>256</v>
      </c>
    </row>
    <row r="169">
      <c r="A169" t="str">
        <f t="shared" si="73"/>
        <v>NPS15_15</v>
      </c>
      <c r="B169">
        <v>6</v>
      </c>
      <c r="C169">
        <v>15</v>
      </c>
      <c r="D169" t="s">
        <v>256</v>
      </c>
    </row>
    <row r="170">
      <c r="A170" t="str">
        <f t="shared" si="73"/>
        <v>NPS15_20</v>
      </c>
      <c r="B170">
        <v>8</v>
      </c>
      <c r="C170">
        <v>20</v>
      </c>
      <c r="D170" t="s">
        <v>256</v>
      </c>
    </row>
    <row r="171">
      <c r="A171" t="str">
        <f t="shared" si="73"/>
        <v>NPS15_25</v>
      </c>
      <c r="B171">
        <v>10</v>
      </c>
      <c r="C171">
        <v>25</v>
      </c>
      <c r="D171" t="s">
        <v>256</v>
      </c>
    </row>
    <row r="172">
      <c r="A172" t="str">
        <f t="shared" si="73"/>
        <v>NPS15_30</v>
      </c>
      <c r="B172">
        <v>12</v>
      </c>
      <c r="C172">
        <v>30</v>
      </c>
      <c r="D172" t="s">
        <v>256</v>
      </c>
    </row>
    <row r="173">
      <c r="A173" t="str">
        <f t="shared" si="73"/>
        <v>NPS15_35</v>
      </c>
      <c r="B173">
        <v>14</v>
      </c>
      <c r="C173">
        <v>35</v>
      </c>
      <c r="D173" t="s">
        <v>256</v>
      </c>
    </row>
    <row r="174">
      <c r="A174" t="str">
        <f t="shared" si="73"/>
        <v>NPS15_40</v>
      </c>
      <c r="B174">
        <v>16</v>
      </c>
      <c r="C174">
        <v>40</v>
      </c>
      <c r="D174" t="s">
        <v>256</v>
      </c>
    </row>
    <row r="175">
      <c r="A175" t="str">
        <f t="shared" si="73"/>
        <v>NPS15_45</v>
      </c>
      <c r="B175">
        <v>18</v>
      </c>
      <c r="C175">
        <v>45</v>
      </c>
      <c r="D175" t="s">
        <v>256</v>
      </c>
    </row>
    <row r="176">
      <c r="A176" t="str">
        <f t="shared" si="73"/>
        <v>NPS15_50</v>
      </c>
      <c r="B176">
        <v>20</v>
      </c>
      <c r="C176">
        <v>50</v>
      </c>
      <c r="D176" t="s">
        <v>256</v>
      </c>
    </row>
    <row r="177">
      <c r="A177" t="str">
        <f t="shared" si="73"/>
        <v/>
      </c>
    </row>
    <row r="178">
      <c r="A178" t="str">
        <f t="shared" si="73"/>
        <v>NIN12_Typ1_U_5</v>
      </c>
      <c r="B178" s="345">
        <v>2</v>
      </c>
      <c r="C178" s="345">
        <v>5</v>
      </c>
      <c r="D178" t="s">
        <v>261</v>
      </c>
    </row>
    <row r="179">
      <c r="A179" t="str">
        <f t="shared" si="73"/>
        <v>NIN12_Typ1_U_10</v>
      </c>
      <c r="B179">
        <v>4</v>
      </c>
      <c r="C179">
        <v>10</v>
      </c>
      <c r="D179" t="s">
        <v>261</v>
      </c>
    </row>
    <row r="180">
      <c r="A180" t="str">
        <f t="shared" si="73"/>
        <v>NIN12_Typ1_U_15</v>
      </c>
      <c r="B180">
        <v>6</v>
      </c>
      <c r="C180">
        <v>15</v>
      </c>
      <c r="D180" t="s">
        <v>261</v>
      </c>
    </row>
    <row r="181">
      <c r="A181" t="str">
        <f t="shared" si="73"/>
        <v>NIN12_Typ1_U_20</v>
      </c>
      <c r="B181">
        <v>8</v>
      </c>
      <c r="C181">
        <v>20</v>
      </c>
      <c r="D181" t="s">
        <v>261</v>
      </c>
    </row>
    <row r="182">
      <c r="A182" t="str">
        <f t="shared" si="73"/>
        <v>NIN12_Typ1_U_25</v>
      </c>
      <c r="B182">
        <v>10</v>
      </c>
      <c r="C182">
        <v>25</v>
      </c>
      <c r="D182" t="s">
        <v>261</v>
      </c>
    </row>
    <row r="183">
      <c r="A183" t="str">
        <f t="shared" si="73"/>
        <v>NIN12_Typ1_U_30</v>
      </c>
      <c r="B183">
        <v>12</v>
      </c>
      <c r="C183">
        <v>30</v>
      </c>
      <c r="D183" t="s">
        <v>261</v>
      </c>
    </row>
    <row r="184">
      <c r="A184" t="str">
        <f t="shared" si="73"/>
        <v>NIN12_Typ1_U_35</v>
      </c>
      <c r="B184">
        <v>14</v>
      </c>
      <c r="C184">
        <v>35</v>
      </c>
      <c r="D184" t="s">
        <v>261</v>
      </c>
    </row>
    <row r="185">
      <c r="A185" t="str">
        <f t="shared" si="73"/>
        <v>NIN12_Typ1_U_40</v>
      </c>
      <c r="B185">
        <v>16</v>
      </c>
      <c r="C185">
        <v>40</v>
      </c>
      <c r="D185" t="s">
        <v>261</v>
      </c>
    </row>
    <row r="186">
      <c r="A186" t="str">
        <f t="shared" si="73"/>
        <v>NIN12_Typ1_U_45</v>
      </c>
      <c r="B186">
        <v>18</v>
      </c>
      <c r="C186">
        <v>45</v>
      </c>
      <c r="D186" t="s">
        <v>261</v>
      </c>
    </row>
    <row r="187">
      <c r="A187" t="str">
        <f t="shared" si="73"/>
        <v>NIN12_Typ1_U_50</v>
      </c>
      <c r="B187">
        <v>20</v>
      </c>
      <c r="C187">
        <v>50</v>
      </c>
      <c r="D187" t="s">
        <v>261</v>
      </c>
    </row>
    <row r="188">
      <c r="A188" t="str">
        <f t="shared" si="73"/>
        <v/>
      </c>
    </row>
    <row r="189">
      <c r="A189" t="str">
        <f t="shared" si="73"/>
        <v>NIN12_Typ2_U_5</v>
      </c>
      <c r="B189" s="345">
        <v>2</v>
      </c>
      <c r="C189" s="345">
        <v>5</v>
      </c>
      <c r="D189" t="s">
        <v>265</v>
      </c>
    </row>
    <row r="190">
      <c r="A190" t="str">
        <f t="shared" si="73"/>
        <v>NIN12_Typ2_U_10</v>
      </c>
      <c r="B190">
        <v>4</v>
      </c>
      <c r="C190">
        <v>10</v>
      </c>
      <c r="D190" t="s">
        <v>265</v>
      </c>
    </row>
    <row r="191">
      <c r="A191" t="str">
        <f t="shared" si="73"/>
        <v>NIN12_Typ2_U_15</v>
      </c>
      <c r="B191">
        <v>6</v>
      </c>
      <c r="C191">
        <v>15</v>
      </c>
      <c r="D191" t="s">
        <v>265</v>
      </c>
    </row>
    <row r="192">
      <c r="A192" t="str">
        <f t="shared" si="73"/>
        <v>NIN12_Typ2_U_20</v>
      </c>
      <c r="B192">
        <v>8</v>
      </c>
      <c r="C192">
        <v>20</v>
      </c>
      <c r="D192" t="s">
        <v>265</v>
      </c>
    </row>
    <row r="193">
      <c r="A193" t="str">
        <f t="shared" si="73"/>
        <v>NIN12_Typ2_U_25</v>
      </c>
      <c r="B193">
        <v>10</v>
      </c>
      <c r="C193">
        <v>25</v>
      </c>
      <c r="D193" t="s">
        <v>265</v>
      </c>
    </row>
    <row r="194">
      <c r="A194" t="str">
        <f t="shared" si="73"/>
        <v>NIN12_Typ2_U_30</v>
      </c>
      <c r="B194">
        <v>12</v>
      </c>
      <c r="C194">
        <v>30</v>
      </c>
      <c r="D194" t="s">
        <v>265</v>
      </c>
    </row>
    <row r="195">
      <c r="A195" t="str">
        <f t="shared" ref="A195:A258" si="74">IF(D195="","",CONCATENATE(D195,"_",C195))</f>
        <v>NIN12_Typ2_U_35</v>
      </c>
      <c r="B195">
        <v>14</v>
      </c>
      <c r="C195">
        <v>35</v>
      </c>
      <c r="D195" t="s">
        <v>265</v>
      </c>
    </row>
    <row r="196">
      <c r="A196" t="str">
        <f t="shared" si="74"/>
        <v>NIN12_Typ2_U_40</v>
      </c>
      <c r="B196">
        <v>16</v>
      </c>
      <c r="C196">
        <v>40</v>
      </c>
      <c r="D196" t="s">
        <v>265</v>
      </c>
    </row>
    <row r="197">
      <c r="A197" t="str">
        <f t="shared" si="74"/>
        <v>NIN12_Typ2_U_45</v>
      </c>
      <c r="B197">
        <v>18</v>
      </c>
      <c r="C197">
        <v>45</v>
      </c>
      <c r="D197" t="s">
        <v>265</v>
      </c>
    </row>
    <row r="198">
      <c r="A198" t="str">
        <f t="shared" si="74"/>
        <v>NIN12_Typ2_U_50</v>
      </c>
      <c r="B198">
        <v>20</v>
      </c>
      <c r="C198">
        <v>50</v>
      </c>
      <c r="D198" t="s">
        <v>265</v>
      </c>
    </row>
    <row r="199">
      <c r="A199" t="str">
        <f t="shared" si="74"/>
        <v/>
      </c>
    </row>
    <row r="200">
      <c r="A200" t="str">
        <f t="shared" si="74"/>
        <v>NHO12_U_5</v>
      </c>
      <c r="B200" s="345">
        <v>2</v>
      </c>
      <c r="C200" s="345">
        <v>5</v>
      </c>
      <c r="D200" t="s">
        <v>288</v>
      </c>
    </row>
    <row r="201">
      <c r="A201" t="str">
        <f t="shared" si="74"/>
        <v>NHO12_U_10</v>
      </c>
      <c r="B201">
        <v>4</v>
      </c>
      <c r="C201">
        <v>10</v>
      </c>
      <c r="D201" t="s">
        <v>288</v>
      </c>
    </row>
    <row r="202">
      <c r="A202" t="str">
        <f t="shared" si="74"/>
        <v>NHO12_U_15</v>
      </c>
      <c r="B202">
        <v>6</v>
      </c>
      <c r="C202">
        <v>15</v>
      </c>
      <c r="D202" t="s">
        <v>288</v>
      </c>
    </row>
    <row r="203">
      <c r="A203" t="str">
        <f t="shared" si="74"/>
        <v>NHO12_U_20</v>
      </c>
      <c r="B203">
        <v>8</v>
      </c>
      <c r="C203">
        <v>20</v>
      </c>
      <c r="D203" t="s">
        <v>288</v>
      </c>
    </row>
    <row r="204">
      <c r="A204" t="str">
        <f t="shared" si="74"/>
        <v>NHO12_U_25</v>
      </c>
      <c r="B204">
        <v>10</v>
      </c>
      <c r="C204">
        <v>25</v>
      </c>
      <c r="D204" t="s">
        <v>288</v>
      </c>
    </row>
    <row r="205">
      <c r="A205" t="str">
        <f t="shared" si="74"/>
        <v>NHO12_U_30</v>
      </c>
      <c r="B205">
        <v>12</v>
      </c>
      <c r="C205">
        <v>30</v>
      </c>
      <c r="D205" t="s">
        <v>288</v>
      </c>
    </row>
    <row r="206">
      <c r="A206" t="str">
        <f t="shared" si="74"/>
        <v>NHO12_U_35</v>
      </c>
      <c r="B206">
        <v>14</v>
      </c>
      <c r="C206">
        <v>35</v>
      </c>
      <c r="D206" t="s">
        <v>288</v>
      </c>
    </row>
    <row r="207">
      <c r="A207" t="str">
        <f t="shared" si="74"/>
        <v>NHO12_U_40</v>
      </c>
      <c r="B207">
        <v>16</v>
      </c>
      <c r="C207">
        <v>40</v>
      </c>
      <c r="D207" t="s">
        <v>288</v>
      </c>
    </row>
    <row r="208">
      <c r="A208" t="str">
        <f t="shared" si="74"/>
        <v>NHO12_U_45</v>
      </c>
      <c r="B208">
        <v>18</v>
      </c>
      <c r="C208">
        <v>45</v>
      </c>
      <c r="D208" t="s">
        <v>288</v>
      </c>
    </row>
    <row r="209">
      <c r="A209" t="str">
        <f t="shared" si="74"/>
        <v>NHO12_U_50</v>
      </c>
      <c r="B209">
        <v>20</v>
      </c>
      <c r="C209">
        <v>50</v>
      </c>
      <c r="D209" t="s">
        <v>288</v>
      </c>
    </row>
    <row r="210">
      <c r="A210" t="str">
        <f t="shared" si="74"/>
        <v/>
      </c>
    </row>
    <row r="211">
      <c r="A211" t="str">
        <f t="shared" si="74"/>
        <v>NHO15_5</v>
      </c>
      <c r="B211" s="345">
        <v>2</v>
      </c>
      <c r="C211" s="345">
        <v>5</v>
      </c>
      <c r="D211" t="s">
        <v>267</v>
      </c>
    </row>
    <row r="212">
      <c r="A212" t="str">
        <f t="shared" si="74"/>
        <v>NHO15_10</v>
      </c>
      <c r="B212">
        <v>4</v>
      </c>
      <c r="C212">
        <v>10</v>
      </c>
      <c r="D212" t="s">
        <v>267</v>
      </c>
    </row>
    <row r="213">
      <c r="A213" t="str">
        <f t="shared" si="74"/>
        <v>NHO15_15</v>
      </c>
      <c r="B213">
        <v>6</v>
      </c>
      <c r="C213">
        <v>15</v>
      </c>
      <c r="D213" t="s">
        <v>267</v>
      </c>
    </row>
    <row r="214">
      <c r="A214" t="str">
        <f t="shared" si="74"/>
        <v>NHO15_20</v>
      </c>
      <c r="B214">
        <v>8</v>
      </c>
      <c r="C214">
        <v>20</v>
      </c>
      <c r="D214" t="s">
        <v>267</v>
      </c>
    </row>
    <row r="215">
      <c r="A215" t="str">
        <f t="shared" si="74"/>
        <v>NHO15_25</v>
      </c>
      <c r="B215">
        <v>10</v>
      </c>
      <c r="C215">
        <v>25</v>
      </c>
      <c r="D215" t="s">
        <v>267</v>
      </c>
    </row>
    <row r="216">
      <c r="A216" t="str">
        <f t="shared" si="74"/>
        <v>NHO15_30</v>
      </c>
      <c r="B216">
        <v>12</v>
      </c>
      <c r="C216">
        <v>30</v>
      </c>
      <c r="D216" t="s">
        <v>267</v>
      </c>
    </row>
    <row r="217">
      <c r="A217" t="str">
        <f t="shared" si="74"/>
        <v>NHO15_35</v>
      </c>
      <c r="B217">
        <v>14</v>
      </c>
      <c r="C217">
        <v>35</v>
      </c>
      <c r="D217" t="s">
        <v>267</v>
      </c>
    </row>
    <row r="218">
      <c r="A218" t="str">
        <f t="shared" si="74"/>
        <v>NHO15_40</v>
      </c>
      <c r="B218">
        <v>16</v>
      </c>
      <c r="C218">
        <v>40</v>
      </c>
      <c r="D218" t="s">
        <v>267</v>
      </c>
    </row>
    <row r="219">
      <c r="A219" t="str">
        <f t="shared" si="74"/>
        <v>NHO15_45</v>
      </c>
      <c r="B219">
        <v>18</v>
      </c>
      <c r="C219">
        <v>45</v>
      </c>
      <c r="D219" t="s">
        <v>267</v>
      </c>
    </row>
    <row r="220">
      <c r="A220" t="str">
        <f t="shared" si="74"/>
        <v>NHO15_50</v>
      </c>
      <c r="B220">
        <v>20</v>
      </c>
      <c r="C220">
        <v>50</v>
      </c>
      <c r="D220" t="s">
        <v>267</v>
      </c>
    </row>
    <row r="221">
      <c r="A221" t="str">
        <f t="shared" si="74"/>
        <v/>
      </c>
    </row>
    <row r="222">
      <c r="A222" t="str">
        <f t="shared" si="74"/>
        <v>NGB13_5</v>
      </c>
      <c r="B222" s="345">
        <v>2</v>
      </c>
      <c r="C222" s="345">
        <v>5</v>
      </c>
      <c r="D222" t="s">
        <v>298</v>
      </c>
    </row>
    <row r="223">
      <c r="A223" t="str">
        <f t="shared" si="74"/>
        <v>NGB13_10</v>
      </c>
      <c r="B223">
        <v>4</v>
      </c>
      <c r="C223">
        <v>10</v>
      </c>
      <c r="D223" t="s">
        <v>298</v>
      </c>
    </row>
    <row r="224">
      <c r="A224" t="str">
        <f t="shared" si="74"/>
        <v>NGB13_15</v>
      </c>
      <c r="B224">
        <v>6</v>
      </c>
      <c r="C224">
        <v>15</v>
      </c>
      <c r="D224" t="s">
        <v>298</v>
      </c>
    </row>
    <row r="225">
      <c r="A225" t="str">
        <f t="shared" si="74"/>
        <v>NGB13_20</v>
      </c>
      <c r="B225">
        <v>8</v>
      </c>
      <c r="C225">
        <v>20</v>
      </c>
      <c r="D225" t="s">
        <v>298</v>
      </c>
    </row>
    <row r="226">
      <c r="A226" t="str">
        <f t="shared" si="74"/>
        <v>NGB13_25</v>
      </c>
      <c r="B226">
        <v>10</v>
      </c>
      <c r="C226">
        <v>25</v>
      </c>
      <c r="D226" t="s">
        <v>298</v>
      </c>
    </row>
    <row r="227">
      <c r="A227" t="str">
        <f t="shared" si="74"/>
        <v>NGB13_30</v>
      </c>
      <c r="B227">
        <v>12</v>
      </c>
      <c r="C227">
        <v>30</v>
      </c>
      <c r="D227" t="s">
        <v>298</v>
      </c>
    </row>
    <row r="228">
      <c r="A228" t="str">
        <f t="shared" si="74"/>
        <v>NGB13_35</v>
      </c>
      <c r="B228">
        <v>14</v>
      </c>
      <c r="C228">
        <v>35</v>
      </c>
      <c r="D228" t="s">
        <v>298</v>
      </c>
    </row>
    <row r="229">
      <c r="A229" t="str">
        <f t="shared" si="74"/>
        <v>NGB13_40</v>
      </c>
      <c r="B229">
        <v>16</v>
      </c>
      <c r="C229">
        <v>40</v>
      </c>
      <c r="D229" t="s">
        <v>298</v>
      </c>
    </row>
    <row r="230">
      <c r="A230" t="str">
        <f t="shared" si="74"/>
        <v>NGB13_45</v>
      </c>
      <c r="B230">
        <v>18</v>
      </c>
      <c r="C230">
        <v>45</v>
      </c>
      <c r="D230" t="s">
        <v>298</v>
      </c>
    </row>
    <row r="231">
      <c r="A231" t="str">
        <f t="shared" si="74"/>
        <v>NGB13_50</v>
      </c>
      <c r="B231">
        <v>20</v>
      </c>
      <c r="C231">
        <v>50</v>
      </c>
      <c r="D231" t="s">
        <v>298</v>
      </c>
    </row>
    <row r="232">
      <c r="A232" t="str">
        <f t="shared" si="74"/>
        <v/>
      </c>
    </row>
    <row r="233">
      <c r="A233" t="str">
        <f t="shared" si="74"/>
        <v>NBV18_0</v>
      </c>
      <c r="B233">
        <v>5</v>
      </c>
      <c r="C233">
        <v>0</v>
      </c>
      <c r="D233" t="s">
        <v>254</v>
      </c>
    </row>
    <row r="234">
      <c r="A234" t="str">
        <f t="shared" si="74"/>
        <v>NBV18_30</v>
      </c>
      <c r="B234">
        <v>12.5</v>
      </c>
      <c r="C234">
        <v>30</v>
      </c>
      <c r="D234" t="s">
        <v>254</v>
      </c>
    </row>
    <row r="235">
      <c r="A235" t="str">
        <f t="shared" si="74"/>
        <v>NBV18_40</v>
      </c>
      <c r="B235">
        <v>15</v>
      </c>
      <c r="C235">
        <v>40</v>
      </c>
      <c r="D235" t="s">
        <v>254</v>
      </c>
    </row>
    <row r="236">
      <c r="A236" t="str">
        <f t="shared" si="74"/>
        <v>NBV18_60</v>
      </c>
      <c r="B236">
        <v>22.5</v>
      </c>
      <c r="C236">
        <v>60</v>
      </c>
      <c r="D236" t="s">
        <v>254</v>
      </c>
    </row>
    <row r="237">
      <c r="A237" t="str">
        <f t="shared" si="74"/>
        <v>NBV18_80</v>
      </c>
      <c r="B237">
        <v>30</v>
      </c>
      <c r="C237">
        <v>80</v>
      </c>
      <c r="D237" t="s">
        <v>254</v>
      </c>
    </row>
    <row r="238">
      <c r="A238" t="str">
        <f t="shared" si="74"/>
        <v>NBV18_100</v>
      </c>
      <c r="B238">
        <v>37.5</v>
      </c>
      <c r="C238">
        <v>100</v>
      </c>
      <c r="D238" t="s">
        <v>254</v>
      </c>
    </row>
    <row r="239">
      <c r="A239" t="str">
        <f t="shared" si="74"/>
        <v/>
      </c>
    </row>
    <row r="240">
      <c r="A240" t="str">
        <f t="shared" si="74"/>
        <v>NBI18_0</v>
      </c>
      <c r="B240">
        <v>5</v>
      </c>
      <c r="C240">
        <v>0</v>
      </c>
      <c r="D240" t="s">
        <v>259</v>
      </c>
    </row>
    <row r="241">
      <c r="A241" t="str">
        <f t="shared" si="74"/>
        <v>NBI18_30</v>
      </c>
      <c r="B241">
        <v>12.5</v>
      </c>
      <c r="C241">
        <v>30</v>
      </c>
      <c r="D241" t="s">
        <v>259</v>
      </c>
    </row>
    <row r="242">
      <c r="A242" t="str">
        <f t="shared" si="74"/>
        <v>NBI18_40</v>
      </c>
      <c r="B242">
        <v>15</v>
      </c>
      <c r="C242">
        <v>40</v>
      </c>
      <c r="D242" t="s">
        <v>259</v>
      </c>
    </row>
    <row r="243">
      <c r="A243" t="str">
        <f t="shared" si="74"/>
        <v>NBI18_60</v>
      </c>
      <c r="B243">
        <v>22.5</v>
      </c>
      <c r="C243">
        <v>60</v>
      </c>
      <c r="D243" t="s">
        <v>259</v>
      </c>
    </row>
    <row r="244">
      <c r="A244" t="str">
        <f t="shared" si="74"/>
        <v>NBI18_80</v>
      </c>
      <c r="B244">
        <v>30</v>
      </c>
      <c r="C244">
        <v>80</v>
      </c>
      <c r="D244" t="s">
        <v>259</v>
      </c>
    </row>
    <row r="245">
      <c r="A245" t="str">
        <f t="shared" si="74"/>
        <v>NBI18_100</v>
      </c>
      <c r="B245">
        <v>37.5</v>
      </c>
      <c r="C245">
        <v>100</v>
      </c>
      <c r="D245" t="s">
        <v>259</v>
      </c>
    </row>
    <row r="246">
      <c r="A246" t="str">
        <f t="shared" si="74"/>
        <v/>
      </c>
    </row>
    <row r="247">
      <c r="A247" t="str">
        <f t="shared" si="74"/>
        <v>NWO18_0</v>
      </c>
      <c r="B247">
        <v>5</v>
      </c>
      <c r="C247">
        <v>0</v>
      </c>
      <c r="D247" t="s">
        <v>3</v>
      </c>
    </row>
    <row r="248">
      <c r="A248" t="str">
        <f t="shared" si="74"/>
        <v>NWO18_30</v>
      </c>
      <c r="B248">
        <v>12.5</v>
      </c>
      <c r="C248">
        <v>30</v>
      </c>
      <c r="D248" t="s">
        <v>3</v>
      </c>
    </row>
    <row r="249">
      <c r="A249" t="str">
        <f t="shared" si="74"/>
        <v>NWO18_40</v>
      </c>
      <c r="B249">
        <v>15</v>
      </c>
      <c r="C249">
        <v>40</v>
      </c>
      <c r="D249" t="s">
        <v>3</v>
      </c>
    </row>
    <row r="250">
      <c r="A250" t="str">
        <f t="shared" si="74"/>
        <v>NWO18_60</v>
      </c>
      <c r="B250">
        <v>22.5</v>
      </c>
      <c r="C250">
        <v>60</v>
      </c>
      <c r="D250" t="s">
        <v>3</v>
      </c>
    </row>
    <row r="251">
      <c r="A251" t="str">
        <f t="shared" si="74"/>
        <v>NWO18_80</v>
      </c>
      <c r="B251">
        <v>30</v>
      </c>
      <c r="C251">
        <v>80</v>
      </c>
      <c r="D251" t="s">
        <v>3</v>
      </c>
    </row>
    <row r="252">
      <c r="A252" t="str">
        <f t="shared" si="74"/>
        <v>NWO18_100</v>
      </c>
      <c r="B252">
        <v>37.5</v>
      </c>
      <c r="C252">
        <v>100</v>
      </c>
      <c r="D252" t="s">
        <v>3</v>
      </c>
    </row>
    <row r="253">
      <c r="A253" t="str">
        <f t="shared" si="74"/>
        <v/>
      </c>
    </row>
    <row r="254">
      <c r="A254" t="str">
        <f t="shared" si="74"/>
        <v>NHO18_0</v>
      </c>
      <c r="B254">
        <v>5</v>
      </c>
      <c r="C254">
        <v>0</v>
      </c>
      <c r="D254" t="s">
        <v>268</v>
      </c>
    </row>
    <row r="255">
      <c r="A255" t="str">
        <f t="shared" si="74"/>
        <v>NHO18_30</v>
      </c>
      <c r="B255">
        <v>12.5</v>
      </c>
      <c r="C255">
        <v>30</v>
      </c>
      <c r="D255" t="s">
        <v>268</v>
      </c>
    </row>
    <row r="256">
      <c r="A256" t="str">
        <f t="shared" si="74"/>
        <v>NHO18_40</v>
      </c>
      <c r="B256">
        <v>15</v>
      </c>
      <c r="C256">
        <v>40</v>
      </c>
      <c r="D256" t="s">
        <v>268</v>
      </c>
    </row>
    <row r="257">
      <c r="A257" t="str">
        <f t="shared" si="74"/>
        <v>NHO18_60</v>
      </c>
      <c r="B257">
        <v>22.5</v>
      </c>
      <c r="C257">
        <v>60</v>
      </c>
      <c r="D257" t="s">
        <v>268</v>
      </c>
    </row>
    <row r="258">
      <c r="A258" t="str">
        <f t="shared" si="74"/>
        <v>NHO18_80</v>
      </c>
      <c r="B258">
        <v>30</v>
      </c>
      <c r="C258">
        <v>80</v>
      </c>
      <c r="D258" t="s">
        <v>268</v>
      </c>
    </row>
    <row r="259">
      <c r="A259" t="str">
        <f t="shared" ref="A259:A322" si="75">IF(D259="","",CONCATENATE(D259,"_",C259))</f>
        <v>NHO18_100</v>
      </c>
      <c r="B259">
        <v>37.5</v>
      </c>
      <c r="C259">
        <v>100</v>
      </c>
      <c r="D259" t="s">
        <v>268</v>
      </c>
    </row>
    <row r="260">
      <c r="A260" t="str">
        <f t="shared" si="75"/>
        <v/>
      </c>
    </row>
    <row r="261">
      <c r="A261" t="str">
        <f t="shared" si="75"/>
        <v>NVM18_0</v>
      </c>
      <c r="B261">
        <v>5</v>
      </c>
      <c r="C261">
        <v>0</v>
      </c>
      <c r="D261" t="s">
        <v>273</v>
      </c>
    </row>
    <row r="262">
      <c r="A262" t="str">
        <f t="shared" si="75"/>
        <v>NVM18_30</v>
      </c>
      <c r="B262">
        <v>12.5</v>
      </c>
      <c r="C262">
        <v>30</v>
      </c>
      <c r="D262" t="s">
        <v>273</v>
      </c>
    </row>
    <row r="263">
      <c r="A263" t="str">
        <f t="shared" si="75"/>
        <v>NVM18_40</v>
      </c>
      <c r="B263">
        <v>15</v>
      </c>
      <c r="C263">
        <v>40</v>
      </c>
      <c r="D263" t="s">
        <v>273</v>
      </c>
    </row>
    <row r="264">
      <c r="A264" t="str">
        <f t="shared" si="75"/>
        <v>NVM18_60</v>
      </c>
      <c r="B264">
        <v>22.5</v>
      </c>
      <c r="C264">
        <v>60</v>
      </c>
      <c r="D264" t="s">
        <v>273</v>
      </c>
    </row>
    <row r="265">
      <c r="A265" t="str">
        <f t="shared" si="75"/>
        <v>NVM18_80</v>
      </c>
      <c r="B265">
        <v>30</v>
      </c>
      <c r="C265">
        <v>80</v>
      </c>
      <c r="D265" t="s">
        <v>273</v>
      </c>
    </row>
    <row r="266">
      <c r="A266" t="str">
        <f t="shared" si="75"/>
        <v>NVM18_100</v>
      </c>
      <c r="B266">
        <v>37.5</v>
      </c>
      <c r="C266">
        <v>100</v>
      </c>
      <c r="D266" t="s">
        <v>273</v>
      </c>
    </row>
    <row r="267">
      <c r="A267" t="str">
        <f t="shared" si="75"/>
        <v/>
      </c>
    </row>
    <row r="268">
      <c r="A268" t="str">
        <f t="shared" si="75"/>
        <v>NSC18_0</v>
      </c>
      <c r="B268">
        <v>5</v>
      </c>
      <c r="C268">
        <v>0</v>
      </c>
      <c r="D268" t="s">
        <v>278</v>
      </c>
    </row>
    <row r="269">
      <c r="A269" t="str">
        <f t="shared" si="75"/>
        <v>NSC18_30</v>
      </c>
      <c r="B269">
        <v>12.5</v>
      </c>
      <c r="C269">
        <v>30</v>
      </c>
      <c r="D269" t="s">
        <v>278</v>
      </c>
    </row>
    <row r="270">
      <c r="A270" t="str">
        <f t="shared" si="75"/>
        <v>NSC18_40</v>
      </c>
      <c r="B270">
        <v>15</v>
      </c>
      <c r="C270">
        <v>40</v>
      </c>
      <c r="D270" t="s">
        <v>278</v>
      </c>
    </row>
    <row r="271">
      <c r="A271" t="str">
        <f t="shared" si="75"/>
        <v>NSC18_60</v>
      </c>
      <c r="B271">
        <v>22.5</v>
      </c>
      <c r="C271">
        <v>60</v>
      </c>
      <c r="D271" t="s">
        <v>278</v>
      </c>
    </row>
    <row r="272">
      <c r="A272" t="str">
        <f t="shared" si="75"/>
        <v>NSC18_80</v>
      </c>
      <c r="B272">
        <v>30</v>
      </c>
      <c r="C272">
        <v>80</v>
      </c>
      <c r="D272" t="s">
        <v>278</v>
      </c>
    </row>
    <row r="273">
      <c r="A273" t="str">
        <f t="shared" si="75"/>
        <v>NSC18_100</v>
      </c>
      <c r="B273">
        <v>37.5</v>
      </c>
      <c r="C273">
        <v>100</v>
      </c>
      <c r="D273" t="s">
        <v>278</v>
      </c>
    </row>
    <row r="274">
      <c r="A274" t="str">
        <f t="shared" si="75"/>
        <v/>
      </c>
    </row>
    <row r="275">
      <c r="A275" t="str">
        <f t="shared" si="75"/>
        <v>NGH18_0</v>
      </c>
      <c r="B275">
        <v>5</v>
      </c>
      <c r="C275">
        <v>0</v>
      </c>
      <c r="D275" t="s">
        <v>282</v>
      </c>
    </row>
    <row r="276">
      <c r="A276" t="str">
        <f t="shared" si="75"/>
        <v>NGH18_30</v>
      </c>
      <c r="B276">
        <v>12.5</v>
      </c>
      <c r="C276">
        <v>30</v>
      </c>
      <c r="D276" t="s">
        <v>282</v>
      </c>
    </row>
    <row r="277">
      <c r="A277" t="str">
        <f t="shared" si="75"/>
        <v>NGH18_40</v>
      </c>
      <c r="B277">
        <v>15</v>
      </c>
      <c r="C277">
        <v>40</v>
      </c>
      <c r="D277" t="s">
        <v>282</v>
      </c>
    </row>
    <row r="278">
      <c r="A278" t="str">
        <f t="shared" si="75"/>
        <v>NGH18_60</v>
      </c>
      <c r="B278">
        <v>22.5</v>
      </c>
      <c r="C278">
        <v>60</v>
      </c>
      <c r="D278" t="s">
        <v>282</v>
      </c>
    </row>
    <row r="279">
      <c r="A279" t="str">
        <f t="shared" si="75"/>
        <v>NGH18_80</v>
      </c>
      <c r="B279">
        <v>30</v>
      </c>
      <c r="C279">
        <v>80</v>
      </c>
      <c r="D279" t="s">
        <v>282</v>
      </c>
    </row>
    <row r="280">
      <c r="A280" t="str">
        <f t="shared" si="75"/>
        <v>NGH18_100</v>
      </c>
      <c r="B280">
        <v>37.5</v>
      </c>
      <c r="C280">
        <v>100</v>
      </c>
      <c r="D280" t="s">
        <v>282</v>
      </c>
    </row>
    <row r="281">
      <c r="A281" t="str">
        <f t="shared" si="75"/>
        <v/>
      </c>
    </row>
    <row r="282">
      <c r="A282" t="str">
        <f t="shared" si="75"/>
        <v>NLO18_0</v>
      </c>
      <c r="B282">
        <v>5</v>
      </c>
      <c r="C282">
        <v>0</v>
      </c>
      <c r="D282" t="s">
        <v>270</v>
      </c>
    </row>
    <row r="283">
      <c r="A283" t="str">
        <f t="shared" si="75"/>
        <v>NLO18_30</v>
      </c>
      <c r="B283">
        <v>12.5</v>
      </c>
      <c r="C283">
        <v>30</v>
      </c>
      <c r="D283" t="s">
        <v>270</v>
      </c>
    </row>
    <row r="284">
      <c r="A284" t="str">
        <f t="shared" si="75"/>
        <v>NLO18_40</v>
      </c>
      <c r="B284">
        <v>15</v>
      </c>
      <c r="C284">
        <v>40</v>
      </c>
      <c r="D284" t="s">
        <v>270</v>
      </c>
    </row>
    <row r="285">
      <c r="A285" t="str">
        <f t="shared" si="75"/>
        <v>NLO18_60</v>
      </c>
      <c r="B285">
        <v>22.5</v>
      </c>
      <c r="C285">
        <v>60</v>
      </c>
      <c r="D285" t="s">
        <v>270</v>
      </c>
    </row>
    <row r="286">
      <c r="A286" t="str">
        <f t="shared" si="75"/>
        <v>NLO18_80</v>
      </c>
      <c r="B286">
        <v>30</v>
      </c>
      <c r="C286">
        <v>80</v>
      </c>
      <c r="D286" t="s">
        <v>270</v>
      </c>
    </row>
    <row r="287">
      <c r="A287" t="str">
        <f t="shared" si="75"/>
        <v>NLO18_100</v>
      </c>
      <c r="B287">
        <v>37.5</v>
      </c>
      <c r="C287">
        <v>100</v>
      </c>
      <c r="D287" t="s">
        <v>270</v>
      </c>
    </row>
    <row r="288">
      <c r="A288" t="str">
        <f t="shared" si="75"/>
        <v/>
      </c>
    </row>
    <row r="289">
      <c r="A289" t="str">
        <f t="shared" si="75"/>
        <v>NPS18_0</v>
      </c>
      <c r="B289">
        <v>5</v>
      </c>
      <c r="C289">
        <v>0</v>
      </c>
      <c r="D289" t="s">
        <v>275</v>
      </c>
    </row>
    <row r="290">
      <c r="A290" t="str">
        <f t="shared" si="75"/>
        <v>NPS18_30</v>
      </c>
      <c r="B290">
        <v>12.5</v>
      </c>
      <c r="C290">
        <v>30</v>
      </c>
      <c r="D290" t="s">
        <v>275</v>
      </c>
    </row>
    <row r="291">
      <c r="A291" t="str">
        <f t="shared" si="75"/>
        <v>NPS18_40</v>
      </c>
      <c r="B291">
        <v>15</v>
      </c>
      <c r="C291">
        <v>40</v>
      </c>
      <c r="D291" t="s">
        <v>275</v>
      </c>
    </row>
    <row r="292">
      <c r="A292" t="str">
        <f t="shared" si="75"/>
        <v>NPS18_60</v>
      </c>
      <c r="B292">
        <v>22.5</v>
      </c>
      <c r="C292">
        <v>60</v>
      </c>
      <c r="D292" t="s">
        <v>275</v>
      </c>
    </row>
    <row r="293">
      <c r="A293" t="str">
        <f t="shared" si="75"/>
        <v>NPS18_80</v>
      </c>
      <c r="B293">
        <v>30</v>
      </c>
      <c r="C293">
        <v>80</v>
      </c>
      <c r="D293" t="s">
        <v>275</v>
      </c>
    </row>
    <row r="294">
      <c r="A294" t="str">
        <f t="shared" si="75"/>
        <v>NPS18_100</v>
      </c>
      <c r="B294">
        <v>37.5</v>
      </c>
      <c r="C294">
        <v>100</v>
      </c>
      <c r="D294" t="s">
        <v>275</v>
      </c>
    </row>
    <row r="295">
      <c r="A295" t="str">
        <f t="shared" si="75"/>
        <v/>
      </c>
    </row>
    <row r="296">
      <c r="A296" t="str">
        <f t="shared" si="75"/>
        <v>NSH17_5</v>
      </c>
      <c r="B296" s="345">
        <v>2</v>
      </c>
      <c r="C296" s="345">
        <v>5</v>
      </c>
      <c r="D296" t="s">
        <v>299</v>
      </c>
    </row>
    <row r="297">
      <c r="A297" t="str">
        <f t="shared" si="75"/>
        <v>NSH17_10</v>
      </c>
      <c r="B297">
        <v>4</v>
      </c>
      <c r="C297">
        <v>10</v>
      </c>
      <c r="D297" t="s">
        <v>299</v>
      </c>
    </row>
    <row r="298">
      <c r="A298" t="str">
        <f t="shared" si="75"/>
        <v>NSH17_15</v>
      </c>
      <c r="B298">
        <v>6</v>
      </c>
      <c r="C298">
        <v>15</v>
      </c>
      <c r="D298" t="s">
        <v>299</v>
      </c>
    </row>
    <row r="299">
      <c r="A299" t="str">
        <f t="shared" si="75"/>
        <v>NSH17_20</v>
      </c>
      <c r="B299">
        <v>8</v>
      </c>
      <c r="C299">
        <v>20</v>
      </c>
      <c r="D299" t="s">
        <v>299</v>
      </c>
    </row>
    <row r="300">
      <c r="A300" t="str">
        <f t="shared" si="75"/>
        <v>NSH17_25</v>
      </c>
      <c r="B300">
        <v>10</v>
      </c>
      <c r="C300">
        <v>25</v>
      </c>
      <c r="D300" t="s">
        <v>299</v>
      </c>
    </row>
    <row r="301">
      <c r="A301" t="str">
        <f t="shared" si="75"/>
        <v>NSH17_30</v>
      </c>
      <c r="B301">
        <v>12</v>
      </c>
      <c r="C301">
        <v>30</v>
      </c>
      <c r="D301" t="s">
        <v>299</v>
      </c>
    </row>
    <row r="302">
      <c r="A302" t="str">
        <f t="shared" si="75"/>
        <v>NSH17_35</v>
      </c>
      <c r="B302">
        <v>14</v>
      </c>
      <c r="C302">
        <v>35</v>
      </c>
      <c r="D302" t="s">
        <v>299</v>
      </c>
    </row>
    <row r="303">
      <c r="A303" t="str">
        <f t="shared" si="75"/>
        <v>NSH17_40</v>
      </c>
      <c r="B303">
        <v>16</v>
      </c>
      <c r="C303">
        <v>40</v>
      </c>
      <c r="D303" t="s">
        <v>299</v>
      </c>
    </row>
    <row r="304">
      <c r="A304" t="str">
        <f t="shared" si="75"/>
        <v>NSH17_45</v>
      </c>
      <c r="B304">
        <v>18</v>
      </c>
      <c r="C304">
        <v>45</v>
      </c>
      <c r="D304" t="s">
        <v>299</v>
      </c>
    </row>
    <row r="305">
      <c r="A305" t="str">
        <f t="shared" si="75"/>
        <v>NSH17_50</v>
      </c>
      <c r="B305">
        <v>20</v>
      </c>
      <c r="C305">
        <v>50</v>
      </c>
      <c r="D305" t="s">
        <v>299</v>
      </c>
    </row>
    <row r="306">
      <c r="A306" t="str">
        <f t="shared" si="75"/>
        <v/>
      </c>
    </row>
    <row r="307">
      <c r="A307" t="str">
        <f t="shared" si="75"/>
        <v>NPH18_0</v>
      </c>
      <c r="B307">
        <v>5</v>
      </c>
      <c r="C307">
        <v>0</v>
      </c>
      <c r="D307" t="s">
        <v>300</v>
      </c>
    </row>
    <row r="308">
      <c r="A308" t="str">
        <f t="shared" si="75"/>
        <v>NPH18_20</v>
      </c>
      <c r="B308">
        <v>15</v>
      </c>
      <c r="C308">
        <v>20</v>
      </c>
      <c r="D308" t="s">
        <v>300</v>
      </c>
    </row>
    <row r="309">
      <c r="A309" t="str">
        <f t="shared" si="75"/>
        <v>NPH18_40</v>
      </c>
      <c r="B309">
        <v>30</v>
      </c>
      <c r="C309">
        <v>40</v>
      </c>
      <c r="D309" t="s">
        <v>300</v>
      </c>
    </row>
    <row r="310">
      <c r="A310" t="str">
        <f t="shared" si="75"/>
        <v>NPH18_50</v>
      </c>
      <c r="B310">
        <v>37.5</v>
      </c>
      <c r="C310">
        <v>50</v>
      </c>
      <c r="D310" t="s">
        <v>300</v>
      </c>
    </row>
    <row r="312">
      <c r="A312" t="str">
        <f t="shared" si="75"/>
        <v>NVS18_Typ1_0</v>
      </c>
      <c r="B312">
        <v>5</v>
      </c>
      <c r="C312">
        <v>0</v>
      </c>
      <c r="D312" t="s">
        <v>291</v>
      </c>
    </row>
    <row r="313">
      <c r="A313" t="str">
        <f t="shared" si="75"/>
        <v>NVS18_Typ1_30</v>
      </c>
      <c r="B313">
        <v>15</v>
      </c>
      <c r="C313">
        <v>30</v>
      </c>
      <c r="D313" t="s">
        <v>291</v>
      </c>
    </row>
    <row r="314">
      <c r="A314" t="str">
        <f t="shared" si="75"/>
        <v>NVS18_Typ1_60</v>
      </c>
      <c r="B314">
        <v>30</v>
      </c>
      <c r="C314">
        <v>60</v>
      </c>
      <c r="D314" t="s">
        <v>291</v>
      </c>
    </row>
    <row r="315">
      <c r="A315" t="str">
        <f t="shared" si="75"/>
        <v>NVS18_Typ1_80</v>
      </c>
      <c r="B315">
        <v>37.5</v>
      </c>
      <c r="C315">
        <v>80</v>
      </c>
      <c r="D315" t="s">
        <v>291</v>
      </c>
    </row>
    <row r="316">
      <c r="A316" t="str">
        <f t="shared" si="75"/>
        <v/>
      </c>
    </row>
    <row r="317">
      <c r="A317" t="str">
        <f t="shared" si="75"/>
        <v>NVS18_Typ2_0</v>
      </c>
      <c r="B317">
        <v>5</v>
      </c>
      <c r="C317">
        <v>0</v>
      </c>
      <c r="D317" t="s">
        <v>280</v>
      </c>
    </row>
    <row r="318">
      <c r="A318" t="str">
        <f t="shared" si="75"/>
        <v>NVS18_Typ2_30</v>
      </c>
      <c r="B318">
        <v>15</v>
      </c>
      <c r="C318">
        <v>30</v>
      </c>
      <c r="D318" t="s">
        <v>280</v>
      </c>
    </row>
    <row r="319">
      <c r="A319" t="str">
        <f t="shared" si="75"/>
        <v>NVS18_Typ2_60</v>
      </c>
      <c r="B319">
        <v>30</v>
      </c>
      <c r="C319">
        <v>60</v>
      </c>
      <c r="D319" t="s">
        <v>280</v>
      </c>
    </row>
    <row r="320">
      <c r="A320" t="str">
        <f t="shared" si="75"/>
        <v>NVS18_Typ2_80</v>
      </c>
      <c r="B320">
        <v>37.5</v>
      </c>
      <c r="C320">
        <v>80</v>
      </c>
      <c r="D320" t="s">
        <v>280</v>
      </c>
    </row>
    <row r="321">
      <c r="A321" t="str">
        <f t="shared" si="75"/>
        <v/>
      </c>
    </row>
    <row r="322">
      <c r="A322" t="str">
        <f t="shared" si="75"/>
        <v>MIX12_5</v>
      </c>
      <c r="B322" s="345">
        <v>2</v>
      </c>
      <c r="C322" s="345">
        <v>5</v>
      </c>
      <c r="D322" t="s">
        <v>284</v>
      </c>
    </row>
    <row r="323">
      <c r="A323" t="str">
        <f t="shared" ref="A323:A386" si="76">IF(D323="","",CONCATENATE(D323,"_",C323))</f>
        <v>MIX12_10</v>
      </c>
      <c r="B323">
        <v>4</v>
      </c>
      <c r="C323">
        <v>10</v>
      </c>
      <c r="D323" t="s">
        <v>284</v>
      </c>
    </row>
    <row r="324">
      <c r="A324" t="str">
        <f t="shared" si="76"/>
        <v>MIX12_15</v>
      </c>
      <c r="B324">
        <v>6</v>
      </c>
      <c r="C324">
        <v>15</v>
      </c>
      <c r="D324" t="s">
        <v>284</v>
      </c>
    </row>
    <row r="325">
      <c r="A325" t="str">
        <f t="shared" si="76"/>
        <v>MIX12_20</v>
      </c>
      <c r="B325">
        <v>8</v>
      </c>
      <c r="C325">
        <v>20</v>
      </c>
      <c r="D325" t="s">
        <v>284</v>
      </c>
    </row>
    <row r="326">
      <c r="A326" t="str">
        <f t="shared" si="76"/>
        <v>MIX12_25</v>
      </c>
      <c r="B326">
        <v>10</v>
      </c>
      <c r="C326">
        <v>25</v>
      </c>
      <c r="D326" t="s">
        <v>284</v>
      </c>
    </row>
    <row r="327">
      <c r="A327" t="str">
        <f t="shared" si="76"/>
        <v>MIX12_30</v>
      </c>
      <c r="B327">
        <v>12</v>
      </c>
      <c r="C327">
        <v>30</v>
      </c>
      <c r="D327" t="s">
        <v>284</v>
      </c>
    </row>
    <row r="328">
      <c r="A328" t="str">
        <f t="shared" si="76"/>
        <v>MIX12_35</v>
      </c>
      <c r="B328">
        <v>14</v>
      </c>
      <c r="C328">
        <v>35</v>
      </c>
      <c r="D328" t="s">
        <v>284</v>
      </c>
    </row>
    <row r="329">
      <c r="A329" t="str">
        <f t="shared" si="76"/>
        <v>MIX12_40</v>
      </c>
      <c r="B329">
        <v>16</v>
      </c>
      <c r="C329">
        <v>40</v>
      </c>
      <c r="D329" t="s">
        <v>284</v>
      </c>
    </row>
    <row r="330">
      <c r="A330" t="str">
        <f t="shared" si="76"/>
        <v>MIX12_45</v>
      </c>
      <c r="B330">
        <v>18</v>
      </c>
      <c r="C330">
        <v>45</v>
      </c>
      <c r="D330" t="s">
        <v>284</v>
      </c>
    </row>
    <row r="331">
      <c r="A331" t="str">
        <f t="shared" si="76"/>
        <v>MIX12_50</v>
      </c>
      <c r="B331">
        <v>20</v>
      </c>
      <c r="C331">
        <v>50</v>
      </c>
      <c r="D331" t="s">
        <v>284</v>
      </c>
    </row>
    <row r="332">
      <c r="A332" t="str">
        <f t="shared" si="76"/>
        <v/>
      </c>
    </row>
    <row r="333">
      <c r="A333" t="str">
        <f t="shared" si="76"/>
        <v>MIX15_5</v>
      </c>
      <c r="B333" s="345">
        <v>2</v>
      </c>
      <c r="C333" s="345">
        <v>5</v>
      </c>
      <c r="D333" t="s">
        <v>287</v>
      </c>
    </row>
    <row r="334">
      <c r="A334" t="str">
        <f t="shared" si="76"/>
        <v>MIX15_10</v>
      </c>
      <c r="B334">
        <v>4</v>
      </c>
      <c r="C334">
        <v>10</v>
      </c>
      <c r="D334" t="s">
        <v>287</v>
      </c>
    </row>
    <row r="335">
      <c r="A335" t="str">
        <f t="shared" si="76"/>
        <v>MIX15_15</v>
      </c>
      <c r="B335">
        <v>6</v>
      </c>
      <c r="C335">
        <v>15</v>
      </c>
      <c r="D335" t="s">
        <v>287</v>
      </c>
    </row>
    <row r="336">
      <c r="A336" t="str">
        <f t="shared" si="76"/>
        <v>MIX15_20</v>
      </c>
      <c r="B336">
        <v>8</v>
      </c>
      <c r="C336">
        <v>20</v>
      </c>
      <c r="D336" t="s">
        <v>287</v>
      </c>
    </row>
    <row r="337">
      <c r="A337" t="str">
        <f t="shared" si="76"/>
        <v>MIX15_25</v>
      </c>
      <c r="B337">
        <v>10</v>
      </c>
      <c r="C337">
        <v>25</v>
      </c>
      <c r="D337" t="s">
        <v>287</v>
      </c>
    </row>
    <row r="338">
      <c r="A338" t="str">
        <f t="shared" si="76"/>
        <v>MIX15_30</v>
      </c>
      <c r="B338">
        <v>12</v>
      </c>
      <c r="C338">
        <v>30</v>
      </c>
      <c r="D338" t="s">
        <v>287</v>
      </c>
    </row>
    <row r="339">
      <c r="A339" t="str">
        <f t="shared" si="76"/>
        <v>MIX15_35</v>
      </c>
      <c r="B339">
        <v>14</v>
      </c>
      <c r="C339">
        <v>35</v>
      </c>
      <c r="D339" t="s">
        <v>287</v>
      </c>
    </row>
    <row r="340">
      <c r="A340" t="str">
        <f t="shared" si="76"/>
        <v>MIX15_40</v>
      </c>
      <c r="B340">
        <v>16</v>
      </c>
      <c r="C340">
        <v>40</v>
      </c>
      <c r="D340" t="s">
        <v>287</v>
      </c>
    </row>
    <row r="341">
      <c r="A341" t="str">
        <f t="shared" si="76"/>
        <v>MIX15_45</v>
      </c>
      <c r="B341">
        <v>18</v>
      </c>
      <c r="C341">
        <v>45</v>
      </c>
      <c r="D341" t="s">
        <v>287</v>
      </c>
    </row>
    <row r="342">
      <c r="A342" t="str">
        <f t="shared" si="76"/>
        <v>MIX15_50</v>
      </c>
      <c r="B342">
        <v>20</v>
      </c>
      <c r="C342">
        <v>50</v>
      </c>
      <c r="D342" t="s">
        <v>287</v>
      </c>
    </row>
    <row r="343">
      <c r="A343" t="str">
        <f t="shared" si="76"/>
        <v/>
      </c>
    </row>
    <row r="344">
      <c r="A344" t="str">
        <f t="shared" si="76"/>
        <v>MIX18_0</v>
      </c>
      <c r="B344">
        <v>5</v>
      </c>
      <c r="C344">
        <v>0</v>
      </c>
      <c r="D344" t="s">
        <v>290</v>
      </c>
    </row>
    <row r="345">
      <c r="A345" t="str">
        <f t="shared" si="76"/>
        <v>MIX18_40</v>
      </c>
      <c r="B345">
        <v>15</v>
      </c>
      <c r="C345">
        <v>40</v>
      </c>
      <c r="D345" t="s">
        <v>290</v>
      </c>
    </row>
    <row r="346">
      <c r="A346" t="str">
        <f t="shared" si="76"/>
        <v>MIX18_80</v>
      </c>
      <c r="B346">
        <v>30</v>
      </c>
      <c r="C346">
        <v>80</v>
      </c>
      <c r="D346" t="s">
        <v>290</v>
      </c>
    </row>
    <row r="347">
      <c r="A347" t="str">
        <f t="shared" si="76"/>
        <v>MIX18_100</v>
      </c>
      <c r="B347">
        <v>37.5</v>
      </c>
      <c r="C347">
        <v>100</v>
      </c>
      <c r="D347" t="s">
        <v>290</v>
      </c>
    </row>
    <row r="348">
      <c r="A348" t="str">
        <f t="shared" si="76"/>
        <v/>
      </c>
    </row>
    <row r="349">
      <c r="A349" t="str">
        <f t="shared" si="76"/>
        <v>MIX18_NVS_0</v>
      </c>
      <c r="B349">
        <f>IF('DGNB LCA Results'!$P$4=4,VLOOKUP(CONCATENATE('DGNB LCA Results'!$M$3,"_",C349),$A$2:$C$320,2,FALSE)*'DGNB LCA Results'!$N$3+
                                                                  VLOOKUP(CONCATENATE('DGNB LCA Results'!$K$3,"_",C349),$A$2:$C$320,2,FALSE)*'DGNB LCA Results'!$L$3+
                                                                  VLOOKUP(CONCATENATE('DGNB LCA Results'!$I$3,"_",C349),$A$2:$C$320,2,FALSE)*'DGNB LCA Results'!$J$3+
                                                                  VLOOKUP(CONCATENATE('DGNB LCA Results'!$G$3,"_",C349),$A$2:$C$320,2,FALSE)*'DGNB LCA Results'!$H$3,
IF('DGNB LCA Results'!$P$4=3,VLOOKUP(CONCATENATE('DGNB LCA Results'!$M$3,"_",C349),$A$2:$C$320,2,FALSE)*'DGNB LCA Results'!$N$3+
                                                                VLOOKUP(CONCATENATE('DGNB LCA Results'!$K$3,"_",C349),$A$2:$C$320,2,FALSE)*'DGNB LCA Results'!$L$3+
                                                                VLOOKUP(CONCATENATE('DGNB LCA Results'!$I$3,"_",C349),$A$2:$C$320,2,FALSE)*'DGNB LCA Results'!$J$3,
IF('DGNB LCA Results'!$P$4=2,VLOOKUP(CONCATENATE('DGNB LCA Results'!$M$3,"_",C349),$A$2:$C$320,2,FALSE)*'DGNB LCA Results'!$N$3+
                                                                 VLOOKUP(CONCATENATE('DGNB LCA Results'!$K$3,"_",C349),$A$2:$C$320,2,FALSE)*'DGNB LCA Results'!$L$3,
IF('DGNB LCA Results'!$P$4=1,VLOOKUP(CONCATENATE('DGNB LCA Results'!$M$3,"_",C349),$A$2:$C$320,2,FALSE)*'DGNB LCA Results'!$N$3,0))))</f>
        <v>0</v>
      </c>
      <c r="C349">
        <v>0</v>
      </c>
      <c r="D349" t="s">
        <v>293</v>
      </c>
    </row>
    <row r="350">
      <c r="A350" t="str">
        <f t="shared" si="76"/>
        <v>MIX18_NVS_30</v>
      </c>
      <c r="B350">
        <f>IF('DGNB LCA Results'!$P$4=4,VLOOKUP(CONCATENATE('DGNB LCA Results'!$M$3,"_",C350),$A$2:$C$320,2,FALSE)*'DGNB LCA Results'!$N$3+VLOOKUP(CONCATENATE('DGNB LCA Results'!$K$3,"_",C350),$A$2:$C$320,2,FALSE)*'DGNB LCA Results'!$L$3+VLOOKUP(CONCATENATE('DGNB LCA Results'!$I$3,"_",C350),$A$2:$C$320,2,FALSE)*'DGNB LCA Results'!$J$3+VLOOKUP(CONCATENATE('DGNB LCA Results'!$G$3,"_",C350),$A$2:$C$320,2,FALSE)*'DGNB LCA Results'!$H$3,IF('DGNB LCA Results'!$P$4=3,VLOOKUP(CONCATENATE('DGNB LCA Results'!$M$3,"_",C350),$A$2:$C$320,2,FALSE)*'DGNB LCA Results'!$N$3+VLOOKUP(CONCATENATE('DGNB LCA Results'!$K$3,"_",C350),$A$2:$C$320,2,FALSE)*'DGNB LCA Results'!$L$3+VLOOKUP(CONCATENATE('DGNB LCA Results'!$I$3,"_",C350),$A$2:$C$320,2,FALSE)*'DGNB LCA Results'!$J$3,IF('DGNB LCA Results'!$P$4=2,VLOOKUP(CONCATENATE('DGNB LCA Results'!$M$3,"_",C350),$A$2:$C$320,2,FALSE)*'DGNB LCA Results'!$N$3+VLOOKUP(CONCATENATE('DGNB LCA Results'!$K$3,"_",C350),$A$2:$C$320,2,FALSE)*'DGNB LCA Results'!$L$3,IF('DGNB LCA Results'!$P$4=1,VLOOKUP(CONCATENATE('DGNB LCA Results'!$M$3,"_",C350),$A$2:$C$320,2,FALSE)*'DGNB LCA Results'!$N$3,0))))</f>
        <v>0</v>
      </c>
      <c r="C350">
        <v>30</v>
      </c>
      <c r="D350" t="s">
        <v>293</v>
      </c>
    </row>
    <row r="351">
      <c r="A351" t="str">
        <f t="shared" si="76"/>
        <v>MIX18_NVS_60</v>
      </c>
      <c r="B351">
        <f>IF('DGNB LCA Results'!$P$4=4,VLOOKUP(CONCATENATE('DGNB LCA Results'!$M$3,"_",C351),$A$2:$C$320,2,FALSE)*'DGNB LCA Results'!$N$3+VLOOKUP(CONCATENATE('DGNB LCA Results'!$K$3,"_",C351),$A$2:$C$320,2,FALSE)*'DGNB LCA Results'!$L$3+VLOOKUP(CONCATENATE('DGNB LCA Results'!$I$3,"_",C351),$A$2:$C$320,2,FALSE)*'DGNB LCA Results'!$J$3+VLOOKUP(CONCATENATE('DGNB LCA Results'!$G$3,"_",C351),$A$2:$C$320,2,FALSE)*'DGNB LCA Results'!$H$3,IF('DGNB LCA Results'!$P$4=3,VLOOKUP(CONCATENATE('DGNB LCA Results'!$M$3,"_",C351),$A$2:$C$320,2,FALSE)*'DGNB LCA Results'!$N$3+VLOOKUP(CONCATENATE('DGNB LCA Results'!$K$3,"_",C351),$A$2:$C$320,2,FALSE)*'DGNB LCA Results'!$L$3+VLOOKUP(CONCATENATE('DGNB LCA Results'!$I$3,"_",C351),$A$2:$C$320,2,FALSE)*'DGNB LCA Results'!$J$3,IF('DGNB LCA Results'!$P$4=2,VLOOKUP(CONCATENATE('DGNB LCA Results'!$M$3,"_",C351),$A$2:$C$320,2,FALSE)*'DGNB LCA Results'!$N$3+VLOOKUP(CONCATENATE('DGNB LCA Results'!$K$3,"_",C351),$A$2:$C$320,2,FALSE)*'DGNB LCA Results'!$L$3,IF('DGNB LCA Results'!$P$4=1,VLOOKUP(CONCATENATE('DGNB LCA Results'!$M$3,"_",C351),$A$2:$C$320,2,FALSE)*'DGNB LCA Results'!$N$3,0))))</f>
        <v>0</v>
      </c>
      <c r="C351">
        <v>60</v>
      </c>
      <c r="D351" t="s">
        <v>293</v>
      </c>
    </row>
    <row r="352">
      <c r="A352" t="str">
        <f t="shared" si="76"/>
        <v>MIX18_NVS_80</v>
      </c>
      <c r="B352">
        <f>IF('DGNB LCA Results'!$P$4=4,VLOOKUP(CONCATENATE('DGNB LCA Results'!$M$3,"_",C352),$A$2:$C$320,2,FALSE)*'DGNB LCA Results'!$N$3+VLOOKUP(CONCATENATE('DGNB LCA Results'!$K$3,"_",C352),$A$2:$C$320,2,FALSE)*'DGNB LCA Results'!$L$3+VLOOKUP(CONCATENATE('DGNB LCA Results'!$I$3,"_",C352),$A$2:$C$320,2,FALSE)*'DGNB LCA Results'!$J$3+VLOOKUP(CONCATENATE('DGNB LCA Results'!$G$3,"_",C352),$A$2:$C$320,2,FALSE)*'DGNB LCA Results'!$H$3,IF('DGNB LCA Results'!$P$4=3,VLOOKUP(CONCATENATE('DGNB LCA Results'!$M$3,"_",C352),$A$2:$C$320,2,FALSE)*'DGNB LCA Results'!$N$3+VLOOKUP(CONCATENATE('DGNB LCA Results'!$K$3,"_",C352),$A$2:$C$320,2,FALSE)*'DGNB LCA Results'!$L$3+VLOOKUP(CONCATENATE('DGNB LCA Results'!$I$3,"_",C352),$A$2:$C$320,2,FALSE)*'DGNB LCA Results'!$J$3,IF('DGNB LCA Results'!$P$4=2,VLOOKUP(CONCATENATE('DGNB LCA Results'!$M$3,"_",C352),$A$2:$C$320,2,FALSE)*'DGNB LCA Results'!$N$3+VLOOKUP(CONCATENATE('DGNB LCA Results'!$K$3,"_",C352),$A$2:$C$320,2,FALSE)*'DGNB LCA Results'!$L$3,IF('DGNB LCA Results'!$P$4=1,VLOOKUP(CONCATENATE('DGNB LCA Results'!$M$3,"_",C352),$A$2:$C$320,2,FALSE)*'DGNB LCA Results'!$N$3,0))))</f>
        <v>0</v>
      </c>
      <c r="C352">
        <v>80</v>
      </c>
      <c r="D352" t="s">
        <v>293</v>
      </c>
    </row>
    <row r="353">
      <c r="A353" t="str">
        <f t="shared" si="76"/>
        <v/>
      </c>
    </row>
    <row r="354">
      <c r="A354" t="str">
        <f t="shared" si="76"/>
        <v>SBV16_5</v>
      </c>
      <c r="B354" s="345">
        <v>2</v>
      </c>
      <c r="C354" s="345">
        <v>5</v>
      </c>
      <c r="D354" s="429" t="s">
        <v>302</v>
      </c>
    </row>
    <row r="355">
      <c r="A355" t="str">
        <f t="shared" si="76"/>
        <v>SBV16_10</v>
      </c>
      <c r="B355">
        <v>4</v>
      </c>
      <c r="C355">
        <v>10</v>
      </c>
      <c r="D355" s="429" t="s">
        <v>302</v>
      </c>
    </row>
    <row r="356">
      <c r="A356" t="str">
        <f t="shared" si="76"/>
        <v>SBV16_15</v>
      </c>
      <c r="B356">
        <v>6</v>
      </c>
      <c r="C356">
        <v>15</v>
      </c>
      <c r="D356" s="429" t="s">
        <v>302</v>
      </c>
    </row>
    <row r="357">
      <c r="A357" t="str">
        <f t="shared" si="76"/>
        <v>SBV16_20</v>
      </c>
      <c r="B357">
        <v>8</v>
      </c>
      <c r="C357">
        <v>20</v>
      </c>
      <c r="D357" s="429" t="s">
        <v>302</v>
      </c>
    </row>
    <row r="358">
      <c r="A358" t="str">
        <f t="shared" si="76"/>
        <v>SBV16_25</v>
      </c>
      <c r="B358">
        <v>10</v>
      </c>
      <c r="C358">
        <v>25</v>
      </c>
      <c r="D358" s="429" t="s">
        <v>302</v>
      </c>
    </row>
    <row r="359">
      <c r="A359" t="str">
        <f t="shared" si="76"/>
        <v>SBV16_30</v>
      </c>
      <c r="B359">
        <v>12</v>
      </c>
      <c r="C359">
        <v>30</v>
      </c>
      <c r="D359" s="429" t="s">
        <v>302</v>
      </c>
    </row>
    <row r="360">
      <c r="A360" t="str">
        <f t="shared" si="76"/>
        <v>SBV16_35</v>
      </c>
      <c r="B360">
        <v>14</v>
      </c>
      <c r="C360">
        <v>35</v>
      </c>
      <c r="D360" s="429" t="s">
        <v>302</v>
      </c>
    </row>
    <row r="361">
      <c r="A361" t="str">
        <f t="shared" si="76"/>
        <v>SBV16_40</v>
      </c>
      <c r="B361">
        <v>16</v>
      </c>
      <c r="C361">
        <v>40</v>
      </c>
      <c r="D361" s="429" t="s">
        <v>302</v>
      </c>
    </row>
    <row r="362">
      <c r="A362" t="str">
        <f t="shared" si="76"/>
        <v>SBV16_45</v>
      </c>
      <c r="B362">
        <v>18</v>
      </c>
      <c r="C362">
        <v>45</v>
      </c>
      <c r="D362" s="429" t="s">
        <v>302</v>
      </c>
    </row>
    <row r="363">
      <c r="A363" t="str">
        <f t="shared" si="76"/>
        <v>SBV16_50</v>
      </c>
      <c r="B363">
        <v>20</v>
      </c>
      <c r="C363">
        <v>50</v>
      </c>
      <c r="D363" s="429" t="s">
        <v>302</v>
      </c>
    </row>
    <row r="364">
      <c r="A364" t="str">
        <f t="shared" si="76"/>
        <v/>
      </c>
    </row>
    <row r="365">
      <c r="A365" t="str">
        <f t="shared" si="76"/>
        <v>SBV21_0</v>
      </c>
      <c r="B365">
        <v>5</v>
      </c>
      <c r="C365">
        <v>0</v>
      </c>
      <c r="D365" t="s">
        <v>255</v>
      </c>
    </row>
    <row r="366">
      <c r="A366" t="str">
        <f t="shared" si="76"/>
        <v>SBV21_25</v>
      </c>
      <c r="B366">
        <v>15</v>
      </c>
      <c r="C366">
        <v>25</v>
      </c>
      <c r="D366" t="s">
        <v>255</v>
      </c>
    </row>
    <row r="367">
      <c r="A367" t="str">
        <f t="shared" si="76"/>
        <v>SBV21_50</v>
      </c>
      <c r="B367">
        <v>30</v>
      </c>
      <c r="C367">
        <v>50</v>
      </c>
      <c r="D367" t="s">
        <v>255</v>
      </c>
    </row>
    <row r="368">
      <c r="A368" t="str">
        <f t="shared" si="76"/>
        <v>SBV21_70</v>
      </c>
      <c r="B368">
        <v>37.5</v>
      </c>
      <c r="C368">
        <v>70</v>
      </c>
      <c r="D368" t="s">
        <v>255</v>
      </c>
    </row>
    <row r="369">
      <c r="A369" t="str">
        <f t="shared" si="76"/>
        <v/>
      </c>
    </row>
    <row r="370">
      <c r="A370" t="str">
        <f t="shared" si="76"/>
        <v>SBI21_0</v>
      </c>
      <c r="B370">
        <v>5</v>
      </c>
      <c r="C370">
        <v>0</v>
      </c>
      <c r="D370" t="s">
        <v>260</v>
      </c>
    </row>
    <row r="371">
      <c r="A371" t="str">
        <f t="shared" si="76"/>
        <v>SBI21_25</v>
      </c>
      <c r="B371">
        <v>15</v>
      </c>
      <c r="C371">
        <v>25</v>
      </c>
      <c r="D371" t="s">
        <v>260</v>
      </c>
    </row>
    <row r="372">
      <c r="A372" t="str">
        <f t="shared" si="76"/>
        <v>SBI21_50</v>
      </c>
      <c r="B372">
        <v>30</v>
      </c>
      <c r="C372">
        <v>50</v>
      </c>
      <c r="D372" t="s">
        <v>260</v>
      </c>
    </row>
    <row r="373">
      <c r="A373" t="str">
        <f t="shared" si="76"/>
        <v>SBI21_70</v>
      </c>
      <c r="B373">
        <v>37.5</v>
      </c>
      <c r="C373">
        <v>70</v>
      </c>
      <c r="D373" t="s">
        <v>260</v>
      </c>
    </row>
    <row r="374">
      <c r="A374" t="str">
        <f t="shared" si="76"/>
        <v/>
      </c>
    </row>
    <row r="375">
      <c r="A375" t="str">
        <f t="shared" si="76"/>
        <v>SWO21_0</v>
      </c>
      <c r="B375">
        <v>5</v>
      </c>
      <c r="C375">
        <v>0</v>
      </c>
      <c r="D375" t="s">
        <v>264</v>
      </c>
    </row>
    <row r="376">
      <c r="A376" t="str">
        <f t="shared" si="76"/>
        <v>SWO21_25</v>
      </c>
      <c r="B376">
        <v>15</v>
      </c>
      <c r="C376">
        <v>25</v>
      </c>
      <c r="D376" t="s">
        <v>264</v>
      </c>
    </row>
    <row r="377">
      <c r="A377" t="str">
        <f t="shared" si="76"/>
        <v>SWO21_50</v>
      </c>
      <c r="B377">
        <v>30</v>
      </c>
      <c r="C377">
        <v>50</v>
      </c>
      <c r="D377" t="s">
        <v>264</v>
      </c>
    </row>
    <row r="378">
      <c r="A378" t="str">
        <f t="shared" si="76"/>
        <v>SWO21_70</v>
      </c>
      <c r="B378">
        <v>37.5</v>
      </c>
      <c r="C378">
        <v>70</v>
      </c>
      <c r="D378" t="s">
        <v>264</v>
      </c>
    </row>
    <row r="379">
      <c r="A379" t="str">
        <f t="shared" si="76"/>
        <v/>
      </c>
    </row>
    <row r="380">
      <c r="A380" t="str">
        <f t="shared" si="76"/>
        <v>SHO21_0</v>
      </c>
      <c r="B380">
        <v>5</v>
      </c>
      <c r="C380">
        <v>0</v>
      </c>
      <c r="D380" t="s">
        <v>269</v>
      </c>
    </row>
    <row r="381">
      <c r="A381" t="str">
        <f t="shared" si="76"/>
        <v>SHO21_25</v>
      </c>
      <c r="B381">
        <v>15</v>
      </c>
      <c r="C381">
        <v>25</v>
      </c>
      <c r="D381" t="s">
        <v>269</v>
      </c>
    </row>
    <row r="382">
      <c r="A382" t="str">
        <f t="shared" si="76"/>
        <v>SHO21_50</v>
      </c>
      <c r="B382">
        <v>30</v>
      </c>
      <c r="C382">
        <v>50</v>
      </c>
      <c r="D382" t="s">
        <v>269</v>
      </c>
    </row>
    <row r="383">
      <c r="A383" t="str">
        <f t="shared" si="76"/>
        <v>SHO21_70</v>
      </c>
      <c r="B383">
        <v>37.5</v>
      </c>
      <c r="C383">
        <v>70</v>
      </c>
      <c r="D383" t="s">
        <v>269</v>
      </c>
    </row>
    <row r="384">
      <c r="A384" t="str">
        <f t="shared" si="76"/>
        <v/>
      </c>
    </row>
    <row r="385">
      <c r="A385" t="str">
        <f t="shared" si="76"/>
        <v>SVM21_0</v>
      </c>
      <c r="B385">
        <v>5</v>
      </c>
      <c r="C385">
        <v>0</v>
      </c>
      <c r="D385" t="s">
        <v>274</v>
      </c>
    </row>
    <row r="386">
      <c r="A386" t="str">
        <f t="shared" si="76"/>
        <v>SVM21_25</v>
      </c>
      <c r="B386">
        <v>15</v>
      </c>
      <c r="C386">
        <v>25</v>
      </c>
      <c r="D386" t="s">
        <v>274</v>
      </c>
    </row>
    <row r="387">
      <c r="A387" t="str">
        <f t="shared" ref="A387:A450" si="77">IF(D387="","",CONCATENATE(D387,"_",C387))</f>
        <v>SVM21_50</v>
      </c>
      <c r="B387">
        <v>30</v>
      </c>
      <c r="C387">
        <v>50</v>
      </c>
      <c r="D387" t="s">
        <v>274</v>
      </c>
    </row>
    <row r="388">
      <c r="A388" t="str">
        <f t="shared" si="77"/>
        <v>SVM21_70</v>
      </c>
      <c r="B388">
        <v>37.5</v>
      </c>
      <c r="C388">
        <v>70</v>
      </c>
      <c r="D388" t="s">
        <v>274</v>
      </c>
    </row>
    <row r="389">
      <c r="A389" t="str">
        <f t="shared" si="77"/>
        <v/>
      </c>
    </row>
    <row r="390">
      <c r="A390" t="str">
        <f t="shared" si="77"/>
        <v>SSC21_0</v>
      </c>
      <c r="B390">
        <v>5</v>
      </c>
      <c r="C390">
        <v>0</v>
      </c>
      <c r="D390" t="s">
        <v>279</v>
      </c>
    </row>
    <row r="391">
      <c r="A391" t="str">
        <f t="shared" si="77"/>
        <v>SSC21_25</v>
      </c>
      <c r="B391">
        <v>15</v>
      </c>
      <c r="C391">
        <v>25</v>
      </c>
      <c r="D391" t="s">
        <v>279</v>
      </c>
    </row>
    <row r="392">
      <c r="A392" t="str">
        <f t="shared" si="77"/>
        <v>SSC21_50</v>
      </c>
      <c r="B392">
        <v>30</v>
      </c>
      <c r="C392">
        <v>50</v>
      </c>
      <c r="D392" t="s">
        <v>279</v>
      </c>
    </row>
    <row r="393">
      <c r="A393" t="str">
        <f t="shared" si="77"/>
        <v>SSC21_70</v>
      </c>
      <c r="B393">
        <v>37.5</v>
      </c>
      <c r="C393">
        <v>70</v>
      </c>
      <c r="D393" t="s">
        <v>279</v>
      </c>
    </row>
    <row r="394">
      <c r="A394" t="str">
        <f t="shared" si="77"/>
        <v/>
      </c>
    </row>
    <row r="395">
      <c r="A395" t="str">
        <f t="shared" si="77"/>
        <v>SGH21_0</v>
      </c>
      <c r="B395">
        <v>5</v>
      </c>
      <c r="C395">
        <v>0</v>
      </c>
      <c r="D395" t="s">
        <v>283</v>
      </c>
    </row>
    <row r="396">
      <c r="A396" t="str">
        <f t="shared" si="77"/>
        <v>SGH21_25</v>
      </c>
      <c r="B396">
        <v>15</v>
      </c>
      <c r="C396">
        <v>25</v>
      </c>
      <c r="D396" t="s">
        <v>283</v>
      </c>
    </row>
    <row r="397">
      <c r="A397" t="str">
        <f t="shared" si="77"/>
        <v>SGH21_50</v>
      </c>
      <c r="B397">
        <v>30</v>
      </c>
      <c r="C397">
        <v>50</v>
      </c>
      <c r="D397" t="s">
        <v>283</v>
      </c>
    </row>
    <row r="398">
      <c r="A398" t="str">
        <f t="shared" si="77"/>
        <v>SGH21_70</v>
      </c>
      <c r="B398">
        <v>37.5</v>
      </c>
      <c r="C398">
        <v>70</v>
      </c>
      <c r="D398" t="s">
        <v>283</v>
      </c>
    </row>
    <row r="399">
      <c r="A399" t="str">
        <f t="shared" si="77"/>
        <v/>
      </c>
    </row>
    <row r="400">
      <c r="A400" t="str">
        <f t="shared" si="77"/>
        <v>SVS21_Typ1_0</v>
      </c>
      <c r="B400">
        <v>5</v>
      </c>
      <c r="C400">
        <v>0</v>
      </c>
      <c r="D400" t="s">
        <v>285</v>
      </c>
    </row>
    <row r="401">
      <c r="A401" t="str">
        <f t="shared" si="77"/>
        <v>SVS21_Typ1_25</v>
      </c>
      <c r="B401">
        <v>15</v>
      </c>
      <c r="C401">
        <v>25</v>
      </c>
      <c r="D401" t="s">
        <v>285</v>
      </c>
    </row>
    <row r="402">
      <c r="A402" t="str">
        <f t="shared" si="77"/>
        <v>SVS21_Typ1_50</v>
      </c>
      <c r="B402">
        <v>30</v>
      </c>
      <c r="C402">
        <v>50</v>
      </c>
      <c r="D402" t="s">
        <v>285</v>
      </c>
    </row>
    <row r="403">
      <c r="A403" t="str">
        <f t="shared" si="77"/>
        <v>SVS21_Typ1_70</v>
      </c>
      <c r="B403">
        <v>37.5</v>
      </c>
      <c r="C403">
        <v>70</v>
      </c>
      <c r="D403" t="s">
        <v>285</v>
      </c>
    </row>
    <row r="404">
      <c r="A404" t="str">
        <f t="shared" si="77"/>
        <v/>
      </c>
    </row>
    <row r="405">
      <c r="A405" t="str">
        <f t="shared" si="77"/>
        <v>SLO21_0</v>
      </c>
      <c r="B405">
        <v>5</v>
      </c>
      <c r="C405">
        <v>0</v>
      </c>
      <c r="D405" t="s">
        <v>289</v>
      </c>
    </row>
    <row r="406">
      <c r="A406" t="str">
        <f t="shared" si="77"/>
        <v>SLO21_25</v>
      </c>
      <c r="B406">
        <v>15</v>
      </c>
      <c r="C406">
        <v>25</v>
      </c>
      <c r="D406" t="s">
        <v>289</v>
      </c>
    </row>
    <row r="407">
      <c r="A407" t="str">
        <f t="shared" si="77"/>
        <v>SLO21_50</v>
      </c>
      <c r="B407">
        <v>30</v>
      </c>
      <c r="C407">
        <v>50</v>
      </c>
      <c r="D407" t="s">
        <v>289</v>
      </c>
    </row>
    <row r="408">
      <c r="A408" t="str">
        <f t="shared" si="77"/>
        <v>SLO21_70</v>
      </c>
      <c r="B408">
        <v>37.5</v>
      </c>
      <c r="C408">
        <v>70</v>
      </c>
      <c r="D408" t="s">
        <v>289</v>
      </c>
    </row>
    <row r="409">
      <c r="A409" t="str">
        <f t="shared" si="77"/>
        <v/>
      </c>
    </row>
    <row r="410">
      <c r="A410" t="str">
        <f t="shared" si="77"/>
        <v>SPS21_0</v>
      </c>
      <c r="B410">
        <v>5</v>
      </c>
      <c r="C410">
        <v>0</v>
      </c>
      <c r="D410" t="s">
        <v>292</v>
      </c>
    </row>
    <row r="411">
      <c r="A411" t="str">
        <f t="shared" si="77"/>
        <v>SPS21_25</v>
      </c>
      <c r="B411">
        <v>15</v>
      </c>
      <c r="C411">
        <v>25</v>
      </c>
      <c r="D411" t="s">
        <v>292</v>
      </c>
    </row>
    <row r="412">
      <c r="A412" t="str">
        <f t="shared" si="77"/>
        <v>SPS21_50</v>
      </c>
      <c r="B412">
        <v>30</v>
      </c>
      <c r="C412">
        <v>50</v>
      </c>
      <c r="D412" t="s">
        <v>292</v>
      </c>
    </row>
    <row r="413">
      <c r="A413" t="str">
        <f t="shared" si="77"/>
        <v>SPS21_70</v>
      </c>
      <c r="B413">
        <v>37.5</v>
      </c>
      <c r="C413">
        <v>70</v>
      </c>
      <c r="D413" t="s">
        <v>292</v>
      </c>
    </row>
    <row r="414">
      <c r="A414" t="str">
        <f t="shared" si="77"/>
        <v/>
      </c>
    </row>
    <row r="415">
      <c r="A415" t="str">
        <f t="shared" si="77"/>
        <v>SVS21_Typ2_0</v>
      </c>
      <c r="B415">
        <v>5</v>
      </c>
      <c r="C415">
        <v>0</v>
      </c>
      <c r="D415" t="s">
        <v>294</v>
      </c>
    </row>
    <row r="416">
      <c r="A416" t="str">
        <f t="shared" si="77"/>
        <v>SVS21_Typ2_25</v>
      </c>
      <c r="B416">
        <v>15</v>
      </c>
      <c r="C416">
        <v>25</v>
      </c>
      <c r="D416" t="s">
        <v>294</v>
      </c>
    </row>
    <row r="417">
      <c r="A417" t="str">
        <f t="shared" si="77"/>
        <v>SVS21_Typ2_50</v>
      </c>
      <c r="B417">
        <v>30</v>
      </c>
      <c r="C417">
        <v>50</v>
      </c>
      <c r="D417" t="s">
        <v>294</v>
      </c>
    </row>
    <row r="418">
      <c r="A418" t="str">
        <f t="shared" si="77"/>
        <v>SVS21_Typ2_70</v>
      </c>
      <c r="B418">
        <v>37.5</v>
      </c>
      <c r="C418">
        <v>70</v>
      </c>
      <c r="D418" t="s">
        <v>294</v>
      </c>
    </row>
    <row r="419">
      <c r="A419" t="str">
        <f t="shared" si="77"/>
        <v/>
      </c>
    </row>
    <row r="420">
      <c r="A420" t="str">
        <f t="shared" si="77"/>
        <v>MIX_Sanierung21_0</v>
      </c>
      <c r="B420">
        <v>5</v>
      </c>
      <c r="C420">
        <v>0</v>
      </c>
      <c r="D420" t="s">
        <v>297</v>
      </c>
    </row>
    <row r="421">
      <c r="A421" t="str">
        <f t="shared" si="77"/>
        <v>MIX_Sanierung21_25</v>
      </c>
      <c r="B421">
        <v>15</v>
      </c>
      <c r="C421">
        <v>25</v>
      </c>
      <c r="D421" t="s">
        <v>297</v>
      </c>
    </row>
    <row r="422">
      <c r="A422" t="str">
        <f t="shared" si="77"/>
        <v>MIX_Sanierung21_50</v>
      </c>
      <c r="B422">
        <v>30</v>
      </c>
      <c r="C422">
        <v>50</v>
      </c>
      <c r="D422" t="s">
        <v>297</v>
      </c>
    </row>
    <row r="423">
      <c r="A423" t="str">
        <f t="shared" si="77"/>
        <v>MIX_Sanierung21_70</v>
      </c>
      <c r="B423">
        <v>37.5</v>
      </c>
      <c r="C423">
        <v>70</v>
      </c>
      <c r="D423" t="s">
        <v>297</v>
      </c>
    </row>
    <row r="424">
      <c r="A424" t="str">
        <f t="shared" si="77"/>
        <v/>
      </c>
    </row>
    <row r="425">
      <c r="A425" t="str">
        <f t="shared" si="77"/>
        <v>NGB18_0</v>
      </c>
      <c r="B425">
        <v>5</v>
      </c>
      <c r="C425">
        <v>0</v>
      </c>
      <c r="D425" t="s">
        <v>303</v>
      </c>
    </row>
    <row r="426">
      <c r="A426" t="str">
        <f t="shared" si="77"/>
        <v>NGB18_30</v>
      </c>
      <c r="B426">
        <v>12.5</v>
      </c>
      <c r="C426">
        <v>30</v>
      </c>
      <c r="D426" t="s">
        <v>303</v>
      </c>
    </row>
    <row r="427">
      <c r="A427" t="str">
        <f t="shared" si="77"/>
        <v>NGB18_40</v>
      </c>
      <c r="B427">
        <v>15</v>
      </c>
      <c r="C427">
        <v>40</v>
      </c>
      <c r="D427" t="s">
        <v>303</v>
      </c>
    </row>
    <row r="428">
      <c r="A428" t="str">
        <f t="shared" si="77"/>
        <v>NGB18_60</v>
      </c>
      <c r="B428">
        <v>22.5</v>
      </c>
      <c r="C428">
        <v>60</v>
      </c>
      <c r="D428" t="s">
        <v>303</v>
      </c>
    </row>
    <row r="429">
      <c r="A429" t="str">
        <f t="shared" si="77"/>
        <v>NGB18_80</v>
      </c>
      <c r="B429">
        <v>30</v>
      </c>
      <c r="C429">
        <v>80</v>
      </c>
      <c r="D429" t="s">
        <v>303</v>
      </c>
    </row>
    <row r="430">
      <c r="A430" t="str">
        <f t="shared" si="77"/>
        <v>NGB18_100</v>
      </c>
      <c r="B430">
        <v>37.5</v>
      </c>
      <c r="C430">
        <v>100</v>
      </c>
      <c r="D430" t="s">
        <v>303</v>
      </c>
    </row>
    <row r="431">
      <c r="A431" t="str">
        <f t="shared" si="77"/>
        <v/>
      </c>
    </row>
    <row r="432">
      <c r="A432" t="str">
        <f t="shared" si="77"/>
        <v/>
      </c>
    </row>
    <row r="433">
      <c r="A433" t="str">
        <f t="shared" si="77"/>
        <v/>
      </c>
    </row>
    <row r="434">
      <c r="A434" t="str">
        <f t="shared" si="77"/>
        <v/>
      </c>
    </row>
    <row r="435">
      <c r="A435" t="str">
        <f t="shared" si="77"/>
        <v/>
      </c>
    </row>
    <row r="436">
      <c r="A436" t="str">
        <f t="shared" si="77"/>
        <v/>
      </c>
    </row>
    <row r="437">
      <c r="A437" t="str">
        <f t="shared" si="77"/>
        <v/>
      </c>
    </row>
    <row r="438">
      <c r="A438" t="str">
        <f t="shared" si="77"/>
        <v/>
      </c>
    </row>
    <row r="439">
      <c r="A439" t="str">
        <f t="shared" si="77"/>
        <v/>
      </c>
    </row>
    <row r="440">
      <c r="A440" t="str">
        <f t="shared" si="77"/>
        <v/>
      </c>
    </row>
    <row r="441">
      <c r="A441" t="str">
        <f t="shared" si="77"/>
        <v/>
      </c>
    </row>
    <row r="442">
      <c r="A442" t="str">
        <f t="shared" si="77"/>
        <v/>
      </c>
    </row>
    <row r="443">
      <c r="A443" t="str">
        <f t="shared" si="77"/>
        <v/>
      </c>
    </row>
    <row r="444">
      <c r="A444" t="str">
        <f t="shared" si="77"/>
        <v/>
      </c>
    </row>
    <row r="445">
      <c r="A445" t="str">
        <f t="shared" si="77"/>
        <v/>
      </c>
    </row>
    <row r="446">
      <c r="A446" t="str">
        <f t="shared" si="77"/>
        <v/>
      </c>
    </row>
    <row r="447">
      <c r="A447" t="str">
        <f t="shared" si="77"/>
        <v/>
      </c>
    </row>
    <row r="448">
      <c r="A448" t="str">
        <f t="shared" si="77"/>
        <v/>
      </c>
    </row>
    <row r="449">
      <c r="A449" t="str">
        <f t="shared" si="77"/>
        <v/>
      </c>
    </row>
    <row r="450">
      <c r="A450" t="str">
        <f t="shared" si="77"/>
        <v/>
      </c>
    </row>
    <row r="451">
      <c r="A451" t="str">
        <f t="shared" ref="A451:A514" si="78">IF(D451="","",CONCATENATE(D451,"_",C451))</f>
        <v/>
      </c>
    </row>
    <row r="452">
      <c r="A452" t="str">
        <f t="shared" si="78"/>
        <v/>
      </c>
    </row>
    <row r="453">
      <c r="A453" t="str">
        <f t="shared" si="78"/>
        <v/>
      </c>
    </row>
    <row r="454">
      <c r="A454" t="str">
        <f t="shared" si="78"/>
        <v/>
      </c>
    </row>
    <row r="455">
      <c r="A455" t="str">
        <f t="shared" si="78"/>
        <v/>
      </c>
    </row>
    <row r="456">
      <c r="A456" t="str">
        <f t="shared" si="78"/>
        <v/>
      </c>
    </row>
    <row r="457">
      <c r="A457" t="str">
        <f t="shared" si="78"/>
        <v/>
      </c>
    </row>
    <row r="458">
      <c r="A458" t="str">
        <f t="shared" si="78"/>
        <v/>
      </c>
    </row>
    <row r="459">
      <c r="A459" t="str">
        <f t="shared" si="78"/>
        <v/>
      </c>
    </row>
    <row r="460">
      <c r="A460" t="str">
        <f t="shared" si="78"/>
        <v/>
      </c>
    </row>
    <row r="461">
      <c r="A461" t="str">
        <f t="shared" si="78"/>
        <v/>
      </c>
    </row>
    <row r="462">
      <c r="A462" t="str">
        <f t="shared" si="78"/>
        <v/>
      </c>
    </row>
    <row r="463">
      <c r="A463" t="str">
        <f t="shared" si="78"/>
        <v/>
      </c>
    </row>
    <row r="464">
      <c r="A464" t="str">
        <f t="shared" si="78"/>
        <v/>
      </c>
    </row>
    <row r="465">
      <c r="A465" t="str">
        <f t="shared" si="78"/>
        <v/>
      </c>
    </row>
    <row r="466">
      <c r="A466" t="str">
        <f t="shared" si="78"/>
        <v/>
      </c>
    </row>
    <row r="467">
      <c r="A467" t="str">
        <f t="shared" si="78"/>
        <v/>
      </c>
    </row>
    <row r="468">
      <c r="A468" t="str">
        <f t="shared" si="78"/>
        <v/>
      </c>
    </row>
    <row r="469">
      <c r="A469" t="str">
        <f t="shared" si="78"/>
        <v/>
      </c>
    </row>
    <row r="470">
      <c r="A470" t="str">
        <f t="shared" si="78"/>
        <v/>
      </c>
    </row>
    <row r="471">
      <c r="A471" t="str">
        <f t="shared" si="78"/>
        <v/>
      </c>
    </row>
    <row r="472">
      <c r="A472" t="str">
        <f t="shared" si="78"/>
        <v/>
      </c>
    </row>
    <row r="473">
      <c r="A473" t="str">
        <f t="shared" si="78"/>
        <v/>
      </c>
    </row>
    <row r="474">
      <c r="A474" t="str">
        <f t="shared" si="78"/>
        <v/>
      </c>
    </row>
    <row r="475">
      <c r="A475" t="str">
        <f t="shared" si="78"/>
        <v/>
      </c>
    </row>
    <row r="476">
      <c r="A476" t="str">
        <f t="shared" si="78"/>
        <v/>
      </c>
    </row>
    <row r="477">
      <c r="A477" t="str">
        <f t="shared" si="78"/>
        <v/>
      </c>
    </row>
    <row r="478">
      <c r="A478" t="str">
        <f t="shared" si="78"/>
        <v/>
      </c>
    </row>
    <row r="479">
      <c r="A479" t="str">
        <f t="shared" si="78"/>
        <v/>
      </c>
    </row>
    <row r="480">
      <c r="A480" t="str">
        <f t="shared" si="78"/>
        <v/>
      </c>
    </row>
    <row r="481">
      <c r="A481" t="str">
        <f t="shared" si="78"/>
        <v/>
      </c>
    </row>
    <row r="482">
      <c r="A482" t="str">
        <f t="shared" si="78"/>
        <v/>
      </c>
    </row>
    <row r="483">
      <c r="A483" t="str">
        <f t="shared" si="78"/>
        <v/>
      </c>
    </row>
    <row r="484">
      <c r="A484" t="str">
        <f t="shared" si="78"/>
        <v/>
      </c>
    </row>
    <row r="485">
      <c r="A485" t="str">
        <f t="shared" si="78"/>
        <v/>
      </c>
    </row>
    <row r="486">
      <c r="A486" t="str">
        <f t="shared" si="78"/>
        <v/>
      </c>
    </row>
    <row r="487">
      <c r="A487" t="str">
        <f t="shared" si="78"/>
        <v/>
      </c>
    </row>
    <row r="488">
      <c r="A488" t="str">
        <f t="shared" si="78"/>
        <v/>
      </c>
    </row>
    <row r="489">
      <c r="A489" t="str">
        <f t="shared" si="78"/>
        <v/>
      </c>
    </row>
    <row r="490">
      <c r="A490" t="str">
        <f t="shared" si="78"/>
        <v/>
      </c>
    </row>
    <row r="491">
      <c r="A491" t="str">
        <f t="shared" si="78"/>
        <v/>
      </c>
    </row>
    <row r="492">
      <c r="A492" t="str">
        <f t="shared" si="78"/>
        <v/>
      </c>
    </row>
    <row r="493">
      <c r="A493" t="str">
        <f t="shared" si="78"/>
        <v/>
      </c>
    </row>
    <row r="494">
      <c r="A494" t="str">
        <f t="shared" si="78"/>
        <v/>
      </c>
    </row>
    <row r="495">
      <c r="A495" t="str">
        <f t="shared" si="78"/>
        <v/>
      </c>
    </row>
    <row r="496">
      <c r="A496" t="str">
        <f t="shared" si="78"/>
        <v/>
      </c>
    </row>
    <row r="497">
      <c r="A497" t="str">
        <f t="shared" si="78"/>
        <v/>
      </c>
    </row>
    <row r="498">
      <c r="A498" t="str">
        <f t="shared" si="78"/>
        <v/>
      </c>
    </row>
    <row r="499">
      <c r="A499" t="str">
        <f t="shared" si="78"/>
        <v/>
      </c>
    </row>
    <row r="500">
      <c r="A500" t="str">
        <f t="shared" si="78"/>
        <v/>
      </c>
    </row>
    <row r="501">
      <c r="A501" t="str">
        <f t="shared" si="78"/>
        <v/>
      </c>
    </row>
    <row r="502">
      <c r="A502" t="str">
        <f t="shared" si="78"/>
        <v/>
      </c>
    </row>
    <row r="503">
      <c r="A503" t="str">
        <f t="shared" si="78"/>
        <v/>
      </c>
    </row>
    <row r="504">
      <c r="A504" t="str">
        <f t="shared" si="78"/>
        <v/>
      </c>
    </row>
    <row r="505">
      <c r="A505" t="str">
        <f t="shared" si="78"/>
        <v/>
      </c>
    </row>
    <row r="506">
      <c r="A506" t="str">
        <f t="shared" si="78"/>
        <v/>
      </c>
    </row>
    <row r="507">
      <c r="A507" t="str">
        <f t="shared" si="78"/>
        <v/>
      </c>
    </row>
    <row r="508">
      <c r="A508" t="str">
        <f t="shared" si="78"/>
        <v/>
      </c>
    </row>
    <row r="509">
      <c r="A509" t="str">
        <f t="shared" si="78"/>
        <v/>
      </c>
    </row>
    <row r="510">
      <c r="A510" t="str">
        <f t="shared" si="78"/>
        <v/>
      </c>
    </row>
    <row r="511">
      <c r="A511" t="str">
        <f t="shared" si="78"/>
        <v/>
      </c>
    </row>
    <row r="512">
      <c r="A512" t="str">
        <f t="shared" si="78"/>
        <v/>
      </c>
    </row>
    <row r="513">
      <c r="A513" t="str">
        <f t="shared" si="78"/>
        <v/>
      </c>
    </row>
    <row r="514">
      <c r="A514" t="str">
        <f t="shared" si="78"/>
        <v/>
      </c>
    </row>
    <row r="515">
      <c r="A515" t="str">
        <f t="shared" ref="A515:A528" si="79">IF(D515="","",CONCATENATE(D515,"_",C515))</f>
        <v/>
      </c>
    </row>
    <row r="516">
      <c r="A516" t="str">
        <f t="shared" si="79"/>
        <v/>
      </c>
    </row>
    <row r="517">
      <c r="A517" t="str">
        <f t="shared" si="79"/>
        <v/>
      </c>
    </row>
    <row r="518">
      <c r="A518" t="str">
        <f t="shared" si="79"/>
        <v/>
      </c>
    </row>
    <row r="519">
      <c r="A519" t="str">
        <f t="shared" si="79"/>
        <v/>
      </c>
    </row>
    <row r="520">
      <c r="A520" t="str">
        <f t="shared" si="79"/>
        <v/>
      </c>
    </row>
    <row r="521">
      <c r="A521" t="str">
        <f t="shared" si="79"/>
        <v/>
      </c>
    </row>
    <row r="522">
      <c r="A522" t="str">
        <f t="shared" si="79"/>
        <v/>
      </c>
    </row>
    <row r="523">
      <c r="A523" t="str">
        <f t="shared" si="79"/>
        <v/>
      </c>
    </row>
    <row r="524">
      <c r="A524" t="str">
        <f t="shared" si="79"/>
        <v/>
      </c>
    </row>
    <row r="525">
      <c r="A525" t="str">
        <f t="shared" si="79"/>
        <v/>
      </c>
    </row>
    <row r="526">
      <c r="A526" t="str">
        <f t="shared" si="79"/>
        <v/>
      </c>
    </row>
    <row r="527">
      <c r="A527" t="str">
        <f t="shared" si="79"/>
        <v/>
      </c>
    </row>
    <row r="528">
      <c r="A528" t="str">
        <f t="shared" si="79"/>
        <v/>
      </c>
    </row>
  </sheetData>
  <autoFilter ref="A1:D528"/>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M57" activeCellId="0" sqref="M57"/>
    </sheetView>
  </sheetViews>
  <sheetFormatPr defaultColWidth="11.42578125" defaultRowHeight="14.449999999999999"/>
  <cols>
    <col customWidth="1" min="1" max="1" width="18.28515625"/>
    <col customWidth="1" min="11" max="11" width="16.28515625"/>
    <col customWidth="1" min="12" max="12" width="15.5703125"/>
  </cols>
  <sheetData>
    <row r="1">
      <c r="A1" t="s">
        <v>308</v>
      </c>
      <c r="B1" t="s">
        <v>338</v>
      </c>
      <c r="C1" t="s">
        <v>339</v>
      </c>
      <c r="D1" t="s">
        <v>340</v>
      </c>
      <c r="E1" t="s">
        <v>341</v>
      </c>
      <c r="F1" t="s">
        <v>342</v>
      </c>
      <c r="G1" t="s">
        <v>343</v>
      </c>
      <c r="H1" t="s">
        <v>344</v>
      </c>
      <c r="I1" t="s">
        <v>345</v>
      </c>
      <c r="J1" t="s">
        <v>346</v>
      </c>
      <c r="K1" t="s">
        <v>347</v>
      </c>
      <c r="L1" t="s">
        <v>348</v>
      </c>
    </row>
    <row r="2">
      <c r="A2" t="s">
        <v>253</v>
      </c>
      <c r="B2">
        <v>0.40000000000000002</v>
      </c>
      <c r="C2">
        <v>0.14999999999999999</v>
      </c>
      <c r="D2">
        <v>0.14999999999999999</v>
      </c>
      <c r="E2">
        <v>0.14999999999999999</v>
      </c>
      <c r="F2">
        <v>0.14999999999999999</v>
      </c>
      <c r="G2">
        <v>0.59999999999999998</v>
      </c>
      <c r="H2">
        <v>0.40000000000000002</v>
      </c>
      <c r="I2">
        <v>0.20000000000000001</v>
      </c>
      <c r="J2">
        <f t="shared" ref="J2:J33" si="80">SUM(B2:I2)</f>
        <v>2.2000000000000002</v>
      </c>
      <c r="K2">
        <f t="shared" ref="K2:K33" si="81">SUM(B2:F2)</f>
        <v>1</v>
      </c>
      <c r="L2">
        <f t="shared" ref="L2:L33" si="82">SUM(G2:I2)</f>
        <v>1.2</v>
      </c>
    </row>
    <row r="3">
      <c r="A3" t="s">
        <v>252</v>
      </c>
      <c r="B3">
        <v>0.40000000000000002</v>
      </c>
      <c r="C3">
        <v>0.14999999999999999</v>
      </c>
      <c r="D3">
        <v>0.14999999999999999</v>
      </c>
      <c r="E3">
        <v>0.14999999999999999</v>
      </c>
      <c r="F3">
        <v>0.14999999999999999</v>
      </c>
      <c r="G3">
        <v>0.59999999999999998</v>
      </c>
      <c r="H3">
        <v>0.40000000000000002</v>
      </c>
      <c r="I3">
        <v>0.20000000000000001</v>
      </c>
      <c r="J3">
        <f t="shared" si="80"/>
        <v>2.2000000000000002</v>
      </c>
      <c r="K3">
        <f t="shared" si="81"/>
        <v>1</v>
      </c>
      <c r="L3">
        <f t="shared" si="82"/>
        <v>1.2</v>
      </c>
    </row>
    <row r="4">
      <c r="A4" t="s">
        <v>258</v>
      </c>
      <c r="B4">
        <v>0.40000000000000002</v>
      </c>
      <c r="C4">
        <v>0.14999999999999999</v>
      </c>
      <c r="D4">
        <v>0.14999999999999999</v>
      </c>
      <c r="E4">
        <v>0.14999999999999999</v>
      </c>
      <c r="F4">
        <v>0.14999999999999999</v>
      </c>
      <c r="G4">
        <v>0.59999999999999998</v>
      </c>
      <c r="H4">
        <v>0.40000000000000002</v>
      </c>
      <c r="I4">
        <v>0.20000000000000001</v>
      </c>
      <c r="J4">
        <f t="shared" si="80"/>
        <v>2.2000000000000002</v>
      </c>
      <c r="K4">
        <f t="shared" si="81"/>
        <v>1</v>
      </c>
      <c r="L4">
        <f t="shared" si="82"/>
        <v>1.2</v>
      </c>
    </row>
    <row r="5">
      <c r="A5" t="s">
        <v>257</v>
      </c>
      <c r="B5">
        <v>0.40000000000000002</v>
      </c>
      <c r="C5">
        <v>0.14999999999999999</v>
      </c>
      <c r="D5">
        <v>0.14999999999999999</v>
      </c>
      <c r="E5">
        <v>0.14999999999999999</v>
      </c>
      <c r="F5">
        <v>0.14999999999999999</v>
      </c>
      <c r="G5">
        <v>0.59999999999999998</v>
      </c>
      <c r="H5">
        <v>0.40000000000000002</v>
      </c>
      <c r="I5">
        <v>0.20000000000000001</v>
      </c>
      <c r="J5">
        <f t="shared" si="80"/>
        <v>2.2000000000000002</v>
      </c>
      <c r="K5">
        <f t="shared" si="81"/>
        <v>1</v>
      </c>
      <c r="L5">
        <f t="shared" si="82"/>
        <v>1.2</v>
      </c>
    </row>
    <row r="6">
      <c r="A6" t="s">
        <v>262</v>
      </c>
      <c r="B6">
        <v>0.40000000000000002</v>
      </c>
      <c r="C6">
        <v>0.14999999999999999</v>
      </c>
      <c r="D6">
        <v>0.14999999999999999</v>
      </c>
      <c r="E6">
        <v>0.14999999999999999</v>
      </c>
      <c r="F6">
        <v>0.14999999999999999</v>
      </c>
      <c r="G6">
        <v>0.59999999999999998</v>
      </c>
      <c r="H6">
        <v>0.40000000000000002</v>
      </c>
      <c r="I6">
        <v>0.20000000000000001</v>
      </c>
      <c r="J6">
        <f t="shared" si="80"/>
        <v>2.2000000000000002</v>
      </c>
      <c r="K6">
        <f t="shared" si="81"/>
        <v>1</v>
      </c>
      <c r="L6">
        <f t="shared" si="82"/>
        <v>1.2</v>
      </c>
    </row>
    <row r="7">
      <c r="A7" t="s">
        <v>263</v>
      </c>
      <c r="B7">
        <v>0.40000000000000002</v>
      </c>
      <c r="C7">
        <v>0.14999999999999999</v>
      </c>
      <c r="D7">
        <v>0.14999999999999999</v>
      </c>
      <c r="E7">
        <v>0.14999999999999999</v>
      </c>
      <c r="F7">
        <v>0.14999999999999999</v>
      </c>
      <c r="G7">
        <v>0.59999999999999998</v>
      </c>
      <c r="H7">
        <v>0.40000000000000002</v>
      </c>
      <c r="I7">
        <v>0.20000000000000001</v>
      </c>
      <c r="J7">
        <f t="shared" si="80"/>
        <v>2.2000000000000002</v>
      </c>
      <c r="K7">
        <f t="shared" si="81"/>
        <v>1</v>
      </c>
      <c r="L7">
        <f t="shared" si="82"/>
        <v>1.2</v>
      </c>
    </row>
    <row r="8">
      <c r="A8" t="s">
        <v>266</v>
      </c>
      <c r="B8">
        <v>0.40000000000000002</v>
      </c>
      <c r="C8">
        <v>0.14999999999999999</v>
      </c>
      <c r="D8">
        <v>0.14999999999999999</v>
      </c>
      <c r="E8">
        <v>0.14999999999999999</v>
      </c>
      <c r="F8">
        <v>0.14999999999999999</v>
      </c>
      <c r="G8">
        <v>0.59999999999999998</v>
      </c>
      <c r="H8">
        <v>0.40000000000000002</v>
      </c>
      <c r="I8">
        <v>0.20000000000000001</v>
      </c>
      <c r="J8">
        <f t="shared" si="80"/>
        <v>2.2000000000000002</v>
      </c>
      <c r="K8">
        <f t="shared" si="81"/>
        <v>1</v>
      </c>
      <c r="L8">
        <f t="shared" si="82"/>
        <v>1.2</v>
      </c>
    </row>
    <row r="9">
      <c r="A9" t="s">
        <v>286</v>
      </c>
      <c r="B9">
        <v>0.40000000000000002</v>
      </c>
      <c r="C9">
        <v>0.14999999999999999</v>
      </c>
      <c r="D9">
        <v>0.14999999999999999</v>
      </c>
      <c r="E9">
        <v>0.14999999999999999</v>
      </c>
      <c r="F9">
        <v>0.14999999999999999</v>
      </c>
      <c r="G9">
        <v>0.59999999999999998</v>
      </c>
      <c r="H9">
        <v>0.40000000000000002</v>
      </c>
      <c r="I9">
        <v>0.20000000000000001</v>
      </c>
      <c r="J9">
        <f t="shared" si="80"/>
        <v>2.2000000000000002</v>
      </c>
      <c r="K9">
        <f t="shared" si="81"/>
        <v>1</v>
      </c>
      <c r="L9">
        <f t="shared" si="82"/>
        <v>1.2</v>
      </c>
    </row>
    <row r="10">
      <c r="A10" t="s">
        <v>281</v>
      </c>
      <c r="B10">
        <v>0.40000000000000002</v>
      </c>
      <c r="C10">
        <v>0.14999999999999999</v>
      </c>
      <c r="D10">
        <v>0.14999999999999999</v>
      </c>
      <c r="E10">
        <v>0.14999999999999999</v>
      </c>
      <c r="F10">
        <v>0.14999999999999999</v>
      </c>
      <c r="G10">
        <v>0.59999999999999998</v>
      </c>
      <c r="H10">
        <v>0.40000000000000002</v>
      </c>
      <c r="I10">
        <v>0.20000000000000001</v>
      </c>
      <c r="J10">
        <f t="shared" si="80"/>
        <v>2.2000000000000002</v>
      </c>
      <c r="K10">
        <f t="shared" si="81"/>
        <v>1</v>
      </c>
      <c r="L10">
        <f t="shared" si="82"/>
        <v>1.2</v>
      </c>
    </row>
    <row r="11">
      <c r="A11" t="s">
        <v>277</v>
      </c>
      <c r="B11">
        <v>0.40000000000000002</v>
      </c>
      <c r="C11">
        <v>0.14999999999999999</v>
      </c>
      <c r="D11">
        <v>0.14999999999999999</v>
      </c>
      <c r="E11">
        <v>0.14999999999999999</v>
      </c>
      <c r="F11">
        <v>0.14999999999999999</v>
      </c>
      <c r="G11">
        <v>0.59999999999999998</v>
      </c>
      <c r="H11">
        <v>0.40000000000000002</v>
      </c>
      <c r="I11">
        <v>0.20000000000000001</v>
      </c>
      <c r="J11">
        <f t="shared" si="80"/>
        <v>2.2000000000000002</v>
      </c>
      <c r="K11">
        <f t="shared" si="81"/>
        <v>1</v>
      </c>
      <c r="L11">
        <f t="shared" si="82"/>
        <v>1.2</v>
      </c>
    </row>
    <row r="12">
      <c r="A12" t="s">
        <v>272</v>
      </c>
      <c r="B12">
        <v>0.40000000000000002</v>
      </c>
      <c r="C12">
        <v>0.14999999999999999</v>
      </c>
      <c r="D12">
        <v>0.14999999999999999</v>
      </c>
      <c r="E12">
        <v>0.14999999999999999</v>
      </c>
      <c r="F12">
        <v>0.14999999999999999</v>
      </c>
      <c r="G12">
        <v>0.59999999999999998</v>
      </c>
      <c r="H12">
        <v>0.40000000000000002</v>
      </c>
      <c r="I12">
        <v>0.20000000000000001</v>
      </c>
      <c r="J12">
        <f t="shared" si="80"/>
        <v>2.2000000000000002</v>
      </c>
      <c r="K12">
        <f t="shared" si="81"/>
        <v>1</v>
      </c>
      <c r="L12">
        <f t="shared" si="82"/>
        <v>1.2</v>
      </c>
    </row>
    <row r="13">
      <c r="A13" t="s">
        <v>295</v>
      </c>
      <c r="B13">
        <v>0.40000000000000002</v>
      </c>
      <c r="C13">
        <v>0.14999999999999999</v>
      </c>
      <c r="D13">
        <v>0.14999999999999999</v>
      </c>
      <c r="E13">
        <v>0.14999999999999999</v>
      </c>
      <c r="F13">
        <v>0.14999999999999999</v>
      </c>
      <c r="G13">
        <v>0.5</v>
      </c>
      <c r="H13">
        <v>0.5</v>
      </c>
      <c r="I13">
        <v>0.25</v>
      </c>
      <c r="J13">
        <f t="shared" si="80"/>
        <v>2.25</v>
      </c>
      <c r="K13">
        <f t="shared" si="81"/>
        <v>1</v>
      </c>
      <c r="L13">
        <f t="shared" si="82"/>
        <v>1.25</v>
      </c>
    </row>
    <row r="14">
      <c r="A14" t="s">
        <v>276</v>
      </c>
      <c r="B14">
        <v>0.40000000000000002</v>
      </c>
      <c r="C14">
        <v>0.14999999999999999</v>
      </c>
      <c r="D14">
        <v>0.14999999999999999</v>
      </c>
      <c r="E14">
        <v>0.14999999999999999</v>
      </c>
      <c r="F14">
        <v>0.14999999999999999</v>
      </c>
      <c r="G14">
        <v>0.59999999999999998</v>
      </c>
      <c r="H14">
        <v>0.40000000000000002</v>
      </c>
      <c r="I14">
        <v>0.20000000000000001</v>
      </c>
      <c r="J14">
        <f t="shared" si="80"/>
        <v>2.2000000000000002</v>
      </c>
      <c r="K14">
        <f t="shared" si="81"/>
        <v>1</v>
      </c>
      <c r="L14">
        <f t="shared" si="82"/>
        <v>1.2</v>
      </c>
    </row>
    <row r="15">
      <c r="A15" t="s">
        <v>271</v>
      </c>
      <c r="B15">
        <v>0.40000000000000002</v>
      </c>
      <c r="C15">
        <v>0.14999999999999999</v>
      </c>
      <c r="D15">
        <v>0.14999999999999999</v>
      </c>
      <c r="E15">
        <v>0.14999999999999999</v>
      </c>
      <c r="F15">
        <v>0.14999999999999999</v>
      </c>
      <c r="G15">
        <v>0.59999999999999998</v>
      </c>
      <c r="H15">
        <v>0.40000000000000002</v>
      </c>
      <c r="I15">
        <v>0.20000000000000001</v>
      </c>
      <c r="J15">
        <f t="shared" si="80"/>
        <v>2.2000000000000002</v>
      </c>
      <c r="K15">
        <f t="shared" si="81"/>
        <v>1</v>
      </c>
      <c r="L15">
        <f t="shared" si="82"/>
        <v>1.2</v>
      </c>
    </row>
    <row r="16">
      <c r="A16" t="s">
        <v>251</v>
      </c>
      <c r="B16">
        <v>0.40000000000000002</v>
      </c>
      <c r="C16">
        <v>0.14999999999999999</v>
      </c>
      <c r="D16">
        <v>0.14999999999999999</v>
      </c>
      <c r="E16">
        <v>0.14999999999999999</v>
      </c>
      <c r="F16">
        <v>0.14999999999999999</v>
      </c>
      <c r="G16">
        <v>0.59999999999999998</v>
      </c>
      <c r="H16">
        <v>0.40000000000000002</v>
      </c>
      <c r="I16">
        <v>0.20000000000000001</v>
      </c>
      <c r="J16">
        <f t="shared" si="80"/>
        <v>2.2000000000000002</v>
      </c>
      <c r="K16">
        <f t="shared" si="81"/>
        <v>1</v>
      </c>
      <c r="L16">
        <f t="shared" si="82"/>
        <v>1.2</v>
      </c>
    </row>
    <row r="17">
      <c r="A17" t="s">
        <v>256</v>
      </c>
      <c r="B17">
        <v>0.40000000000000002</v>
      </c>
      <c r="C17">
        <v>0.14999999999999999</v>
      </c>
      <c r="D17">
        <v>0.14999999999999999</v>
      </c>
      <c r="E17">
        <v>0.14999999999999999</v>
      </c>
      <c r="F17">
        <v>0.14999999999999999</v>
      </c>
      <c r="G17">
        <v>0.59999999999999998</v>
      </c>
      <c r="H17">
        <v>0.40000000000000002</v>
      </c>
      <c r="I17">
        <v>0.20000000000000001</v>
      </c>
      <c r="J17">
        <f t="shared" si="80"/>
        <v>2.2000000000000002</v>
      </c>
      <c r="K17">
        <f t="shared" si="81"/>
        <v>1</v>
      </c>
      <c r="L17">
        <f t="shared" si="82"/>
        <v>1.2</v>
      </c>
    </row>
    <row r="18">
      <c r="A18" t="s">
        <v>261</v>
      </c>
      <c r="B18">
        <v>0.40000000000000002</v>
      </c>
      <c r="C18">
        <v>0.14999999999999999</v>
      </c>
      <c r="D18">
        <v>0.14999999999999999</v>
      </c>
      <c r="E18">
        <v>0.14999999999999999</v>
      </c>
      <c r="F18">
        <v>0.14999999999999999</v>
      </c>
      <c r="G18">
        <v>0.59999999999999998</v>
      </c>
      <c r="H18">
        <v>0.40000000000000002</v>
      </c>
      <c r="I18">
        <v>0.20000000000000001</v>
      </c>
      <c r="J18">
        <f t="shared" si="80"/>
        <v>2.2000000000000002</v>
      </c>
      <c r="K18">
        <f t="shared" si="81"/>
        <v>1</v>
      </c>
      <c r="L18">
        <f t="shared" si="82"/>
        <v>1.2</v>
      </c>
    </row>
    <row r="19">
      <c r="A19" t="s">
        <v>265</v>
      </c>
      <c r="B19">
        <v>0.40000000000000002</v>
      </c>
      <c r="C19">
        <v>0.14999999999999999</v>
      </c>
      <c r="D19">
        <v>0.14999999999999999</v>
      </c>
      <c r="E19">
        <v>0.14999999999999999</v>
      </c>
      <c r="F19">
        <v>0.14999999999999999</v>
      </c>
      <c r="G19">
        <v>0.59999999999999998</v>
      </c>
      <c r="H19">
        <v>0.40000000000000002</v>
      </c>
      <c r="I19">
        <v>0.20000000000000001</v>
      </c>
      <c r="J19">
        <f t="shared" si="80"/>
        <v>2.2000000000000002</v>
      </c>
      <c r="K19">
        <f t="shared" si="81"/>
        <v>1</v>
      </c>
      <c r="L19">
        <f t="shared" si="82"/>
        <v>1.2</v>
      </c>
    </row>
    <row r="20">
      <c r="A20" t="s">
        <v>288</v>
      </c>
      <c r="B20">
        <v>0.40000000000000002</v>
      </c>
      <c r="C20">
        <v>0.14999999999999999</v>
      </c>
      <c r="D20">
        <v>0.14999999999999999</v>
      </c>
      <c r="E20">
        <v>0.14999999999999999</v>
      </c>
      <c r="F20">
        <v>0.14999999999999999</v>
      </c>
      <c r="G20">
        <v>0.59999999999999998</v>
      </c>
      <c r="H20">
        <v>0.40000000000000002</v>
      </c>
      <c r="I20">
        <v>0.20000000000000001</v>
      </c>
      <c r="J20">
        <f t="shared" si="80"/>
        <v>2.2000000000000002</v>
      </c>
      <c r="K20">
        <f t="shared" si="81"/>
        <v>1</v>
      </c>
      <c r="L20">
        <f t="shared" si="82"/>
        <v>1.2</v>
      </c>
    </row>
    <row r="21">
      <c r="A21" t="s">
        <v>267</v>
      </c>
      <c r="B21">
        <v>0.40000000000000002</v>
      </c>
      <c r="C21">
        <v>0.14999999999999999</v>
      </c>
      <c r="D21">
        <v>0.14999999999999999</v>
      </c>
      <c r="E21">
        <v>0.14999999999999999</v>
      </c>
      <c r="F21">
        <v>0.14999999999999999</v>
      </c>
      <c r="G21">
        <v>0.59999999999999998</v>
      </c>
      <c r="H21">
        <v>0.40000000000000002</v>
      </c>
      <c r="I21">
        <v>0.20000000000000001</v>
      </c>
      <c r="J21">
        <f t="shared" si="80"/>
        <v>2.2000000000000002</v>
      </c>
      <c r="K21">
        <f t="shared" si="81"/>
        <v>1</v>
      </c>
      <c r="L21">
        <f t="shared" si="82"/>
        <v>1.2</v>
      </c>
    </row>
    <row r="22">
      <c r="A22" t="s">
        <v>298</v>
      </c>
      <c r="B22">
        <v>0.40000000000000002</v>
      </c>
      <c r="C22">
        <v>0.14999999999999999</v>
      </c>
      <c r="D22">
        <v>0.14999999999999999</v>
      </c>
      <c r="E22">
        <v>0.14999999999999999</v>
      </c>
      <c r="F22">
        <v>0.14999999999999999</v>
      </c>
      <c r="G22">
        <v>0.59999999999999998</v>
      </c>
      <c r="H22">
        <v>0.40000000000000002</v>
      </c>
      <c r="I22">
        <v>0.20000000000000001</v>
      </c>
      <c r="J22">
        <f t="shared" si="80"/>
        <v>2.2000000000000002</v>
      </c>
      <c r="K22">
        <f t="shared" si="81"/>
        <v>1</v>
      </c>
      <c r="L22">
        <f t="shared" si="82"/>
        <v>1.2</v>
      </c>
    </row>
    <row r="23">
      <c r="A23" t="s">
        <v>254</v>
      </c>
      <c r="B23">
        <v>0.40000000000000002</v>
      </c>
      <c r="C23">
        <v>0</v>
      </c>
      <c r="D23">
        <v>0.10000000000000001</v>
      </c>
      <c r="E23">
        <v>0.10000000000000001</v>
      </c>
      <c r="F23">
        <v>0.10000000000000001</v>
      </c>
      <c r="G23">
        <v>0.14999999999999999</v>
      </c>
      <c r="H23">
        <v>0.10000000000000001</v>
      </c>
      <c r="I23">
        <v>0.050000000000000003</v>
      </c>
      <c r="J23">
        <f t="shared" si="80"/>
        <v>1</v>
      </c>
      <c r="K23">
        <f t="shared" si="81"/>
        <v>0.69999999999999996</v>
      </c>
      <c r="L23">
        <f t="shared" si="82"/>
        <v>0.29999999999999999</v>
      </c>
    </row>
    <row r="24">
      <c r="A24" t="s">
        <v>259</v>
      </c>
      <c r="B24">
        <v>0.40000000000000002</v>
      </c>
      <c r="C24">
        <v>0</v>
      </c>
      <c r="D24">
        <v>0.10000000000000001</v>
      </c>
      <c r="E24">
        <v>0.10000000000000001</v>
      </c>
      <c r="F24">
        <v>0.10000000000000001</v>
      </c>
      <c r="G24">
        <v>0.14999999999999999</v>
      </c>
      <c r="H24">
        <v>0.10000000000000001</v>
      </c>
      <c r="I24">
        <v>0.050000000000000003</v>
      </c>
      <c r="J24">
        <f t="shared" si="80"/>
        <v>1</v>
      </c>
      <c r="K24">
        <f t="shared" si="81"/>
        <v>0.69999999999999996</v>
      </c>
      <c r="L24">
        <f t="shared" si="82"/>
        <v>0.29999999999999999</v>
      </c>
    </row>
    <row r="25">
      <c r="A25" t="s">
        <v>3</v>
      </c>
      <c r="B25">
        <v>0.40000000000000002</v>
      </c>
      <c r="C25">
        <v>0</v>
      </c>
      <c r="D25">
        <v>0.10000000000000001</v>
      </c>
      <c r="E25">
        <v>0.10000000000000001</v>
      </c>
      <c r="F25">
        <v>0.10000000000000001</v>
      </c>
      <c r="G25">
        <v>0.14999999999999999</v>
      </c>
      <c r="H25">
        <v>0.10000000000000001</v>
      </c>
      <c r="I25">
        <v>0.050000000000000003</v>
      </c>
      <c r="J25">
        <f t="shared" si="80"/>
        <v>1</v>
      </c>
      <c r="K25">
        <f t="shared" si="81"/>
        <v>0.69999999999999996</v>
      </c>
      <c r="L25">
        <f t="shared" si="82"/>
        <v>0.29999999999999999</v>
      </c>
    </row>
    <row r="26">
      <c r="A26" t="s">
        <v>268</v>
      </c>
      <c r="B26">
        <v>0.40000000000000002</v>
      </c>
      <c r="C26">
        <v>0</v>
      </c>
      <c r="D26">
        <v>0.10000000000000001</v>
      </c>
      <c r="E26">
        <v>0.10000000000000001</v>
      </c>
      <c r="F26">
        <v>0.10000000000000001</v>
      </c>
      <c r="G26">
        <v>0.14999999999999999</v>
      </c>
      <c r="H26">
        <v>0.10000000000000001</v>
      </c>
      <c r="I26">
        <v>0.050000000000000003</v>
      </c>
      <c r="J26">
        <f t="shared" si="80"/>
        <v>1</v>
      </c>
      <c r="K26">
        <f t="shared" si="81"/>
        <v>0.69999999999999996</v>
      </c>
      <c r="L26">
        <f t="shared" si="82"/>
        <v>0.29999999999999999</v>
      </c>
    </row>
    <row r="27">
      <c r="A27" t="s">
        <v>273</v>
      </c>
      <c r="B27">
        <v>0.40000000000000002</v>
      </c>
      <c r="C27">
        <v>0</v>
      </c>
      <c r="D27">
        <v>0.10000000000000001</v>
      </c>
      <c r="E27">
        <v>0.10000000000000001</v>
      </c>
      <c r="F27">
        <v>0.10000000000000001</v>
      </c>
      <c r="G27">
        <v>0.14999999999999999</v>
      </c>
      <c r="H27">
        <v>0.10000000000000001</v>
      </c>
      <c r="I27">
        <v>0.050000000000000003</v>
      </c>
      <c r="J27">
        <f t="shared" si="80"/>
        <v>1</v>
      </c>
      <c r="K27">
        <f t="shared" si="81"/>
        <v>0.69999999999999996</v>
      </c>
      <c r="L27">
        <f t="shared" si="82"/>
        <v>0.29999999999999999</v>
      </c>
    </row>
    <row r="28">
      <c r="A28" t="s">
        <v>278</v>
      </c>
      <c r="B28">
        <v>0.40000000000000002</v>
      </c>
      <c r="C28">
        <v>0</v>
      </c>
      <c r="D28">
        <v>0.10000000000000001</v>
      </c>
      <c r="E28">
        <v>0.10000000000000001</v>
      </c>
      <c r="F28">
        <v>0.10000000000000001</v>
      </c>
      <c r="G28">
        <v>0.14999999999999999</v>
      </c>
      <c r="H28">
        <v>0.10000000000000001</v>
      </c>
      <c r="I28">
        <v>0.050000000000000003</v>
      </c>
      <c r="J28">
        <f t="shared" si="80"/>
        <v>1</v>
      </c>
      <c r="K28">
        <f t="shared" si="81"/>
        <v>0.69999999999999996</v>
      </c>
      <c r="L28">
        <f t="shared" si="82"/>
        <v>0.29999999999999999</v>
      </c>
    </row>
    <row r="29">
      <c r="A29" t="s">
        <v>282</v>
      </c>
      <c r="B29">
        <v>0.40000000000000002</v>
      </c>
      <c r="C29">
        <v>0</v>
      </c>
      <c r="D29">
        <v>0.10000000000000001</v>
      </c>
      <c r="E29">
        <v>0.10000000000000001</v>
      </c>
      <c r="F29">
        <v>0.10000000000000001</v>
      </c>
      <c r="G29">
        <v>0.14999999999999999</v>
      </c>
      <c r="H29">
        <v>0.10000000000000001</v>
      </c>
      <c r="I29">
        <v>0.050000000000000003</v>
      </c>
      <c r="J29">
        <f t="shared" si="80"/>
        <v>1</v>
      </c>
      <c r="K29">
        <f t="shared" si="81"/>
        <v>0.69999999999999996</v>
      </c>
      <c r="L29">
        <f t="shared" si="82"/>
        <v>0.29999999999999999</v>
      </c>
    </row>
    <row r="30">
      <c r="A30" t="s">
        <v>270</v>
      </c>
      <c r="B30">
        <v>0.40000000000000002</v>
      </c>
      <c r="C30">
        <v>0</v>
      </c>
      <c r="D30">
        <v>0.10000000000000001</v>
      </c>
      <c r="E30">
        <v>0.10000000000000001</v>
      </c>
      <c r="F30">
        <v>0.10000000000000001</v>
      </c>
      <c r="G30">
        <v>0.14999999999999999</v>
      </c>
      <c r="H30">
        <v>0.10000000000000001</v>
      </c>
      <c r="I30">
        <v>0.050000000000000003</v>
      </c>
      <c r="J30">
        <f t="shared" si="80"/>
        <v>1</v>
      </c>
      <c r="K30">
        <f t="shared" si="81"/>
        <v>0.69999999999999996</v>
      </c>
      <c r="L30">
        <f t="shared" si="82"/>
        <v>0.29999999999999999</v>
      </c>
    </row>
    <row r="31">
      <c r="A31" t="s">
        <v>275</v>
      </c>
      <c r="B31">
        <v>0.40000000000000002</v>
      </c>
      <c r="C31">
        <v>0</v>
      </c>
      <c r="D31">
        <v>0.10000000000000001</v>
      </c>
      <c r="E31">
        <v>0.10000000000000001</v>
      </c>
      <c r="F31">
        <v>0.10000000000000001</v>
      </c>
      <c r="G31">
        <v>0.14999999999999999</v>
      </c>
      <c r="H31">
        <v>0.10000000000000001</v>
      </c>
      <c r="I31">
        <v>0.050000000000000003</v>
      </c>
      <c r="J31">
        <f t="shared" si="80"/>
        <v>1</v>
      </c>
      <c r="K31">
        <f t="shared" si="81"/>
        <v>0.69999999999999996</v>
      </c>
      <c r="L31">
        <f t="shared" si="82"/>
        <v>0.29999999999999999</v>
      </c>
    </row>
    <row r="32">
      <c r="A32" t="s">
        <v>299</v>
      </c>
      <c r="B32">
        <v>0.40000000000000002</v>
      </c>
      <c r="C32">
        <v>0.14999999999999999</v>
      </c>
      <c r="D32">
        <v>0.14999999999999999</v>
      </c>
      <c r="E32">
        <v>0.14999999999999999</v>
      </c>
      <c r="F32">
        <v>0.14999999999999999</v>
      </c>
      <c r="G32">
        <v>0.59999999999999998</v>
      </c>
      <c r="H32">
        <v>0.40000000000000002</v>
      </c>
      <c r="I32">
        <v>0.20000000000000001</v>
      </c>
      <c r="J32">
        <f t="shared" si="80"/>
        <v>2.2000000000000002</v>
      </c>
      <c r="K32">
        <f t="shared" si="81"/>
        <v>1</v>
      </c>
      <c r="L32">
        <f t="shared" si="82"/>
        <v>1.2</v>
      </c>
    </row>
    <row r="33">
      <c r="A33" t="s">
        <v>300</v>
      </c>
      <c r="B33">
        <v>0.40000000000000002</v>
      </c>
      <c r="C33">
        <v>0</v>
      </c>
      <c r="D33">
        <v>0.10000000000000001</v>
      </c>
      <c r="E33">
        <v>0.10000000000000001</v>
      </c>
      <c r="F33">
        <v>0.10000000000000001</v>
      </c>
      <c r="G33">
        <v>0.14999999999999999</v>
      </c>
      <c r="H33">
        <v>0.10000000000000001</v>
      </c>
      <c r="I33">
        <v>0.050000000000000003</v>
      </c>
      <c r="J33">
        <f t="shared" si="80"/>
        <v>1</v>
      </c>
      <c r="K33">
        <f t="shared" si="81"/>
        <v>0.69999999999999996</v>
      </c>
      <c r="L33">
        <f t="shared" si="82"/>
        <v>0.29999999999999999</v>
      </c>
    </row>
    <row r="34">
      <c r="A34" t="s">
        <v>291</v>
      </c>
      <c r="B34">
        <v>0.40000000000000002</v>
      </c>
      <c r="C34">
        <v>0</v>
      </c>
      <c r="D34">
        <v>0.10000000000000001</v>
      </c>
      <c r="E34">
        <v>0.10000000000000001</v>
      </c>
      <c r="F34">
        <v>0.10000000000000001</v>
      </c>
      <c r="G34">
        <v>0.14999999999999999</v>
      </c>
      <c r="H34">
        <v>0.10000000000000001</v>
      </c>
      <c r="I34">
        <v>0.050000000000000003</v>
      </c>
      <c r="J34">
        <f t="shared" ref="J34:J53" si="83">SUM(B34:I34)</f>
        <v>1</v>
      </c>
      <c r="K34">
        <f t="shared" ref="K34:K53" si="84">SUM(B34:F34)</f>
        <v>0.69999999999999996</v>
      </c>
      <c r="L34">
        <f t="shared" ref="L34:L53" si="85">SUM(G34:I34)</f>
        <v>0.29999999999999999</v>
      </c>
    </row>
    <row r="35">
      <c r="A35" t="s">
        <v>280</v>
      </c>
      <c r="B35">
        <v>0.40000000000000002</v>
      </c>
      <c r="C35">
        <v>0</v>
      </c>
      <c r="D35">
        <v>0.10000000000000001</v>
      </c>
      <c r="E35">
        <v>0.10000000000000001</v>
      </c>
      <c r="F35">
        <v>0.10000000000000001</v>
      </c>
      <c r="G35">
        <v>0.14999999999999999</v>
      </c>
      <c r="H35">
        <v>0.10000000000000001</v>
      </c>
      <c r="I35">
        <v>0.050000000000000003</v>
      </c>
      <c r="J35">
        <f t="shared" si="83"/>
        <v>1</v>
      </c>
      <c r="K35">
        <f t="shared" si="84"/>
        <v>0.69999999999999996</v>
      </c>
      <c r="L35">
        <f t="shared" si="85"/>
        <v>0.29999999999999999</v>
      </c>
    </row>
    <row r="36">
      <c r="A36" t="s">
        <v>284</v>
      </c>
      <c r="B36">
        <v>0.40000000000000002</v>
      </c>
      <c r="C36">
        <v>0.14999999999999999</v>
      </c>
      <c r="D36">
        <v>0.14999999999999999</v>
      </c>
      <c r="E36">
        <v>0.14999999999999999</v>
      </c>
      <c r="F36">
        <v>0.14999999999999999</v>
      </c>
      <c r="G36">
        <v>0.59999999999999998</v>
      </c>
      <c r="H36">
        <v>0.40000000000000002</v>
      </c>
      <c r="I36">
        <v>0.20000000000000001</v>
      </c>
      <c r="J36">
        <f t="shared" si="83"/>
        <v>2.2000000000000002</v>
      </c>
      <c r="K36">
        <f t="shared" si="84"/>
        <v>1</v>
      </c>
      <c r="L36">
        <f t="shared" si="85"/>
        <v>1.2</v>
      </c>
    </row>
    <row r="37">
      <c r="A37" t="s">
        <v>287</v>
      </c>
      <c r="B37">
        <v>0.40000000000000002</v>
      </c>
      <c r="C37">
        <v>0.14999999999999999</v>
      </c>
      <c r="D37">
        <v>0.14999999999999999</v>
      </c>
      <c r="E37">
        <v>0.14999999999999999</v>
      </c>
      <c r="F37">
        <v>0.14999999999999999</v>
      </c>
      <c r="G37">
        <v>0.59999999999999998</v>
      </c>
      <c r="H37">
        <v>0.40000000000000002</v>
      </c>
      <c r="I37">
        <v>0.20000000000000001</v>
      </c>
      <c r="J37">
        <f t="shared" si="83"/>
        <v>2.2000000000000002</v>
      </c>
      <c r="K37">
        <f t="shared" si="84"/>
        <v>1</v>
      </c>
      <c r="L37">
        <f t="shared" si="85"/>
        <v>1.2</v>
      </c>
    </row>
    <row r="38">
      <c r="A38" t="s">
        <v>290</v>
      </c>
      <c r="B38">
        <v>0.40000000000000002</v>
      </c>
      <c r="C38">
        <v>0</v>
      </c>
      <c r="D38">
        <v>0.10000000000000001</v>
      </c>
      <c r="E38">
        <v>0.10000000000000001</v>
      </c>
      <c r="F38">
        <v>0.10000000000000001</v>
      </c>
      <c r="G38">
        <v>0.14999999999999999</v>
      </c>
      <c r="H38">
        <v>0.10000000000000001</v>
      </c>
      <c r="I38">
        <v>0.050000000000000003</v>
      </c>
      <c r="J38">
        <f t="shared" si="83"/>
        <v>1</v>
      </c>
      <c r="K38">
        <f t="shared" si="84"/>
        <v>0.69999999999999996</v>
      </c>
      <c r="L38">
        <f t="shared" si="85"/>
        <v>0.29999999999999999</v>
      </c>
    </row>
    <row r="39">
      <c r="A39" t="s">
        <v>293</v>
      </c>
      <c r="B39">
        <v>0.40000000000000002</v>
      </c>
      <c r="C39">
        <v>0</v>
      </c>
      <c r="D39">
        <v>0.10000000000000001</v>
      </c>
      <c r="E39">
        <v>0.10000000000000001</v>
      </c>
      <c r="F39">
        <v>0.10000000000000001</v>
      </c>
      <c r="G39">
        <v>0.14999999999999999</v>
      </c>
      <c r="H39">
        <v>0.10000000000000001</v>
      </c>
      <c r="I39">
        <v>0.050000000000000003</v>
      </c>
      <c r="J39">
        <f t="shared" si="83"/>
        <v>1</v>
      </c>
      <c r="K39">
        <f t="shared" si="84"/>
        <v>0.69999999999999996</v>
      </c>
      <c r="L39">
        <f t="shared" si="85"/>
        <v>0.29999999999999999</v>
      </c>
    </row>
    <row r="40">
      <c r="A40" t="s">
        <v>302</v>
      </c>
      <c r="B40">
        <v>0.40000000000000002</v>
      </c>
      <c r="C40">
        <v>0.14999999999999999</v>
      </c>
      <c r="D40">
        <v>0.14999999999999999</v>
      </c>
      <c r="E40">
        <v>0.14999999999999999</v>
      </c>
      <c r="F40">
        <v>0.14999999999999999</v>
      </c>
      <c r="G40">
        <v>0.59999999999999998</v>
      </c>
      <c r="H40">
        <v>0.40000000000000002</v>
      </c>
      <c r="I40">
        <v>0.20000000000000001</v>
      </c>
      <c r="J40">
        <f t="shared" si="83"/>
        <v>2.2000000000000002</v>
      </c>
      <c r="K40">
        <f t="shared" si="84"/>
        <v>1</v>
      </c>
      <c r="L40">
        <f t="shared" si="85"/>
        <v>1.2</v>
      </c>
    </row>
    <row r="41">
      <c r="A41" t="s">
        <v>255</v>
      </c>
      <c r="B41">
        <v>0.40000000000000002</v>
      </c>
      <c r="C41">
        <v>0</v>
      </c>
      <c r="D41">
        <v>0.10000000000000001</v>
      </c>
      <c r="E41">
        <v>0.10000000000000001</v>
      </c>
      <c r="F41">
        <v>0.10000000000000001</v>
      </c>
      <c r="G41">
        <v>0.14999999999999999</v>
      </c>
      <c r="H41">
        <v>0.10000000000000001</v>
      </c>
      <c r="I41">
        <v>0.050000000000000003</v>
      </c>
      <c r="J41">
        <f t="shared" si="83"/>
        <v>1</v>
      </c>
      <c r="K41">
        <f t="shared" si="84"/>
        <v>0.69999999999999996</v>
      </c>
      <c r="L41">
        <f t="shared" si="85"/>
        <v>0.29999999999999999</v>
      </c>
    </row>
    <row r="42">
      <c r="A42" t="s">
        <v>260</v>
      </c>
      <c r="B42">
        <v>0.40000000000000002</v>
      </c>
      <c r="C42">
        <v>0</v>
      </c>
      <c r="D42">
        <v>0.10000000000000001</v>
      </c>
      <c r="E42">
        <v>0.10000000000000001</v>
      </c>
      <c r="F42">
        <v>0.10000000000000001</v>
      </c>
      <c r="G42">
        <v>0.14999999999999999</v>
      </c>
      <c r="H42">
        <v>0.10000000000000001</v>
      </c>
      <c r="I42">
        <v>0.050000000000000003</v>
      </c>
      <c r="J42">
        <f t="shared" si="83"/>
        <v>1</v>
      </c>
      <c r="K42">
        <f t="shared" si="84"/>
        <v>0.69999999999999996</v>
      </c>
      <c r="L42">
        <f t="shared" si="85"/>
        <v>0.29999999999999999</v>
      </c>
    </row>
    <row r="43">
      <c r="A43" t="s">
        <v>264</v>
      </c>
      <c r="B43">
        <v>0.40000000000000002</v>
      </c>
      <c r="C43">
        <v>0</v>
      </c>
      <c r="D43">
        <v>0.10000000000000001</v>
      </c>
      <c r="E43">
        <v>0.10000000000000001</v>
      </c>
      <c r="F43">
        <v>0.10000000000000001</v>
      </c>
      <c r="G43">
        <v>0.14999999999999999</v>
      </c>
      <c r="H43">
        <v>0.10000000000000001</v>
      </c>
      <c r="I43">
        <v>0.050000000000000003</v>
      </c>
      <c r="J43">
        <f t="shared" si="83"/>
        <v>1</v>
      </c>
      <c r="K43">
        <f t="shared" si="84"/>
        <v>0.69999999999999996</v>
      </c>
      <c r="L43">
        <f t="shared" si="85"/>
        <v>0.29999999999999999</v>
      </c>
    </row>
    <row r="44">
      <c r="A44" t="s">
        <v>269</v>
      </c>
      <c r="B44">
        <v>0.40000000000000002</v>
      </c>
      <c r="C44">
        <v>0</v>
      </c>
      <c r="D44">
        <v>0.10000000000000001</v>
      </c>
      <c r="E44">
        <v>0.10000000000000001</v>
      </c>
      <c r="F44">
        <v>0.10000000000000001</v>
      </c>
      <c r="G44">
        <v>0.14999999999999999</v>
      </c>
      <c r="H44">
        <v>0.10000000000000001</v>
      </c>
      <c r="I44">
        <v>0.050000000000000003</v>
      </c>
      <c r="J44">
        <f t="shared" si="83"/>
        <v>1</v>
      </c>
      <c r="K44">
        <f t="shared" si="84"/>
        <v>0.69999999999999996</v>
      </c>
      <c r="L44">
        <f t="shared" si="85"/>
        <v>0.29999999999999999</v>
      </c>
    </row>
    <row r="45">
      <c r="A45" t="s">
        <v>274</v>
      </c>
      <c r="B45">
        <v>0.40000000000000002</v>
      </c>
      <c r="C45">
        <v>0</v>
      </c>
      <c r="D45">
        <v>0.10000000000000001</v>
      </c>
      <c r="E45">
        <v>0.10000000000000001</v>
      </c>
      <c r="F45">
        <v>0.10000000000000001</v>
      </c>
      <c r="G45">
        <v>0.14999999999999999</v>
      </c>
      <c r="H45">
        <v>0.10000000000000001</v>
      </c>
      <c r="I45">
        <v>0.050000000000000003</v>
      </c>
      <c r="J45">
        <f t="shared" si="83"/>
        <v>1</v>
      </c>
      <c r="K45">
        <f t="shared" si="84"/>
        <v>0.69999999999999996</v>
      </c>
      <c r="L45">
        <f t="shared" si="85"/>
        <v>0.29999999999999999</v>
      </c>
    </row>
    <row r="46">
      <c r="A46" t="s">
        <v>279</v>
      </c>
      <c r="B46">
        <v>0.40000000000000002</v>
      </c>
      <c r="C46">
        <v>0</v>
      </c>
      <c r="D46">
        <v>0.10000000000000001</v>
      </c>
      <c r="E46">
        <v>0.10000000000000001</v>
      </c>
      <c r="F46">
        <v>0.10000000000000001</v>
      </c>
      <c r="G46">
        <v>0.14999999999999999</v>
      </c>
      <c r="H46">
        <v>0.10000000000000001</v>
      </c>
      <c r="I46">
        <v>0.050000000000000003</v>
      </c>
      <c r="J46">
        <f t="shared" si="83"/>
        <v>1</v>
      </c>
      <c r="K46">
        <f t="shared" si="84"/>
        <v>0.69999999999999996</v>
      </c>
      <c r="L46">
        <f t="shared" si="85"/>
        <v>0.29999999999999999</v>
      </c>
    </row>
    <row r="47">
      <c r="A47" t="s">
        <v>283</v>
      </c>
      <c r="B47">
        <v>0.40000000000000002</v>
      </c>
      <c r="C47">
        <v>0</v>
      </c>
      <c r="D47">
        <v>0.10000000000000001</v>
      </c>
      <c r="E47">
        <v>0.10000000000000001</v>
      </c>
      <c r="F47">
        <v>0.10000000000000001</v>
      </c>
      <c r="G47">
        <v>0.14999999999999999</v>
      </c>
      <c r="H47">
        <v>0.10000000000000001</v>
      </c>
      <c r="I47">
        <v>0.050000000000000003</v>
      </c>
      <c r="J47">
        <f t="shared" si="83"/>
        <v>1</v>
      </c>
      <c r="K47">
        <f t="shared" si="84"/>
        <v>0.69999999999999996</v>
      </c>
      <c r="L47">
        <f t="shared" si="85"/>
        <v>0.29999999999999999</v>
      </c>
    </row>
    <row r="48">
      <c r="A48" t="s">
        <v>285</v>
      </c>
      <c r="B48">
        <v>0.40000000000000002</v>
      </c>
      <c r="C48">
        <v>0</v>
      </c>
      <c r="D48">
        <v>0.10000000000000001</v>
      </c>
      <c r="E48">
        <v>0.10000000000000001</v>
      </c>
      <c r="F48">
        <v>0.10000000000000001</v>
      </c>
      <c r="G48">
        <v>0.14999999999999999</v>
      </c>
      <c r="H48">
        <v>0.10000000000000001</v>
      </c>
      <c r="I48">
        <v>0.050000000000000003</v>
      </c>
      <c r="J48">
        <f t="shared" si="83"/>
        <v>1</v>
      </c>
      <c r="K48">
        <f t="shared" si="84"/>
        <v>0.69999999999999996</v>
      </c>
      <c r="L48">
        <f t="shared" si="85"/>
        <v>0.29999999999999999</v>
      </c>
    </row>
    <row r="49">
      <c r="A49" t="s">
        <v>289</v>
      </c>
      <c r="B49">
        <v>0.40000000000000002</v>
      </c>
      <c r="C49">
        <v>0</v>
      </c>
      <c r="D49">
        <v>0.10000000000000001</v>
      </c>
      <c r="E49">
        <v>0.10000000000000001</v>
      </c>
      <c r="F49">
        <v>0.10000000000000001</v>
      </c>
      <c r="G49">
        <v>0.14999999999999999</v>
      </c>
      <c r="H49">
        <v>0.10000000000000001</v>
      </c>
      <c r="I49">
        <v>0.050000000000000003</v>
      </c>
      <c r="J49">
        <f t="shared" si="83"/>
        <v>1</v>
      </c>
      <c r="K49">
        <f t="shared" si="84"/>
        <v>0.69999999999999996</v>
      </c>
      <c r="L49">
        <f t="shared" si="85"/>
        <v>0.29999999999999999</v>
      </c>
    </row>
    <row r="50">
      <c r="A50" t="s">
        <v>292</v>
      </c>
      <c r="B50">
        <v>0.40000000000000002</v>
      </c>
      <c r="C50">
        <v>0</v>
      </c>
      <c r="D50">
        <v>0.10000000000000001</v>
      </c>
      <c r="E50">
        <v>0.10000000000000001</v>
      </c>
      <c r="F50">
        <v>0.10000000000000001</v>
      </c>
      <c r="G50">
        <v>0.14999999999999999</v>
      </c>
      <c r="H50">
        <v>0.10000000000000001</v>
      </c>
      <c r="I50">
        <v>0.050000000000000003</v>
      </c>
      <c r="J50">
        <f t="shared" si="83"/>
        <v>1</v>
      </c>
      <c r="K50">
        <f t="shared" si="84"/>
        <v>0.69999999999999996</v>
      </c>
      <c r="L50">
        <f t="shared" si="85"/>
        <v>0.29999999999999999</v>
      </c>
    </row>
    <row r="51">
      <c r="A51" t="s">
        <v>294</v>
      </c>
      <c r="B51">
        <v>0.40000000000000002</v>
      </c>
      <c r="C51">
        <v>0</v>
      </c>
      <c r="D51">
        <v>0.10000000000000001</v>
      </c>
      <c r="E51">
        <v>0.10000000000000001</v>
      </c>
      <c r="F51">
        <v>0.10000000000000001</v>
      </c>
      <c r="G51">
        <v>0.14999999999999999</v>
      </c>
      <c r="H51">
        <v>0.10000000000000001</v>
      </c>
      <c r="I51">
        <v>0.050000000000000003</v>
      </c>
      <c r="J51">
        <f t="shared" si="83"/>
        <v>1</v>
      </c>
      <c r="K51">
        <f t="shared" si="84"/>
        <v>0.69999999999999996</v>
      </c>
      <c r="L51">
        <f t="shared" si="85"/>
        <v>0.29999999999999999</v>
      </c>
    </row>
    <row r="52">
      <c r="A52" t="s">
        <v>297</v>
      </c>
      <c r="B52">
        <v>0.40000000000000002</v>
      </c>
      <c r="C52">
        <v>0</v>
      </c>
      <c r="D52">
        <v>0.10000000000000001</v>
      </c>
      <c r="E52">
        <v>0.10000000000000001</v>
      </c>
      <c r="F52">
        <v>0.10000000000000001</v>
      </c>
      <c r="G52">
        <v>0.14999999999999999</v>
      </c>
      <c r="H52">
        <v>0.10000000000000001</v>
      </c>
      <c r="I52">
        <v>0.050000000000000003</v>
      </c>
      <c r="J52">
        <f t="shared" si="83"/>
        <v>1</v>
      </c>
      <c r="K52">
        <f t="shared" si="84"/>
        <v>0.69999999999999996</v>
      </c>
      <c r="L52">
        <f t="shared" si="85"/>
        <v>0.29999999999999999</v>
      </c>
    </row>
    <row r="53">
      <c r="A53" t="s">
        <v>303</v>
      </c>
      <c r="B53">
        <v>0.40000000000000002</v>
      </c>
      <c r="C53">
        <v>0</v>
      </c>
      <c r="D53">
        <v>0.10000000000000001</v>
      </c>
      <c r="E53">
        <v>0.10000000000000001</v>
      </c>
      <c r="F53">
        <v>0.10000000000000001</v>
      </c>
      <c r="G53">
        <v>0.14999999999999999</v>
      </c>
      <c r="H53">
        <v>0.10000000000000001</v>
      </c>
      <c r="I53">
        <v>0.050000000000000003</v>
      </c>
      <c r="J53">
        <f t="shared" si="83"/>
        <v>1</v>
      </c>
      <c r="K53">
        <f t="shared" si="84"/>
        <v>0.69999999999999996</v>
      </c>
      <c r="L53">
        <f t="shared" si="85"/>
        <v>0.29999999999999999</v>
      </c>
    </row>
  </sheetData>
  <autoFilter ref="A1:I32"/>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286528-5cb3-4216-9a90-34e13783697a">
      <Terms xmlns="http://schemas.microsoft.com/office/infopath/2007/PartnerControls"/>
    </lcf76f155ced4ddcb4097134ff3c332f>
    <TaxCatchAll xmlns="2072fcc4-c2d2-4756-9969-a8be1beb11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D7775D138E6C644A7E5732D8DF9D5F9" ma:contentTypeVersion="16" ma:contentTypeDescription="Ein neues Dokument erstellen." ma:contentTypeScope="" ma:versionID="d6e577c00279f6f8211f029da4c9bd5f">
  <xsd:schema xmlns:xsd="http://www.w3.org/2001/XMLSchema" xmlns:xs="http://www.w3.org/2001/XMLSchema" xmlns:p="http://schemas.microsoft.com/office/2006/metadata/properties" xmlns:ns2="e8286528-5cb3-4216-9a90-34e13783697a" xmlns:ns3="2072fcc4-c2d2-4756-9969-a8be1beb115f" targetNamespace="http://schemas.microsoft.com/office/2006/metadata/properties" ma:root="true" ma:fieldsID="de23ea864a59a2c75133cbf69084007e" ns2:_="" ns3:_="">
    <xsd:import namespace="e8286528-5cb3-4216-9a90-34e13783697a"/>
    <xsd:import namespace="2072fcc4-c2d2-4756-9969-a8be1beb11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286528-5cb3-4216-9a90-34e137836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63a72502-792c-490f-ba7f-74c17e9e6a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72fcc4-c2d2-4756-9969-a8be1beb115f"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11082268-b3ab-4472-8931-886b5915fb0d}" ma:internalName="TaxCatchAll" ma:showField="CatchAllData" ma:web="2072fcc4-c2d2-4756-9969-a8be1beb11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2981EB-15BA-4E0E-8472-59A10F7A8417}"/>
</file>

<file path=customXml/itemProps2.xml><?xml version="1.0" encoding="utf-8"?>
<ds:datastoreItem xmlns:ds="http://schemas.openxmlformats.org/officeDocument/2006/customXml" ds:itemID="{75836720-1995-4717-B714-9CF7ECEC44B4}"/>
</file>

<file path=customXml/itemProps3.xml><?xml version="1.0" encoding="utf-8"?>
<ds:datastoreItem xmlns:ds="http://schemas.openxmlformats.org/officeDocument/2006/customXml" ds:itemID="{C8437555-AE0A-40D7-9EEB-CD43B005101A}"/>
</file>

<file path=docProps/app.xml><?xml version="1.0" encoding="utf-8"?>
<Properties xmlns="http://schemas.openxmlformats.org/officeDocument/2006/extended-properties" xmlns:vt="http://schemas.openxmlformats.org/officeDocument/2006/docPropsVTypes">
  <Application>ONLYOFFICE/9.0.3.29</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2</cp:revision>
  <dcterms:created xsi:type="dcterms:W3CDTF">2006-09-16T00:00:00Z</dcterms:created>
  <dcterms:modified xsi:type="dcterms:W3CDTF">2025-08-12T20:27:01Z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0x0101005D7775D138E6C644A7E5732D8DF9D5F9</vt:lpwstr>
  </property>
  <property fmtid="{D5CDD505-2E9C-101B-9397-08002B2CF9AE}" pid="3" name="MediaServiceImageTags">
    <vt:lpwstr/>
  </property>
</Properties>
</file>