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mc:AlternateContent xmlns:mc="http://schemas.openxmlformats.org/markup-compatibility/2006">
    <mc:Choice Requires="x15">
      <x15ac:absPath xmlns:x15ac="http://schemas.microsoft.com/office/spreadsheetml/2010/11/ac" url="D:\KK\py\"/>
    </mc:Choice>
  </mc:AlternateContent>
  <xr:revisionPtr revIDLastSave="0" documentId="13_ncr:1_{1A2C2A21-BDE3-4551-8182-2F204FAAFDAD}" xr6:coauthVersionLast="47" xr6:coauthVersionMax="47" xr10:uidLastSave="{00000000-0000-0000-0000-000000000000}"/>
  <bookViews>
    <workbookView xWindow="-108" yWindow="-108" windowWidth="23256" windowHeight="12456" firstSheet="1" activeTab="7" xr2:uid="{00000000-000D-0000-FFFF-FFFF00000000}"/>
  </bookViews>
  <sheets>
    <sheet name="Domestic QTN format" sheetId="10" r:id="rId1"/>
    <sheet name="Sheet3" sheetId="14" r:id="rId2"/>
    <sheet name="Sheet1" sheetId="11" r:id="rId3"/>
    <sheet name="upadted data" sheetId="13" r:id="rId4"/>
    <sheet name="Sheet2" sheetId="12" r:id="rId5"/>
    <sheet name="Final Design HP" sheetId="15" r:id="rId6"/>
    <sheet name="final design tank" sheetId="17" r:id="rId7"/>
    <sheet name="FTANK" sheetId="18" r:id="rId8"/>
    <sheet name="Sheet4" sheetId="19" r:id="rId9"/>
  </sheets>
  <definedNames>
    <definedName name="_xlnm._FilterDatabase" localSheetId="7" hidden="1">FTANK!$A$22:$S$28</definedName>
    <definedName name="Model_No_HP">Sheet1!$J$8:$J$11</definedName>
    <definedName name="Model_tank">Sheet2!$A$17:$A$18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4" i="17" l="1"/>
  <c r="B23" i="17"/>
  <c r="B22" i="17"/>
  <c r="B21" i="17"/>
  <c r="B20" i="17"/>
  <c r="B19" i="17"/>
  <c r="B18" i="17"/>
  <c r="B17" i="17"/>
  <c r="B16" i="17"/>
  <c r="B15" i="17"/>
  <c r="B14" i="17"/>
  <c r="B13" i="17"/>
  <c r="B12" i="17"/>
  <c r="B11" i="17"/>
  <c r="B10" i="17"/>
  <c r="B8" i="17"/>
  <c r="B7" i="17"/>
  <c r="D28" i="18"/>
  <c r="D27" i="18"/>
  <c r="D26" i="18"/>
  <c r="B9" i="17" s="1"/>
  <c r="D25" i="18"/>
  <c r="D24" i="18"/>
  <c r="D23" i="18"/>
  <c r="C52" i="15" l="1"/>
  <c r="C33" i="15"/>
  <c r="C51" i="15"/>
  <c r="C32" i="15"/>
  <c r="C50" i="15"/>
  <c r="C31" i="15"/>
  <c r="C49" i="15"/>
  <c r="C30" i="15"/>
  <c r="C29" i="15"/>
  <c r="C28" i="15"/>
  <c r="C27" i="15"/>
  <c r="B45" i="15"/>
  <c r="C26" i="15"/>
  <c r="C44" i="15"/>
  <c r="C25" i="15"/>
  <c r="C43" i="15"/>
  <c r="C24" i="15"/>
  <c r="C42" i="15"/>
  <c r="C23" i="15"/>
  <c r="C41" i="15"/>
  <c r="C22" i="15"/>
  <c r="C40" i="15"/>
  <c r="C21" i="15"/>
  <c r="C39" i="15"/>
  <c r="C20" i="15"/>
  <c r="C38" i="15"/>
  <c r="C19" i="15"/>
  <c r="C37" i="15"/>
  <c r="C18" i="15"/>
  <c r="C36" i="15"/>
  <c r="C17" i="15"/>
  <c r="C35" i="15"/>
  <c r="C16" i="15"/>
  <c r="C34" i="15"/>
  <c r="C15" i="15"/>
  <c r="F60" i="10"/>
  <c r="C51" i="10"/>
  <c r="C50" i="10"/>
  <c r="C49" i="10"/>
  <c r="C48" i="10"/>
  <c r="C47" i="10"/>
  <c r="C46" i="10"/>
  <c r="C45" i="10"/>
  <c r="C44" i="10"/>
  <c r="C43" i="10"/>
  <c r="C42" i="10"/>
  <c r="C41" i="10"/>
  <c r="C40" i="10"/>
  <c r="C39" i="10"/>
  <c r="C38" i="10"/>
  <c r="D25" i="11"/>
  <c r="D25" i="13"/>
  <c r="F33" i="10" l="1"/>
  <c r="F32" i="10"/>
  <c r="F31" i="10"/>
  <c r="F30" i="10"/>
  <c r="E26" i="10"/>
  <c r="F25" i="10"/>
  <c r="F24" i="10"/>
  <c r="F23" i="10"/>
  <c r="F22" i="10"/>
  <c r="F21" i="10"/>
  <c r="F20" i="10"/>
  <c r="F19" i="10"/>
  <c r="F18" i="10"/>
  <c r="F17" i="10"/>
  <c r="F16" i="10"/>
  <c r="F15" i="10"/>
  <c r="C33" i="10"/>
  <c r="C32" i="10"/>
  <c r="C31" i="10"/>
  <c r="C30" i="10"/>
  <c r="C29" i="10"/>
  <c r="C28" i="10"/>
  <c r="C27" i="10"/>
  <c r="C26" i="10"/>
  <c r="C25" i="10"/>
  <c r="C24" i="10"/>
  <c r="C23" i="10"/>
  <c r="C22" i="10"/>
  <c r="C21" i="10"/>
  <c r="C20" i="10"/>
  <c r="C19" i="10"/>
  <c r="C18" i="10"/>
  <c r="C17" i="10"/>
  <c r="C16" i="10"/>
  <c r="C15" i="10"/>
  <c r="F61" i="10" l="1"/>
  <c r="F62" i="10" s="1"/>
</calcChain>
</file>

<file path=xl/sharedStrings.xml><?xml version="1.0" encoding="utf-8"?>
<sst xmlns="http://schemas.openxmlformats.org/spreadsheetml/2006/main" count="1005" uniqueCount="240">
  <si>
    <t>Cabinet</t>
  </si>
  <si>
    <t>Qty</t>
  </si>
  <si>
    <t>TERMS &amp; CONDITIONS</t>
  </si>
  <si>
    <t xml:space="preserve"> TECHNICAL SPECIFICATION</t>
  </si>
  <si>
    <t>Model</t>
  </si>
  <si>
    <t>℃</t>
  </si>
  <si>
    <t>Low noise high efficiency axial type</t>
  </si>
  <si>
    <t>Horizontal</t>
  </si>
  <si>
    <t>High efficiency tube in shell heat exchanger</t>
  </si>
  <si>
    <t>Rc3/4(DN20)</t>
  </si>
  <si>
    <t>mm</t>
  </si>
  <si>
    <t>/</t>
  </si>
  <si>
    <t>Water tank volume</t>
  </si>
  <si>
    <t>L</t>
  </si>
  <si>
    <t>Shell material</t>
  </si>
  <si>
    <t>Inner tank coating</t>
  </si>
  <si>
    <t>Inner tank material</t>
  </si>
  <si>
    <t>Polyurethane thickness</t>
  </si>
  <si>
    <t>Using water water inlet/outlet conection</t>
  </si>
  <si>
    <t>G1/2"</t>
  </si>
  <si>
    <t>Circulation water inlet/outlet conection</t>
  </si>
  <si>
    <t>Drain water conection</t>
  </si>
  <si>
    <t>Design working pressure</t>
  </si>
  <si>
    <t>Bar</t>
  </si>
  <si>
    <t>Testing pressure</t>
  </si>
  <si>
    <t>Nos</t>
  </si>
  <si>
    <t>1. Prices applicable are Ex.Godown .F.O.R, Transportation charges extra at actual will be to dealer’s account.</t>
  </si>
  <si>
    <t>Inner tank Shell thickness</t>
  </si>
  <si>
    <t>Pre Coated  GI 0.5 mm</t>
  </si>
  <si>
    <t>Anti Corrossion Ceramic Enamel</t>
  </si>
  <si>
    <t>Optional Accessories for the Pressurised Tank ( Safety Kit  Pack )</t>
  </si>
  <si>
    <r>
      <t>WATTS imported 3/4 inch lead free</t>
    </r>
    <r>
      <rPr>
        <b/>
        <sz val="9"/>
        <color theme="1"/>
        <rFont val="Calibri"/>
        <family val="2"/>
        <scheme val="minor"/>
      </rPr>
      <t xml:space="preserve"> Vacuum Relief Valve</t>
    </r>
    <r>
      <rPr>
        <sz val="9"/>
        <color theme="1"/>
        <rFont val="Calibri"/>
        <family val="2"/>
        <scheme val="minor"/>
      </rPr>
      <t xml:space="preserve"> is suitable for low pressure steam and water service, and is ideal for use in domestic water heaters and supply tanks. This valve automatically allows air to enter into the piping system to prevent vacuum conditions that could siphon water from the system and damage water equipment. It consists of a lead free body construction, NPT male inlet connection, and a protective cap. Maximum working pressure is 200 PSI.</t>
    </r>
  </si>
  <si>
    <t xml:space="preserve">Safety Pressure Relief Valve 
1/2″ 3 Bar , Protects hot 
water cylinders and 
heating components 
from high pressure </t>
  </si>
  <si>
    <t xml:space="preserve"> Automatic Air Vent valve  
Brass Automatic Air Vent valve   
1/2'' BSP male thread. 
It automatically removes trapped air from 
a central heating installation. 
Shut off cap that can be used to stop auto venting. </t>
  </si>
  <si>
    <t xml:space="preserve">Optional Accessories For Electric Backup heating </t>
  </si>
  <si>
    <t>All heaters are tested to ISI no. 4159 specification no. I.S.I.02/1967/II/I/I/&amp; II-2</t>
  </si>
  <si>
    <t>Electric Back up Heater with Heating 
element of 2 KW / 3 KW heating capacity , 
with Solid state relay and built in Themrostat
01 B.S.P. FLANGE 1.5", BRASS
02 HEATING ELEMENT SS304
03 TERMINAL BOX M.S.</t>
  </si>
  <si>
    <t>2. Delivery: Ex Stock else 4-5 weeks from the date of firm PO along with Advance.</t>
  </si>
  <si>
    <t>3. Payment terms: 100  % advance against Pro forma</t>
  </si>
  <si>
    <t>HOT WATER STORAGE TANK</t>
  </si>
  <si>
    <t>4. Packing charges : 2 % extra</t>
  </si>
  <si>
    <t>5. Taxes: GST as applicable @ 18%</t>
  </si>
  <si>
    <t>6. Unloading and Shifting of system to required location,  installation with required plumbing and accessories will be in customer scope</t>
  </si>
  <si>
    <t>7. Warranty: The unit shall carry a 12 months Standard Warranty, from date of Delivery against manufacturing defects.</t>
  </si>
  <si>
    <t>8. The rates are only for the Heat pump and Hot water tank and not for any other accessories or plumbing with insulation as per site demand.</t>
  </si>
  <si>
    <t>11 . Supply to heat pump will be done by your plumbing &amp; electrical team.</t>
  </si>
  <si>
    <t>12. Pedestal details for heat pump location at site will be given by us and to be executed by customer</t>
  </si>
  <si>
    <t xml:space="preserve">        Technical Data Sheet - Domestic 
Monoblock Heat Pump (Air to Water)</t>
  </si>
  <si>
    <t>Testing condition : Heating: Ambient temp. (DB/WB): 20℃/15℃, water temp. (input/output): 15℃/55℃.The above data is only for reference: specific data is subject to the product</t>
  </si>
  <si>
    <t>Grand Total</t>
  </si>
  <si>
    <t>GST @ 18%</t>
  </si>
  <si>
    <t>Total Heat Pump + Tank + safety Accessories + Heat Element</t>
  </si>
  <si>
    <t>VSHT 200</t>
  </si>
  <si>
    <t>200 lts</t>
  </si>
  <si>
    <t>VDHP 01TR</t>
  </si>
  <si>
    <t>VDHP 1.5TR</t>
  </si>
  <si>
    <t>VDHP 2.3TR</t>
  </si>
  <si>
    <t>VDHP 3TR</t>
  </si>
  <si>
    <t xml:space="preserve">Heating 
Capacity </t>
  </si>
  <si>
    <t>kW</t>
  </si>
  <si>
    <t>Btu/h</t>
  </si>
  <si>
    <t>Rated heated  water  output (Air:15, Water: 55)</t>
  </si>
  <si>
    <t>L/hr</t>
  </si>
  <si>
    <t>Rated heated  water  output (Air:20, Water: 55)</t>
  </si>
  <si>
    <t>Rated  outlet  water  temp.</t>
  </si>
  <si>
    <t>55 ℃</t>
  </si>
  <si>
    <t>Max  outlet  water  temp.</t>
  </si>
  <si>
    <t>60 ℃</t>
  </si>
  <si>
    <t>Rated  Input Power</t>
  </si>
  <si>
    <t>W</t>
  </si>
  <si>
    <t>Rated  Input Current</t>
  </si>
  <si>
    <t>A</t>
  </si>
  <si>
    <t>Max  Input Power</t>
  </si>
  <si>
    <t>Max. Input Current</t>
  </si>
  <si>
    <t>Power Supply</t>
  </si>
  <si>
    <t>220V/1N/50Hz</t>
  </si>
  <si>
    <t>Compressor</t>
  </si>
  <si>
    <t>Type</t>
  </si>
  <si>
    <t>Fully closed Rotary Type</t>
  </si>
  <si>
    <t>Make</t>
  </si>
  <si>
    <t>Panasonic</t>
  </si>
  <si>
    <t>Start Mode</t>
  </si>
  <si>
    <t>Direct Start</t>
  </si>
  <si>
    <t>Quantity ( Nos)</t>
  </si>
  <si>
    <t>Water Proof Grade</t>
  </si>
  <si>
    <t>IP X4</t>
  </si>
  <si>
    <t>Electric Shock Protection Type</t>
  </si>
  <si>
    <t>Grade I</t>
  </si>
  <si>
    <t>Heat 
Exchanger</t>
  </si>
  <si>
    <t>Evaporter</t>
  </si>
  <si>
    <t>Fin Type</t>
  </si>
  <si>
    <t>Hydrophillic Aluminium</t>
  </si>
  <si>
    <t>Tube Type</t>
  </si>
  <si>
    <t>Inner Groove Tube</t>
  </si>
  <si>
    <t>Refrigerant</t>
  </si>
  <si>
    <t>Throttle Type</t>
  </si>
  <si>
    <t>Danfoss Saginomya/ Sanhua  Electronic expansion valve</t>
  </si>
  <si>
    <t>R410A</t>
  </si>
  <si>
    <t>Water Side</t>
  </si>
  <si>
    <t>Cycle Flow (lpm)</t>
  </si>
  <si>
    <t>Pipe Size (mm)</t>
  </si>
  <si>
    <t>Fan</t>
  </si>
  <si>
    <t>Input Power (W)</t>
  </si>
  <si>
    <t>Speed (rpm)</t>
  </si>
  <si>
    <t xml:space="preserve">Direction </t>
  </si>
  <si>
    <t>Protections</t>
  </si>
  <si>
    <t>Under / Over voltage protection, Under /Over current protection, Open phase, Phase reversal, Phase imbalance, Compressor high discharge temperature protection, Compressor high discharge pressure protection, Compressor overload, Anti-Freeze protection.</t>
  </si>
  <si>
    <t>Noise DB(A)</t>
  </si>
  <si>
    <t>≤55dB(A)</t>
  </si>
  <si>
    <t>Net Weight</t>
  </si>
  <si>
    <t>Stainless steel / Powder coated steel</t>
  </si>
  <si>
    <t xml:space="preserve">Dimension </t>
  </si>
  <si>
    <t>Length (mm)</t>
  </si>
  <si>
    <t>Width (mm)</t>
  </si>
  <si>
    <t>Height (mm)</t>
  </si>
  <si>
    <t>LxWXH</t>
  </si>
  <si>
    <t>1000X365X560</t>
  </si>
  <si>
    <t xml:space="preserve">Qty </t>
  </si>
  <si>
    <t>Rated heated  water  output (*)</t>
  </si>
  <si>
    <t>Rated heated  water  output (**)</t>
  </si>
  <si>
    <t>Testing condition : *   Heating: Ambient temp. (DB/WB): 20℃/15℃, water temp. (input/output): 15℃/55℃. 
**  Heating: Ambient temp. (DB/WB): 20℃/15℃, water temp. (input/output): 15℃/55℃. The above data is only for reference: specific data is subject to the product</t>
  </si>
  <si>
    <t>1115X720X480</t>
  </si>
  <si>
    <t>Model_No_HP</t>
  </si>
  <si>
    <t>Dimension</t>
  </si>
  <si>
    <t>Electronic expansion valve</t>
  </si>
  <si>
    <t>Kg</t>
  </si>
  <si>
    <t>dBA</t>
  </si>
  <si>
    <t>VSHT 300</t>
  </si>
  <si>
    <t>VSHT 500</t>
  </si>
  <si>
    <t>Dish End  thickness</t>
  </si>
  <si>
    <t>MSCR 3.0</t>
  </si>
  <si>
    <t>MSCR 4.0</t>
  </si>
  <si>
    <t>MSCR 5.0</t>
  </si>
  <si>
    <t xml:space="preserve">G3/4" </t>
  </si>
  <si>
    <t>G3/4"</t>
  </si>
  <si>
    <t>Model_tank</t>
  </si>
  <si>
    <t>300 lts</t>
  </si>
  <si>
    <t>500 lts</t>
  </si>
  <si>
    <t>Safety Kit Pack : - Rs. 2050/-
+ GST Extra</t>
  </si>
  <si>
    <t>9. System comes without electric backup in case Electrical backup required it will be at @ extra.</t>
  </si>
  <si>
    <t>10. Under our guidance, Complete Plumbing along with necessary accessories for heat pump and incoming power</t>
  </si>
  <si>
    <t>VSHT 1000</t>
  </si>
  <si>
    <t>ALuminium -0.5 Mm Thk</t>
  </si>
  <si>
    <t>80 mm Rockwool - 48 kg density</t>
  </si>
  <si>
    <t>50 mm PUF</t>
  </si>
  <si>
    <t>1000 Lts</t>
  </si>
  <si>
    <r>
      <rPr>
        <b/>
        <sz val="8"/>
        <color theme="1" tint="0.34998626667073579"/>
        <rFont val="Arial"/>
        <family val="2"/>
      </rPr>
      <t>Characteristics:</t>
    </r>
    <r>
      <rPr>
        <sz val="8"/>
        <color theme="1" tint="0.34998626667073579"/>
        <rFont val="Arial"/>
        <family val="2"/>
      </rPr>
      <t xml:space="preserve">
1) Adopts Tube in Shell heat exchanger and with inbuilt Circulating Pump inside.
2) Efficient Rotary compressor; Safe, Reliables, Stable running &amp; durable.
3) Efficient Saginomya four-way valve; It is very efficient in defrosting in low ambient temp
4) Electronic Expansion Valve (EEV) ; Making sure the best velocity of flow. that make the system to run in a stable state and reduce trouble
5) Tube in tube heat exchanger inside with higher heat exchange efficiency than tube in shell heat exchanger used by others, with higher reliability &amp; longer lifetime.
6) Green &amp; Environment-friendly Refrigerant :  R410A or R134A
7) Full consideration for noise control; Compressor rubber feet specially selected to reduce vibration. 
8) Unique super energy saving controlling system can save extra 10% energy than other units in market.
9) Reliable Design and Strict Quality Control; All products 100% are tested and run at the factory to assure proper operation of all components and safety switches.</t>
    </r>
  </si>
  <si>
    <t>VDHP 2.0 TR</t>
  </si>
  <si>
    <t>VSGLHT 200</t>
  </si>
  <si>
    <t>VSGLHT 300</t>
  </si>
  <si>
    <t>VSGLHT 500</t>
  </si>
  <si>
    <t>VSGLHT 600</t>
  </si>
  <si>
    <t>VSGLHT 700</t>
  </si>
  <si>
    <t>600 lts</t>
  </si>
  <si>
    <t>700 lts</t>
  </si>
  <si>
    <t>3-4 mm CRC premium Steel</t>
  </si>
  <si>
    <t>Ellipsoidal Dish 3-4 mm CRC premium Steel</t>
  </si>
  <si>
    <t>QuartzBlue Glass lining</t>
  </si>
  <si>
    <t>Glass Lining Firing Temperature</t>
  </si>
  <si>
    <t>850-870 Degree</t>
  </si>
  <si>
    <t xml:space="preserve">Dish End </t>
  </si>
  <si>
    <t>Inner tank Coating</t>
  </si>
  <si>
    <t xml:space="preserve">tank Insualtion Polyurethane </t>
  </si>
  <si>
    <t>High density compressed PUF insualtion 50 mm</t>
  </si>
  <si>
    <t>Glass Lining Firing Temp</t>
  </si>
  <si>
    <t>Water inlet/outlet conection</t>
  </si>
  <si>
    <t>Working Pressure Max</t>
  </si>
  <si>
    <t xml:space="preserve">Testing Pressure </t>
  </si>
  <si>
    <t>Inner tank dia</t>
  </si>
  <si>
    <t xml:space="preserve">Outer tank Dia </t>
  </si>
  <si>
    <t>Inner tank Dia</t>
  </si>
  <si>
    <t>Outer Tank Dia</t>
  </si>
  <si>
    <t>protection When refrigerant leaked , prevent compressor work without pressure.</t>
  </si>
  <si>
    <t>Super energy</t>
  </si>
  <si>
    <t>saving mode Can save extra 10% energy than other heat pump on the market</t>
  </si>
  <si>
    <t xml:space="preserve">Timing function </t>
  </si>
  <si>
    <t>Freely set heat pump start/stopping time.</t>
  </si>
  <si>
    <t xml:space="preserve">Manual switch </t>
  </si>
  <si>
    <t>Seperated start/stop signal can be connected with solr system(for choice)</t>
  </si>
  <si>
    <t>WIFI *</t>
  </si>
  <si>
    <t>High pressure protection</t>
  </si>
  <si>
    <t>Low pressure protection</t>
  </si>
  <si>
    <t>Water pressure protection</t>
  </si>
  <si>
    <t>Water tank equipped with safty valve( T/P valve) to prevent water tank to be damanged</t>
  </si>
  <si>
    <t>When water flow is too small or water temp. too high ,will prevent compressor to be damaged</t>
  </si>
  <si>
    <t>Prevent water pipes and water tank freezing</t>
  </si>
  <si>
    <t>Anti - freezing protection</t>
  </si>
  <si>
    <t>Controller with WIFI function, can monitor/set water tank temp.,start /stop heat pump by mobile .(Specific models choice)</t>
  </si>
  <si>
    <t>Features and Protection :</t>
  </si>
  <si>
    <t xml:space="preserve">
Complete water Heating Solutions</t>
  </si>
  <si>
    <t>Domestic water heat pumps
Commercial Water Heat Pumps
Next Gen Thermodynamics Heat Pumps
Swimming pool heat pump</t>
  </si>
  <si>
    <t>Rated heated  water  
output (*)</t>
  </si>
  <si>
    <t>Rated heated  water  
output (**)</t>
  </si>
  <si>
    <r>
      <rPr>
        <b/>
        <sz val="10"/>
        <color rgb="FF008000"/>
        <rFont val="Arial"/>
        <family val="2"/>
      </rPr>
      <t xml:space="preserve">Characteristics:
</t>
    </r>
    <r>
      <rPr>
        <sz val="10"/>
        <color theme="1" tint="0.34998626667073579"/>
        <rFont val="Arial"/>
        <family val="2"/>
      </rPr>
      <t xml:space="preserve">
1) Adopts Tube in Shell heat exchanger and with inbuilt Circulating Pump inside.
2) Efficient Rotary compressor; Safe, Reliables, Stable running &amp; durable.
3) Efficient Saginomya four-way valve; It is very efficient in defrosting in low ambient temp
4) Electronic Expansion Valve (EEV) ; Making sure the best velocity of flow. that make the system to run in a stable state and reduce trouble
5) Tube in tube heat exchanger inside with higher heat exchange efficiency than tube in shell heat exchanger used by others, with higher reliability &amp; longer lifetime.
6) Green &amp; Environment-friendly Refrigerant :  R410A or R134A
7) Full consideration for noise control; Compressor rubber feet specially selected to reduce vibration. 
8) Unique super energy saving controlling system can save extra 10% energy than other units in market.
9) Reliable Design and Strict Quality Control; All products 100% are tested and run at the factory to assure proper operation of all components and safety switches.</t>
    </r>
  </si>
  <si>
    <t>Controller with WIFI function, can monitor/set water tank temp.,start /stop heat pump by mobile .</t>
  </si>
  <si>
    <t>Mechzephyr Engineering Pvt Ltd
shed No A 70 , KSSIDC , Bommasandra Industrial Area, Bangalore – 560099
Mobile : 9900095490  |  Email: deepak@vindsol.in</t>
  </si>
  <si>
    <t>Introducing Vindsol Quartz Blue Glasslined Hot Water Storage Tanks with lowest standing loss and steel tank which is efficient and long lasting.
Our constant endeavour to make our products more durable, corrosion resistant and long lasting by using right mix of technology and raw material. The Glass Enamel Powder imported from Germany.
The Vindsol Quartz Blue Glass Lined storage tanks are an efficient option for solar water heaters. The inner tank is made from mild steel with a thin vitreous Porcelain enamelled glass coating inside of the vessel. The inner tank is encased with high density polyurethane insulation and a tough “Precoated Galvanised sheet” outer casing, fit to withstand India’s unforgiving climate!
This type of hot water storage tank is better suited for areas with hard water or poor water qualities, for example bore water or hard water with higher salt content. It also meets drinking water standards, and it can withstand temperatures up to 95 C.</t>
  </si>
  <si>
    <t xml:space="preserve">        Technical Data Sheet -
QuartzBlue Glass Lined Storage tanks</t>
  </si>
  <si>
    <t>Tank Volume (Ltr.)</t>
  </si>
  <si>
    <t>Inner Tank Dia.</t>
  </si>
  <si>
    <t>Outer tank Dia .</t>
  </si>
  <si>
    <t>Inner Tank Material</t>
  </si>
  <si>
    <t>3- 4 mm CRC Premium steel ( TATA)</t>
  </si>
  <si>
    <t>Coating Thickness</t>
  </si>
  <si>
    <t>250 to 350 micron</t>
  </si>
  <si>
    <t>Pressure withstanding capacity</t>
  </si>
  <si>
    <t>4 - 5Bar</t>
  </si>
  <si>
    <t>Firing temperature</t>
  </si>
  <si>
    <t>850-870 Deg C.</t>
  </si>
  <si>
    <t>Inner Tank Dish End</t>
  </si>
  <si>
    <t>ellipsoid size dish end (3-4 mm CRC Premium steel )</t>
  </si>
  <si>
    <t>Inner Tank Welding</t>
  </si>
  <si>
    <t>MIG Welding</t>
  </si>
  <si>
    <t>Tank Nipple</t>
  </si>
  <si>
    <t>MS</t>
  </si>
  <si>
    <t>Tank Nipple size</t>
  </si>
  <si>
    <t>1 ‘’ x 100 mm long for inlet and outlet ,</t>
  </si>
  <si>
    <t>1.25’’ for electric heater</t>
  </si>
  <si>
    <t>Sacrifice Anode</t>
  </si>
  <si>
    <t>Magnesium size ( length 130mm x 25mm diameter )</t>
  </si>
  <si>
    <t>Outer Tank</t>
  </si>
  <si>
    <t>0.50 mm Pre-Coated GI sheet ( Jindal )</t>
  </si>
  <si>
    <t>Insulation</t>
  </si>
  <si>
    <t>High density compressed PUF Insulation. (Min 36 Kg/m3 )</t>
  </si>
  <si>
    <t>Thickness Of Insulation</t>
  </si>
  <si>
    <t>50 MM</t>
  </si>
  <si>
    <t>Heat loss</t>
  </si>
  <si>
    <t>Overnight temperature loss 2-3 degree C.</t>
  </si>
  <si>
    <t>VSGLT 200</t>
  </si>
  <si>
    <t>VSGLT 250</t>
  </si>
  <si>
    <t>VSGLT 300</t>
  </si>
  <si>
    <t>VSGLT 500</t>
  </si>
  <si>
    <t>VSGLT 600</t>
  </si>
  <si>
    <t>VSGLT 700</t>
  </si>
  <si>
    <t xml:space="preserve">TANK Model </t>
  </si>
  <si>
    <t>VSGLHT 250</t>
  </si>
  <si>
    <r>
      <t>WATTS imported 3/4 inch lead free</t>
    </r>
    <r>
      <rPr>
        <b/>
        <sz val="11"/>
        <color theme="1"/>
        <rFont val="Calibri"/>
        <family val="2"/>
        <scheme val="minor"/>
      </rPr>
      <t xml:space="preserve"> Vacuum Relief Valve</t>
    </r>
    <r>
      <rPr>
        <sz val="11"/>
        <color theme="1"/>
        <rFont val="Calibri"/>
        <family val="2"/>
        <scheme val="minor"/>
      </rPr>
      <t xml:space="preserve"> is suitable for low pressure steam and water service, and is ideal for use in domestic water heaters and supply tanks. This valve automatically allows air to enter into the piping system to prevent vacuum conditions that could siphon water from the system and damage water equipment. It consists of a lead free body construction, NPT male inlet connection, and a protective cap. Maximum working pressure is 200 PSI.</t>
    </r>
  </si>
  <si>
    <t>Mechzephyr Engineering Pvt Ltd
shed No A 70 , KSSIDC , Bommasandra Industrial Area, Bangalore – 560099
Mobile : 9900095490  |  Email: deepak@vindsol.in</t>
  </si>
  <si>
    <t xml:space="preserve">Tank Model </t>
  </si>
  <si>
    <t>1 ‘’ x 100 mm long for inlet and outlet , 1.25’’ for electric heater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</si>
</sst>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7">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8"/>
      <color theme="1" tint="0.34998626667073579"/>
      <name val="Arial"/>
      <family val="2"/>
    </font>
    <font>
      <b/>
      <sz val="8"/>
      <color theme="1" tint="0.34998626667073579"/>
      <name val="Arial"/>
      <family val="2"/>
    </font>
    <font>
      <b/>
      <sz val="8"/>
      <color theme="0"/>
      <name val="Arial"/>
      <family val="2"/>
    </font>
    <font>
      <sz val="8"/>
      <color theme="1"/>
      <name val="Arial"/>
      <family val="2"/>
    </font>
    <font>
      <sz val="9"/>
      <color theme="1"/>
      <name val="Calibri"/>
      <family val="2"/>
      <scheme val="minor"/>
    </font>
    <font>
      <sz val="10"/>
      <color theme="1"/>
      <name val="Calibri"/>
      <family val="2"/>
      <scheme val="minor"/>
    </font>
    <font>
      <sz val="9"/>
      <color theme="1"/>
      <name val="Times New Roman"/>
      <family val="1"/>
    </font>
    <font>
      <b/>
      <u/>
      <sz val="10"/>
      <color theme="1"/>
      <name val="Calibri"/>
      <family val="2"/>
      <scheme val="minor"/>
    </font>
    <font>
      <b/>
      <sz val="9"/>
      <color theme="1"/>
      <name val="Calibri"/>
      <family val="2"/>
      <scheme val="minor"/>
    </font>
    <font>
      <b/>
      <sz val="7.5"/>
      <color theme="0"/>
      <name val="Arial"/>
      <family val="2"/>
    </font>
    <font>
      <sz val="7"/>
      <color theme="1"/>
      <name val="Arial"/>
      <family val="2"/>
    </font>
    <font>
      <sz val="6"/>
      <color theme="1"/>
      <name val="Arial"/>
      <family val="2"/>
    </font>
    <font>
      <sz val="7.5"/>
      <color theme="1"/>
      <name val="Arial"/>
      <family val="2"/>
    </font>
    <font>
      <b/>
      <sz val="16"/>
      <color rgb="FF008000"/>
      <name val="Arial"/>
      <family val="2"/>
    </font>
    <font>
      <sz val="8"/>
      <name val="Calibri"/>
      <family val="2"/>
      <scheme val="minor"/>
    </font>
    <font>
      <b/>
      <sz val="8"/>
      <color theme="1"/>
      <name val="Arial"/>
      <family val="2"/>
    </font>
    <font>
      <sz val="9"/>
      <color theme="1"/>
      <name val="Arial"/>
      <family val="2"/>
    </font>
    <font>
      <sz val="7"/>
      <color theme="1"/>
      <name val="Calibri"/>
      <family val="2"/>
      <scheme val="minor"/>
    </font>
    <font>
      <sz val="10"/>
      <color theme="1" tint="0.34998626667073579"/>
      <name val="Arial"/>
      <family val="2"/>
    </font>
    <font>
      <sz val="8"/>
      <color theme="0"/>
      <name val="Arial"/>
      <family val="2"/>
    </font>
    <font>
      <sz val="10"/>
      <color theme="0"/>
      <name val="Calibri"/>
      <family val="2"/>
      <scheme val="minor"/>
    </font>
    <font>
      <sz val="9"/>
      <color theme="0"/>
      <name val="Calibri"/>
      <family val="2"/>
      <scheme val="minor"/>
    </font>
    <font>
      <b/>
      <sz val="10"/>
      <color theme="0"/>
      <name val="Arial"/>
      <family val="2"/>
    </font>
    <font>
      <b/>
      <sz val="10"/>
      <color rgb="FF008000"/>
      <name val="Arial"/>
      <family val="2"/>
    </font>
    <font>
      <sz val="10"/>
      <color theme="1"/>
      <name val="Arial"/>
      <family val="2"/>
    </font>
    <font>
      <b/>
      <sz val="12"/>
      <color theme="0"/>
      <name val="Arial"/>
      <family val="2"/>
    </font>
    <font>
      <sz val="7"/>
      <color rgb="FFFFFFFF"/>
      <name val="Arial"/>
      <family val="2"/>
    </font>
    <font>
      <sz val="10"/>
      <color rgb="FFFFFFFF"/>
      <name val="Arial"/>
      <family val="2"/>
    </font>
    <font>
      <b/>
      <sz val="10"/>
      <color theme="1"/>
      <name val="Arial"/>
      <family val="2"/>
    </font>
  </fonts>
  <fills count="5">
    <fill>
      <patternFill patternType="none"/>
    </fill>
    <fill>
      <patternFill patternType="gray125"/>
    </fill>
    <fill>
      <patternFill patternType="solid">
        <fgColor theme="9"/>
        <bgColor indexed="64"/>
      </patternFill>
    </fill>
    <fill>
      <patternFill patternType="solid">
        <fgColor rgb="FF008000"/>
        <bgColor indexed="64"/>
      </patternFill>
    </fill>
    <fill>
      <patternFill patternType="solid">
        <fgColor rgb="FF026736"/>
        <bgColor indexed="64"/>
      </patternFill>
    </fill>
  </fills>
  <borders count="54">
    <border>
      <left/>
      <right/>
      <top/>
      <bottom/>
      <diagonal/>
    </border>
    <border>
      <left style="thin">
        <color auto="1"/>
      </left>
      <right style="thin">
        <color auto="1"/>
      </right>
      <top style="thin">
        <color auto="1"/>
      </top>
      <bottom style="thin">
        <color auto="1"/>
      </bottom>
      <diagonal/>
    </border>
    <border>
      <left style="hair">
        <color indexed="64"/>
      </left>
      <right style="hair">
        <color indexed="64"/>
      </right>
      <top style="hair">
        <color indexed="64"/>
      </top>
      <bottom style="hair">
        <color indexed="64"/>
      </bottom>
      <diagonal/>
    </border>
    <border>
      <left style="thin">
        <color auto="1"/>
      </left>
      <right/>
      <top style="thin">
        <color auto="1"/>
      </top>
      <bottom style="hair">
        <color theme="0"/>
      </bottom>
      <diagonal/>
    </border>
    <border>
      <left/>
      <right/>
      <top style="thin">
        <color auto="1"/>
      </top>
      <bottom style="hair">
        <color theme="0"/>
      </bottom>
      <diagonal/>
    </border>
    <border>
      <left style="thin">
        <color auto="1"/>
      </left>
      <right/>
      <top style="hair">
        <color theme="0"/>
      </top>
      <bottom style="hair">
        <color theme="0"/>
      </bottom>
      <diagonal/>
    </border>
    <border>
      <left/>
      <right/>
      <top style="hair">
        <color theme="0"/>
      </top>
      <bottom style="hair">
        <color theme="0"/>
      </bottom>
      <diagonal/>
    </border>
    <border>
      <left/>
      <right style="thin">
        <color indexed="64"/>
      </right>
      <top style="thin">
        <color auto="1"/>
      </top>
      <bottom style="hair">
        <color theme="0"/>
      </bottom>
      <diagonal/>
    </border>
    <border>
      <left/>
      <right style="thin">
        <color indexed="64"/>
      </right>
      <top style="hair">
        <color theme="0"/>
      </top>
      <bottom style="hair">
        <color theme="0"/>
      </bottom>
      <diagonal/>
    </border>
    <border>
      <left style="thin">
        <color theme="0"/>
      </left>
      <right/>
      <top style="hair">
        <color theme="1"/>
      </top>
      <bottom style="hair">
        <color theme="1"/>
      </bottom>
      <diagonal/>
    </border>
    <border>
      <left/>
      <right style="thin">
        <color theme="0"/>
      </right>
      <top style="hair">
        <color theme="1"/>
      </top>
      <bottom style="hair">
        <color theme="1"/>
      </bottom>
      <diagonal/>
    </border>
    <border>
      <left style="thin">
        <color theme="0"/>
      </left>
      <right style="thin">
        <color theme="0"/>
      </right>
      <top style="hair">
        <color theme="1"/>
      </top>
      <bottom style="hair">
        <color theme="1"/>
      </bottom>
      <diagonal/>
    </border>
    <border>
      <left style="hair">
        <color theme="1"/>
      </left>
      <right style="hair">
        <color theme="1"/>
      </right>
      <top/>
      <bottom style="hair">
        <color theme="1"/>
      </bottom>
      <diagonal/>
    </border>
    <border>
      <left style="hair">
        <color theme="1"/>
      </left>
      <right style="thin">
        <color theme="9"/>
      </right>
      <top/>
      <bottom style="hair">
        <color theme="1"/>
      </bottom>
      <diagonal/>
    </border>
    <border>
      <left/>
      <right style="hair">
        <color theme="1"/>
      </right>
      <top/>
      <bottom style="hair">
        <color theme="1"/>
      </bottom>
      <diagonal/>
    </border>
    <border>
      <left style="hair">
        <color theme="1"/>
      </left>
      <right style="hair">
        <color theme="1"/>
      </right>
      <top style="hair">
        <color theme="1"/>
      </top>
      <bottom style="hair">
        <color theme="1"/>
      </bottom>
      <diagonal/>
    </border>
    <border>
      <left style="hair">
        <color theme="1"/>
      </left>
      <right style="thin">
        <color theme="9"/>
      </right>
      <top style="hair">
        <color theme="1"/>
      </top>
      <bottom style="hair">
        <color theme="1"/>
      </bottom>
      <diagonal/>
    </border>
    <border>
      <left/>
      <right style="hair">
        <color theme="1"/>
      </right>
      <top style="hair">
        <color theme="1"/>
      </top>
      <bottom style="hair">
        <color theme="1"/>
      </bottom>
      <diagonal/>
    </border>
    <border>
      <left style="thin">
        <color theme="9"/>
      </left>
      <right/>
      <top style="hair">
        <color theme="1"/>
      </top>
      <bottom style="hair">
        <color theme="1"/>
      </bottom>
      <diagonal/>
    </border>
    <border>
      <left style="hair">
        <color theme="1"/>
      </left>
      <right/>
      <top style="hair">
        <color theme="1"/>
      </top>
      <bottom style="hair">
        <color theme="1"/>
      </bottom>
      <diagonal/>
    </border>
    <border>
      <left/>
      <right style="thin">
        <color theme="9"/>
      </right>
      <top style="hair">
        <color theme="1"/>
      </top>
      <bottom style="hair">
        <color theme="1"/>
      </bottom>
      <diagonal/>
    </border>
    <border>
      <left style="hair">
        <color rgb="FF008000"/>
      </left>
      <right style="hair">
        <color rgb="FF008000"/>
      </right>
      <top style="hair">
        <color rgb="FF008000"/>
      </top>
      <bottom style="hair">
        <color rgb="FF008000"/>
      </bottom>
      <diagonal/>
    </border>
    <border>
      <left style="hair">
        <color theme="0"/>
      </left>
      <right style="hair">
        <color theme="0"/>
      </right>
      <top style="hair">
        <color theme="0"/>
      </top>
      <bottom/>
      <diagonal/>
    </border>
    <border>
      <left style="hair">
        <color theme="0"/>
      </left>
      <right/>
      <top style="hair">
        <color theme="0"/>
      </top>
      <bottom/>
      <diagonal/>
    </border>
    <border>
      <left style="hair">
        <color theme="0"/>
      </left>
      <right style="thin">
        <color indexed="64"/>
      </right>
      <top style="hair">
        <color theme="0"/>
      </top>
      <bottom/>
      <diagonal/>
    </border>
    <border>
      <left style="thin">
        <color indexed="64"/>
      </left>
      <right style="hair">
        <color theme="0"/>
      </right>
      <top style="hair">
        <color theme="0"/>
      </top>
      <bottom/>
      <diagonal/>
    </border>
    <border>
      <left style="hair">
        <color rgb="FF008000"/>
      </left>
      <right/>
      <top style="hair">
        <color rgb="FF008000"/>
      </top>
      <bottom style="hair">
        <color rgb="FF008000"/>
      </bottom>
      <diagonal/>
    </border>
    <border>
      <left/>
      <right/>
      <top style="hair">
        <color rgb="FF008000"/>
      </top>
      <bottom style="hair">
        <color rgb="FF008000"/>
      </bottom>
      <diagonal/>
    </border>
    <border>
      <left style="thin">
        <color indexed="64"/>
      </left>
      <right/>
      <top/>
      <bottom/>
      <diagonal/>
    </border>
    <border>
      <left/>
      <right style="thin">
        <color indexed="64"/>
      </right>
      <top/>
      <bottom/>
      <diagonal/>
    </border>
    <border>
      <left style="thin">
        <color indexed="64"/>
      </left>
      <right style="hair">
        <color rgb="FF008000"/>
      </right>
      <top style="hair">
        <color rgb="FF008000"/>
      </top>
      <bottom style="hair">
        <color rgb="FF008000"/>
      </bottom>
      <diagonal/>
    </border>
    <border>
      <left/>
      <right style="thin">
        <color indexed="64"/>
      </right>
      <top style="hair">
        <color rgb="FF008000"/>
      </top>
      <bottom style="hair">
        <color rgb="FF008000"/>
      </bottom>
      <diagonal/>
    </border>
    <border>
      <left style="hair">
        <color rgb="FF008000"/>
      </left>
      <right style="thin">
        <color indexed="64"/>
      </right>
      <top style="hair">
        <color rgb="FF008000"/>
      </top>
      <bottom style="hair">
        <color rgb="FF008000"/>
      </bottom>
      <diagonal/>
    </border>
    <border>
      <left style="thin">
        <color indexed="64"/>
      </left>
      <right style="hair">
        <color rgb="FF008000"/>
      </right>
      <top style="hair">
        <color rgb="FF008000"/>
      </top>
      <bottom style="thin">
        <color indexed="64"/>
      </bottom>
      <diagonal/>
    </border>
    <border>
      <left style="hair">
        <color rgb="FF008000"/>
      </left>
      <right style="hair">
        <color rgb="FF008000"/>
      </right>
      <top style="hair">
        <color rgb="FF008000"/>
      </top>
      <bottom style="thin">
        <color indexed="64"/>
      </bottom>
      <diagonal/>
    </border>
    <border>
      <left style="hair">
        <color rgb="FF008000"/>
      </left>
      <right style="thin">
        <color indexed="64"/>
      </right>
      <top style="hair">
        <color rgb="FF008000"/>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hair">
        <color rgb="FF008000"/>
      </right>
      <top style="hair">
        <color rgb="FF008000"/>
      </top>
      <bottom style="hair">
        <color rgb="FF008000"/>
      </bottom>
      <diagonal/>
    </border>
    <border>
      <left style="hair">
        <color rgb="FF008000"/>
      </left>
      <right/>
      <top style="hair">
        <color rgb="FF008000"/>
      </top>
      <bottom/>
      <diagonal/>
    </border>
    <border>
      <left/>
      <right/>
      <top style="hair">
        <color rgb="FF008000"/>
      </top>
      <bottom/>
      <diagonal/>
    </border>
    <border>
      <left style="hair">
        <color rgb="FF008000"/>
      </left>
      <right/>
      <top/>
      <bottom style="hair">
        <color rgb="FF008000"/>
      </bottom>
      <diagonal/>
    </border>
    <border>
      <left/>
      <right/>
      <top/>
      <bottom style="hair">
        <color rgb="FF008000"/>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FFFFFF"/>
      </left>
      <right style="medium">
        <color rgb="FFFFFFFF"/>
      </right>
      <top style="medium">
        <color rgb="FFFFFFFF"/>
      </top>
      <bottom style="medium">
        <color rgb="FFFFFFFF"/>
      </bottom>
      <diagonal/>
    </border>
    <border>
      <left style="medium">
        <color rgb="FF026736"/>
      </left>
      <right style="medium">
        <color rgb="FF026736"/>
      </right>
      <top style="medium">
        <color rgb="FF026736"/>
      </top>
      <bottom style="medium">
        <color rgb="FF026736"/>
      </bottom>
      <diagonal/>
    </border>
    <border>
      <left style="medium">
        <color rgb="FF026736"/>
      </left>
      <right style="medium">
        <color rgb="FF026736"/>
      </right>
      <top style="medium">
        <color rgb="FF026736"/>
      </top>
      <bottom/>
      <diagonal/>
    </border>
    <border>
      <left style="medium">
        <color rgb="FF026736"/>
      </left>
      <right style="medium">
        <color rgb="FF026736"/>
      </right>
      <top/>
      <bottom style="medium">
        <color rgb="FF026736"/>
      </bottom>
      <diagonal/>
    </border>
    <border>
      <left style="medium">
        <color rgb="FFFFFFFF"/>
      </left>
      <right style="medium">
        <color rgb="FF026736"/>
      </right>
      <top style="medium">
        <color rgb="FFFFFFFF"/>
      </top>
      <bottom/>
      <diagonal/>
    </border>
    <border>
      <left/>
      <right style="hair">
        <color rgb="FF008000"/>
      </right>
      <top style="hair">
        <color rgb="FF008000"/>
      </top>
      <bottom/>
      <diagonal/>
    </border>
    <border>
      <left/>
      <right style="hair">
        <color rgb="FF008000"/>
      </right>
      <top/>
      <bottom style="hair">
        <color rgb="FF008000"/>
      </bottom>
      <diagonal/>
    </border>
  </borders>
  <cellStyleXfs count="2">
    <xf numFmtId="0" fontId="0" fillId="0" borderId="0"/>
    <xf numFmtId="0" fontId="6" fillId="0" borderId="0"/>
  </cellStyleXfs>
  <cellXfs count="195">
    <xf numFmtId="0" fontId="0" fillId="0" borderId="0" xfId="0"/>
    <xf numFmtId="0" fontId="6" fillId="0" borderId="0" xfId="1"/>
    <xf numFmtId="0" fontId="12" fillId="0" borderId="0" xfId="1" applyFont="1" applyAlignment="1">
      <alignment vertical="center"/>
    </xf>
    <xf numFmtId="0" fontId="6" fillId="0" borderId="0" xfId="1" applyAlignment="1">
      <alignment horizontal="center" vertical="center"/>
    </xf>
    <xf numFmtId="0" fontId="6" fillId="0" borderId="0" xfId="1" applyAlignment="1">
      <alignment vertical="center"/>
    </xf>
    <xf numFmtId="0" fontId="17" fillId="2" borderId="11" xfId="0" applyFont="1" applyFill="1" applyBorder="1" applyAlignment="1">
      <alignment horizontal="center" vertical="center"/>
    </xf>
    <xf numFmtId="0" fontId="19" fillId="0" borderId="13" xfId="0" applyFont="1" applyBorder="1" applyAlignment="1">
      <alignment horizontal="center" vertical="center"/>
    </xf>
    <xf numFmtId="1" fontId="18" fillId="0" borderId="14" xfId="0" applyNumberFormat="1" applyFont="1" applyBorder="1" applyAlignment="1">
      <alignment horizontal="center" vertical="center"/>
    </xf>
    <xf numFmtId="0" fontId="19" fillId="0" borderId="16" xfId="0" applyFont="1" applyBorder="1" applyAlignment="1">
      <alignment horizontal="center" vertical="center"/>
    </xf>
    <xf numFmtId="1" fontId="18" fillId="0" borderId="17" xfId="0" applyNumberFormat="1" applyFont="1" applyBorder="1" applyAlignment="1">
      <alignment horizontal="center" vertical="center"/>
    </xf>
    <xf numFmtId="0" fontId="18" fillId="0" borderId="15" xfId="0" applyFont="1" applyBorder="1" applyAlignment="1">
      <alignment horizontal="center" vertical="center" wrapText="1"/>
    </xf>
    <xf numFmtId="0" fontId="19" fillId="0" borderId="16" xfId="0" applyFont="1" applyBorder="1" applyAlignment="1">
      <alignment horizontal="center" vertical="center" wrapText="1"/>
    </xf>
    <xf numFmtId="0" fontId="18" fillId="0" borderId="17" xfId="0" applyFont="1" applyBorder="1" applyAlignment="1">
      <alignment horizontal="center" vertical="center" wrapText="1"/>
    </xf>
    <xf numFmtId="0" fontId="18" fillId="0" borderId="15" xfId="0" applyFont="1" applyBorder="1" applyAlignment="1">
      <alignment horizontal="center" vertical="center"/>
    </xf>
    <xf numFmtId="0" fontId="18" fillId="0" borderId="18" xfId="0" applyFont="1" applyBorder="1" applyAlignment="1">
      <alignment horizontal="center" vertical="center"/>
    </xf>
    <xf numFmtId="1" fontId="18" fillId="0" borderId="15" xfId="0" applyNumberFormat="1" applyFont="1" applyBorder="1" applyAlignment="1">
      <alignment horizontal="center" vertical="center"/>
    </xf>
    <xf numFmtId="0" fontId="18" fillId="0" borderId="0" xfId="0" applyFont="1" applyAlignment="1">
      <alignment horizontal="center" vertical="center"/>
    </xf>
    <xf numFmtId="0" fontId="19" fillId="0" borderId="0" xfId="0" applyFont="1" applyAlignment="1">
      <alignment horizontal="center" vertical="center"/>
    </xf>
    <xf numFmtId="0" fontId="19" fillId="0" borderId="0" xfId="0" applyFont="1" applyAlignment="1">
      <alignment horizontal="left" vertical="center"/>
    </xf>
    <xf numFmtId="0" fontId="20" fillId="0" borderId="0" xfId="0" applyFont="1" applyAlignment="1">
      <alignment horizontal="center" vertical="center"/>
    </xf>
    <xf numFmtId="0" fontId="11" fillId="0" borderId="21" xfId="0" applyFont="1" applyBorder="1" applyAlignment="1">
      <alignment horizontal="center" vertical="center" wrapText="1"/>
    </xf>
    <xf numFmtId="0" fontId="4" fillId="0" borderId="0" xfId="0" applyFont="1"/>
    <xf numFmtId="0" fontId="10" fillId="3" borderId="21" xfId="1" applyFont="1" applyFill="1" applyBorder="1" applyAlignment="1">
      <alignment horizontal="center" vertical="center"/>
    </xf>
    <xf numFmtId="0" fontId="11" fillId="0" borderId="2" xfId="0" applyFont="1" applyBorder="1" applyAlignment="1">
      <alignment horizontal="center" vertical="center" wrapText="1"/>
    </xf>
    <xf numFmtId="0" fontId="11" fillId="0" borderId="2" xfId="0" applyFont="1" applyBorder="1" applyAlignment="1">
      <alignment horizontal="left" vertical="center" wrapText="1"/>
    </xf>
    <xf numFmtId="0" fontId="12" fillId="0" borderId="21" xfId="1" applyFont="1" applyBorder="1" applyAlignment="1">
      <alignment vertical="center"/>
    </xf>
    <xf numFmtId="0" fontId="6" fillId="0" borderId="21" xfId="1" applyBorder="1" applyAlignment="1">
      <alignment horizontal="center" vertical="center"/>
    </xf>
    <xf numFmtId="0" fontId="6" fillId="0" borderId="21" xfId="1" applyBorder="1"/>
    <xf numFmtId="0" fontId="10" fillId="3" borderId="30" xfId="1" applyFont="1" applyFill="1" applyBorder="1" applyAlignment="1">
      <alignment horizontal="center" vertical="center"/>
    </xf>
    <xf numFmtId="0" fontId="11" fillId="0" borderId="30" xfId="0" applyFont="1" applyBorder="1" applyAlignment="1">
      <alignment horizontal="left" vertical="center" wrapText="1"/>
    </xf>
    <xf numFmtId="0" fontId="6" fillId="0" borderId="28" xfId="1" applyBorder="1"/>
    <xf numFmtId="0" fontId="6" fillId="0" borderId="0" xfId="1" applyBorder="1" applyAlignment="1">
      <alignment horizontal="center" vertical="center"/>
    </xf>
    <xf numFmtId="0" fontId="6" fillId="0" borderId="0" xfId="1" applyBorder="1" applyAlignment="1">
      <alignment horizontal="center"/>
    </xf>
    <xf numFmtId="0" fontId="6" fillId="0" borderId="0" xfId="1" applyBorder="1"/>
    <xf numFmtId="0" fontId="6" fillId="0" borderId="29" xfId="1" applyBorder="1"/>
    <xf numFmtId="0" fontId="7" fillId="0" borderId="28" xfId="1" applyFont="1" applyBorder="1" applyAlignment="1">
      <alignment horizontal="left" vertical="center"/>
    </xf>
    <xf numFmtId="0" fontId="13" fillId="0" borderId="30" xfId="1" applyFont="1" applyBorder="1" applyAlignment="1">
      <alignment vertical="center" wrapText="1"/>
    </xf>
    <xf numFmtId="0" fontId="7" fillId="0" borderId="30" xfId="1" applyFont="1" applyBorder="1"/>
    <xf numFmtId="0" fontId="6" fillId="0" borderId="32" xfId="1" applyBorder="1"/>
    <xf numFmtId="0" fontId="5" fillId="0" borderId="0" xfId="1" applyFont="1" applyBorder="1"/>
    <xf numFmtId="0" fontId="7" fillId="0" borderId="0" xfId="1" applyFont="1" applyBorder="1"/>
    <xf numFmtId="0" fontId="15" fillId="0" borderId="28" xfId="0" applyFont="1" applyBorder="1" applyAlignment="1">
      <alignment horizontal="left" vertical="center"/>
    </xf>
    <xf numFmtId="0" fontId="13" fillId="0" borderId="28" xfId="1" applyFont="1" applyBorder="1" applyAlignment="1">
      <alignment vertical="center"/>
    </xf>
    <xf numFmtId="0" fontId="6" fillId="0" borderId="0" xfId="1" applyBorder="1" applyAlignment="1">
      <alignment vertical="center"/>
    </xf>
    <xf numFmtId="0" fontId="6" fillId="0" borderId="29" xfId="1" applyBorder="1" applyAlignment="1">
      <alignment vertical="center"/>
    </xf>
    <xf numFmtId="0" fontId="13" fillId="0" borderId="28" xfId="0" applyFont="1" applyBorder="1" applyAlignment="1">
      <alignment vertical="center"/>
    </xf>
    <xf numFmtId="0" fontId="6" fillId="0" borderId="29" xfId="1" applyBorder="1" applyProtection="1">
      <protection locked="0"/>
    </xf>
    <xf numFmtId="0" fontId="13" fillId="0" borderId="32" xfId="1" applyFont="1" applyBorder="1" applyAlignment="1" applyProtection="1">
      <alignment horizontal="center" vertical="center" wrapText="1"/>
      <protection locked="0"/>
    </xf>
    <xf numFmtId="0" fontId="23" fillId="0" borderId="21" xfId="0" applyFont="1" applyBorder="1" applyAlignment="1" applyProtection="1">
      <alignment horizontal="center" vertical="center" wrapText="1"/>
      <protection locked="0"/>
    </xf>
    <xf numFmtId="0" fontId="10" fillId="3" borderId="21" xfId="1" applyFont="1" applyFill="1" applyBorder="1" applyAlignment="1" applyProtection="1">
      <alignment horizontal="center" vertical="center"/>
      <protection locked="0"/>
    </xf>
    <xf numFmtId="1" fontId="11" fillId="0" borderId="21" xfId="1" applyNumberFormat="1" applyFont="1" applyBorder="1" applyAlignment="1" applyProtection="1">
      <alignment horizontal="center" vertical="center"/>
      <protection hidden="1"/>
    </xf>
    <xf numFmtId="0" fontId="11" fillId="0" borderId="21" xfId="1" applyFont="1" applyBorder="1" applyAlignment="1" applyProtection="1">
      <alignment horizontal="center" vertical="center"/>
      <protection hidden="1"/>
    </xf>
    <xf numFmtId="0" fontId="11" fillId="0" borderId="21" xfId="0" applyFont="1" applyBorder="1" applyAlignment="1" applyProtection="1">
      <alignment horizontal="center" vertical="center"/>
      <protection hidden="1"/>
    </xf>
    <xf numFmtId="0" fontId="18" fillId="0" borderId="21" xfId="0" applyFont="1" applyBorder="1" applyAlignment="1" applyProtection="1">
      <alignment horizontal="center" vertical="center"/>
      <protection hidden="1"/>
    </xf>
    <xf numFmtId="0" fontId="11" fillId="0" borderId="32" xfId="0" applyFont="1" applyBorder="1" applyAlignment="1" applyProtection="1">
      <alignment horizontal="center" vertical="center"/>
      <protection hidden="1"/>
    </xf>
    <xf numFmtId="0" fontId="12" fillId="0" borderId="21" xfId="1" applyFont="1" applyBorder="1" applyAlignment="1" applyProtection="1">
      <alignment vertical="center"/>
      <protection hidden="1"/>
    </xf>
    <xf numFmtId="0" fontId="12" fillId="0" borderId="32" xfId="1" applyFont="1" applyBorder="1" applyAlignment="1" applyProtection="1">
      <alignment vertical="center"/>
      <protection hidden="1"/>
    </xf>
    <xf numFmtId="0" fontId="11" fillId="0" borderId="21" xfId="1" applyFont="1" applyBorder="1" applyAlignment="1" applyProtection="1">
      <alignment horizontal="center" vertical="center"/>
      <protection locked="0"/>
    </xf>
    <xf numFmtId="0" fontId="11" fillId="0" borderId="21" xfId="0" applyFont="1" applyBorder="1" applyAlignment="1" applyProtection="1">
      <alignment horizontal="center" vertical="center" wrapText="1"/>
      <protection locked="0"/>
    </xf>
    <xf numFmtId="1" fontId="6" fillId="0" borderId="29" xfId="1" applyNumberFormat="1" applyBorder="1"/>
    <xf numFmtId="1" fontId="7" fillId="0" borderId="29" xfId="1" applyNumberFormat="1" applyFont="1" applyBorder="1"/>
    <xf numFmtId="0" fontId="24" fillId="0" borderId="19" xfId="0" applyFont="1" applyBorder="1" applyAlignment="1">
      <alignment horizontal="center" vertical="center" wrapText="1"/>
    </xf>
    <xf numFmtId="0" fontId="11" fillId="0" borderId="21" xfId="0" applyFont="1" applyBorder="1" applyAlignment="1">
      <alignment horizontal="center" vertical="center"/>
    </xf>
    <xf numFmtId="0" fontId="11" fillId="0" borderId="30" xfId="0" applyFont="1" applyBorder="1" applyAlignment="1">
      <alignment horizontal="center" vertical="center"/>
    </xf>
    <xf numFmtId="0" fontId="18" fillId="0" borderId="21" xfId="0" applyFont="1" applyBorder="1" applyAlignment="1">
      <alignment horizontal="center" vertical="center"/>
    </xf>
    <xf numFmtId="0" fontId="11" fillId="0" borderId="30" xfId="0" applyFont="1" applyBorder="1" applyAlignment="1">
      <alignment horizontal="center" vertical="center" wrapText="1"/>
    </xf>
    <xf numFmtId="0" fontId="13" fillId="0" borderId="21" xfId="1" applyFont="1" applyBorder="1" applyAlignment="1">
      <alignment horizontal="right" vertical="center" wrapText="1"/>
    </xf>
    <xf numFmtId="0" fontId="18" fillId="0" borderId="19" xfId="0" applyFont="1" applyBorder="1" applyAlignment="1">
      <alignment horizontal="center" vertical="center"/>
    </xf>
    <xf numFmtId="0" fontId="18" fillId="0" borderId="15" xfId="0" applyFont="1" applyBorder="1" applyAlignment="1">
      <alignment horizontal="center" vertical="center"/>
    </xf>
    <xf numFmtId="0" fontId="18" fillId="0" borderId="15" xfId="0" applyFont="1" applyBorder="1" applyAlignment="1">
      <alignment horizontal="center" vertical="center" wrapText="1"/>
    </xf>
    <xf numFmtId="0" fontId="18" fillId="0" borderId="17" xfId="0" applyFont="1" applyBorder="1" applyAlignment="1">
      <alignment horizontal="center" vertical="center"/>
    </xf>
    <xf numFmtId="1" fontId="18" fillId="0" borderId="17" xfId="0" applyNumberFormat="1" applyFont="1" applyBorder="1" applyAlignment="1">
      <alignment horizontal="center" vertical="center" wrapText="1"/>
    </xf>
    <xf numFmtId="0" fontId="18" fillId="0" borderId="0" xfId="0" applyFont="1" applyAlignment="1">
      <alignment vertical="center"/>
    </xf>
    <xf numFmtId="0" fontId="18" fillId="0" borderId="17" xfId="0" applyFont="1" applyBorder="1" applyAlignment="1">
      <alignment vertical="center"/>
    </xf>
    <xf numFmtId="0" fontId="18" fillId="0" borderId="15" xfId="0" applyFont="1" applyBorder="1" applyAlignment="1">
      <alignment vertical="center"/>
    </xf>
    <xf numFmtId="0" fontId="18" fillId="0" borderId="19" xfId="0" applyFont="1" applyBorder="1" applyAlignment="1">
      <alignment vertical="center"/>
    </xf>
    <xf numFmtId="0" fontId="18" fillId="0" borderId="18" xfId="0" applyFont="1" applyBorder="1" applyAlignment="1">
      <alignment vertical="center"/>
    </xf>
    <xf numFmtId="0" fontId="18" fillId="0" borderId="17" xfId="0" applyFont="1" applyBorder="1" applyAlignment="1">
      <alignment vertical="center" wrapText="1"/>
    </xf>
    <xf numFmtId="0" fontId="3" fillId="0" borderId="0" xfId="0" applyFont="1"/>
    <xf numFmtId="2" fontId="0" fillId="0" borderId="0" xfId="0" applyNumberFormat="1"/>
    <xf numFmtId="164" fontId="0" fillId="0" borderId="0" xfId="0" applyNumberFormat="1"/>
    <xf numFmtId="1" fontId="0" fillId="0" borderId="0" xfId="0" applyNumberFormat="1"/>
    <xf numFmtId="1" fontId="11" fillId="0" borderId="32" xfId="0" applyNumberFormat="1" applyFont="1" applyBorder="1" applyAlignment="1" applyProtection="1">
      <alignment horizontal="center" vertical="center"/>
      <protection hidden="1"/>
    </xf>
    <xf numFmtId="0" fontId="0" fillId="0" borderId="1" xfId="0" applyBorder="1"/>
    <xf numFmtId="0" fontId="32" fillId="0" borderId="21" xfId="1" applyFont="1" applyBorder="1" applyAlignment="1" applyProtection="1">
      <alignment horizontal="center" vertical="center"/>
      <protection hidden="1"/>
    </xf>
    <xf numFmtId="0" fontId="13" fillId="0" borderId="0" xfId="0" applyFont="1"/>
    <xf numFmtId="0" fontId="32" fillId="0" borderId="21" xfId="0" applyFont="1" applyBorder="1" applyAlignment="1">
      <alignment horizontal="center" vertical="center"/>
    </xf>
    <xf numFmtId="0" fontId="32" fillId="0" borderId="21" xfId="0" applyFont="1" applyBorder="1" applyAlignment="1">
      <alignment horizontal="center" vertical="center" wrapText="1"/>
    </xf>
    <xf numFmtId="0" fontId="32" fillId="0" borderId="21" xfId="0" applyFont="1" applyBorder="1" applyAlignment="1" applyProtection="1">
      <alignment horizontal="center" vertical="center"/>
      <protection hidden="1"/>
    </xf>
    <xf numFmtId="0" fontId="34" fillId="4" borderId="47" xfId="0" applyFont="1" applyFill="1" applyBorder="1" applyAlignment="1">
      <alignment horizontal="center" vertical="center" wrapText="1"/>
    </xf>
    <xf numFmtId="0" fontId="18" fillId="0" borderId="48" xfId="0" applyFont="1" applyBorder="1" applyAlignment="1">
      <alignment horizontal="center" vertical="center" wrapText="1"/>
    </xf>
    <xf numFmtId="0" fontId="18" fillId="0" borderId="49" xfId="0" applyFont="1" applyBorder="1" applyAlignment="1">
      <alignment horizontal="center" vertical="center" wrapText="1"/>
    </xf>
    <xf numFmtId="0" fontId="18" fillId="0" borderId="50" xfId="0" applyFont="1" applyBorder="1" applyAlignment="1">
      <alignment horizontal="center" vertical="center" wrapText="1"/>
    </xf>
    <xf numFmtId="0" fontId="34" fillId="4" borderId="51" xfId="0" applyFont="1" applyFill="1" applyBorder="1" applyAlignment="1">
      <alignment horizontal="center" vertical="center" wrapText="1"/>
    </xf>
    <xf numFmtId="0" fontId="34" fillId="4" borderId="51" xfId="0" applyFont="1" applyFill="1" applyBorder="1" applyAlignment="1">
      <alignment vertical="center" wrapText="1"/>
    </xf>
    <xf numFmtId="0" fontId="2" fillId="0" borderId="0" xfId="0" applyFont="1"/>
    <xf numFmtId="0" fontId="13" fillId="0" borderId="21" xfId="1" applyFont="1" applyBorder="1" applyAlignment="1">
      <alignment vertical="center" wrapText="1"/>
    </xf>
    <xf numFmtId="0" fontId="35" fillId="4" borderId="21" xfId="0" applyFont="1" applyFill="1" applyBorder="1" applyAlignment="1">
      <alignment horizontal="center" vertical="center" wrapText="1"/>
    </xf>
    <xf numFmtId="0" fontId="11" fillId="0" borderId="21" xfId="0" applyFont="1" applyBorder="1" applyAlignment="1">
      <alignment horizontal="center" vertical="center"/>
    </xf>
    <xf numFmtId="0" fontId="14" fillId="0" borderId="21" xfId="0" applyFont="1" applyBorder="1" applyAlignment="1">
      <alignment horizontal="center" vertical="center" wrapText="1"/>
    </xf>
    <xf numFmtId="0" fontId="14" fillId="0" borderId="32" xfId="0" applyFont="1" applyBorder="1" applyAlignment="1">
      <alignment horizontal="center" vertical="center" wrapText="1"/>
    </xf>
    <xf numFmtId="0" fontId="10" fillId="3" borderId="36" xfId="1" applyFont="1" applyFill="1" applyBorder="1" applyAlignment="1">
      <alignment horizontal="center" vertical="center"/>
    </xf>
    <xf numFmtId="0" fontId="10" fillId="3" borderId="37" xfId="1" applyFont="1" applyFill="1" applyBorder="1" applyAlignment="1">
      <alignment horizontal="center" vertical="center"/>
    </xf>
    <xf numFmtId="0" fontId="10" fillId="3" borderId="38" xfId="1" applyFont="1" applyFill="1" applyBorder="1" applyAlignment="1">
      <alignment horizontal="center" vertical="center"/>
    </xf>
    <xf numFmtId="0" fontId="10" fillId="3" borderId="26" xfId="1" applyFont="1" applyFill="1" applyBorder="1" applyAlignment="1">
      <alignment horizontal="center" vertical="center"/>
    </xf>
    <xf numFmtId="0" fontId="10" fillId="3" borderId="27" xfId="1" applyFont="1" applyFill="1" applyBorder="1" applyAlignment="1">
      <alignment horizontal="center" vertical="center"/>
    </xf>
    <xf numFmtId="0" fontId="10" fillId="3" borderId="31" xfId="1" applyFont="1" applyFill="1" applyBorder="1" applyAlignment="1">
      <alignment horizontal="center" vertical="center"/>
    </xf>
    <xf numFmtId="0" fontId="25" fillId="0" borderId="33" xfId="1" applyFont="1" applyBorder="1" applyAlignment="1">
      <alignment horizontal="left" vertical="center" wrapText="1"/>
    </xf>
    <xf numFmtId="0" fontId="25" fillId="0" borderId="34" xfId="1" applyFont="1" applyBorder="1" applyAlignment="1">
      <alignment horizontal="left" vertical="center" wrapText="1"/>
    </xf>
    <xf numFmtId="0" fontId="25" fillId="0" borderId="35" xfId="1" applyFont="1" applyBorder="1" applyAlignment="1">
      <alignment horizontal="left" vertical="center" wrapText="1"/>
    </xf>
    <xf numFmtId="0" fontId="11" fillId="0" borderId="30" xfId="0" applyFont="1" applyBorder="1" applyAlignment="1">
      <alignment horizontal="center" vertical="center"/>
    </xf>
    <xf numFmtId="0" fontId="18" fillId="0" borderId="21" xfId="0" applyFont="1" applyBorder="1" applyAlignment="1">
      <alignment horizontal="center" vertical="center"/>
    </xf>
    <xf numFmtId="0" fontId="11" fillId="0" borderId="21" xfId="0" applyFont="1" applyBorder="1" applyAlignment="1" applyProtection="1">
      <alignment horizontal="center" vertical="center" wrapText="1"/>
      <protection hidden="1"/>
    </xf>
    <xf numFmtId="0" fontId="11" fillId="0" borderId="32" xfId="0" applyFont="1" applyBorder="1" applyAlignment="1" applyProtection="1">
      <alignment horizontal="center" vertical="center" wrapText="1"/>
      <protection hidden="1"/>
    </xf>
    <xf numFmtId="0" fontId="11" fillId="0" borderId="30" xfId="0" applyFont="1" applyBorder="1" applyAlignment="1">
      <alignment horizontal="center" vertical="center" wrapText="1"/>
    </xf>
    <xf numFmtId="0" fontId="21" fillId="0" borderId="1" xfId="1" applyFont="1" applyBorder="1" applyAlignment="1">
      <alignment horizontal="right" vertical="center" wrapText="1"/>
    </xf>
    <xf numFmtId="0" fontId="21" fillId="0" borderId="1" xfId="1" applyFont="1" applyBorder="1" applyAlignment="1">
      <alignment horizontal="right" vertical="center"/>
    </xf>
    <xf numFmtId="0" fontId="8" fillId="0" borderId="3" xfId="1" applyFont="1" applyBorder="1" applyAlignment="1">
      <alignment horizontal="left" wrapText="1"/>
    </xf>
    <xf numFmtId="0" fontId="8" fillId="0" borderId="4" xfId="1" applyFont="1" applyBorder="1" applyAlignment="1">
      <alignment horizontal="left" wrapText="1"/>
    </xf>
    <xf numFmtId="0" fontId="8" fillId="0" borderId="7" xfId="1" applyFont="1" applyBorder="1" applyAlignment="1">
      <alignment horizontal="left" wrapText="1"/>
    </xf>
    <xf numFmtId="0" fontId="8" fillId="0" borderId="5" xfId="1" applyFont="1" applyBorder="1" applyAlignment="1">
      <alignment horizontal="left" vertical="top" wrapText="1"/>
    </xf>
    <xf numFmtId="0" fontId="8" fillId="0" borderId="6" xfId="1" applyFont="1" applyBorder="1" applyAlignment="1">
      <alignment horizontal="left" vertical="top" wrapText="1"/>
    </xf>
    <xf numFmtId="0" fontId="8" fillId="0" borderId="8" xfId="1" applyFont="1" applyBorder="1" applyAlignment="1">
      <alignment horizontal="left" vertical="top" wrapText="1"/>
    </xf>
    <xf numFmtId="0" fontId="10" fillId="3" borderId="25" xfId="1" applyFont="1" applyFill="1" applyBorder="1" applyAlignment="1">
      <alignment horizontal="center" vertical="center"/>
    </xf>
    <xf numFmtId="0" fontId="10" fillId="3" borderId="22" xfId="1" applyFont="1" applyFill="1" applyBorder="1" applyAlignment="1">
      <alignment horizontal="center" vertical="center"/>
    </xf>
    <xf numFmtId="0" fontId="10" fillId="3" borderId="23" xfId="1" applyFont="1" applyFill="1" applyBorder="1" applyAlignment="1">
      <alignment horizontal="center" vertical="center"/>
    </xf>
    <xf numFmtId="0" fontId="10" fillId="3" borderId="24" xfId="1" applyFont="1" applyFill="1" applyBorder="1" applyAlignment="1">
      <alignment horizontal="center" vertical="center"/>
    </xf>
    <xf numFmtId="0" fontId="11" fillId="0" borderId="26" xfId="1" applyFont="1" applyBorder="1" applyAlignment="1" applyProtection="1">
      <alignment horizontal="center" vertical="center"/>
      <protection hidden="1"/>
    </xf>
    <xf numFmtId="0" fontId="11" fillId="0" borderId="27" xfId="1" applyFont="1" applyBorder="1" applyAlignment="1" applyProtection="1">
      <alignment horizontal="center" vertical="center"/>
      <protection hidden="1"/>
    </xf>
    <xf numFmtId="0" fontId="11" fillId="0" borderId="39" xfId="1" applyFont="1" applyBorder="1" applyAlignment="1" applyProtection="1">
      <alignment horizontal="center" vertical="center"/>
      <protection hidden="1"/>
    </xf>
    <xf numFmtId="0" fontId="23" fillId="0" borderId="26" xfId="1" applyFont="1" applyBorder="1" applyAlignment="1" applyProtection="1">
      <alignment horizontal="left" vertical="center"/>
      <protection hidden="1"/>
    </xf>
    <xf numFmtId="0" fontId="23" fillId="0" borderId="27" xfId="1" applyFont="1" applyBorder="1" applyAlignment="1" applyProtection="1">
      <alignment horizontal="left" vertical="center"/>
      <protection hidden="1"/>
    </xf>
    <xf numFmtId="0" fontId="23" fillId="0" borderId="39" xfId="1" applyFont="1" applyBorder="1" applyAlignment="1" applyProtection="1">
      <alignment horizontal="left" vertical="center"/>
      <protection hidden="1"/>
    </xf>
    <xf numFmtId="0" fontId="12" fillId="0" borderId="21" xfId="1" applyFont="1" applyBorder="1" applyAlignment="1">
      <alignment horizontal="center" vertical="center" wrapText="1"/>
    </xf>
    <xf numFmtId="0" fontId="12" fillId="0" borderId="32" xfId="1" applyFont="1" applyBorder="1" applyAlignment="1">
      <alignment horizontal="center" vertical="center" wrapText="1"/>
    </xf>
    <xf numFmtId="0" fontId="13" fillId="0" borderId="21" xfId="1" applyFont="1" applyBorder="1" applyAlignment="1">
      <alignment horizontal="right" vertical="center" wrapText="1"/>
    </xf>
    <xf numFmtId="0" fontId="13" fillId="0" borderId="30" xfId="1" applyFont="1" applyBorder="1" applyAlignment="1">
      <alignment horizontal="right" vertical="center" wrapText="1"/>
    </xf>
    <xf numFmtId="0" fontId="13" fillId="0" borderId="30" xfId="1" applyFont="1" applyBorder="1" applyAlignment="1">
      <alignment horizontal="center" wrapText="1"/>
    </xf>
    <xf numFmtId="0" fontId="13" fillId="0" borderId="21" xfId="1" applyFont="1" applyBorder="1" applyAlignment="1">
      <alignment horizontal="center"/>
    </xf>
    <xf numFmtId="0" fontId="18" fillId="0" borderId="17" xfId="0" applyFont="1" applyBorder="1" applyAlignment="1">
      <alignment horizontal="center" vertical="center"/>
    </xf>
    <xf numFmtId="0" fontId="18" fillId="0" borderId="15" xfId="0" applyFont="1" applyBorder="1" applyAlignment="1">
      <alignment horizontal="center" vertical="center"/>
    </xf>
    <xf numFmtId="0" fontId="18" fillId="0" borderId="19" xfId="0" applyFont="1" applyBorder="1" applyAlignment="1">
      <alignment horizontal="center" vertical="center"/>
    </xf>
    <xf numFmtId="0" fontId="18" fillId="0" borderId="20" xfId="0" applyFont="1" applyBorder="1" applyAlignment="1">
      <alignment horizontal="center" vertical="center"/>
    </xf>
    <xf numFmtId="0" fontId="18" fillId="0" borderId="15" xfId="0" applyFont="1" applyBorder="1" applyAlignment="1">
      <alignment horizontal="center" vertical="center" wrapText="1"/>
    </xf>
    <xf numFmtId="0" fontId="17" fillId="2" borderId="9" xfId="0" applyFont="1" applyFill="1" applyBorder="1" applyAlignment="1">
      <alignment horizontal="center" vertical="center"/>
    </xf>
    <xf numFmtId="0" fontId="17" fillId="2" borderId="10" xfId="0" applyFont="1" applyFill="1" applyBorder="1" applyAlignment="1">
      <alignment horizontal="center" vertical="center"/>
    </xf>
    <xf numFmtId="0" fontId="18" fillId="0" borderId="12" xfId="0" applyFont="1" applyBorder="1" applyAlignment="1">
      <alignment horizontal="center" vertical="center" wrapText="1"/>
    </xf>
    <xf numFmtId="0" fontId="27" fillId="3" borderId="21" xfId="1" applyFont="1" applyFill="1" applyBorder="1" applyAlignment="1">
      <alignment horizontal="center" wrapText="1"/>
    </xf>
    <xf numFmtId="0" fontId="27" fillId="3" borderId="21" xfId="1" applyFont="1" applyFill="1" applyBorder="1" applyAlignment="1">
      <alignment horizontal="center"/>
    </xf>
    <xf numFmtId="0" fontId="28" fillId="3" borderId="21" xfId="1" applyFont="1" applyFill="1" applyBorder="1" applyAlignment="1">
      <alignment horizontal="center" vertical="center" wrapText="1"/>
    </xf>
    <xf numFmtId="0" fontId="28" fillId="3" borderId="21" xfId="1" applyFont="1" applyFill="1" applyBorder="1" applyAlignment="1">
      <alignment horizontal="center" vertical="center"/>
    </xf>
    <xf numFmtId="0" fontId="33" fillId="3" borderId="21" xfId="1" applyFont="1" applyFill="1" applyBorder="1" applyAlignment="1" applyProtection="1">
      <alignment horizontal="center" vertical="center"/>
      <protection locked="0"/>
    </xf>
    <xf numFmtId="0" fontId="33" fillId="3" borderId="21" xfId="1" applyFont="1" applyFill="1" applyBorder="1" applyAlignment="1">
      <alignment horizontal="center" vertical="center"/>
    </xf>
    <xf numFmtId="0" fontId="32" fillId="0" borderId="21" xfId="0" applyFont="1" applyBorder="1" applyAlignment="1">
      <alignment horizontal="center" vertical="center"/>
    </xf>
    <xf numFmtId="0" fontId="29" fillId="3" borderId="40" xfId="1" applyFont="1" applyFill="1" applyBorder="1" applyAlignment="1">
      <alignment horizontal="left" vertical="top" wrapText="1"/>
    </xf>
    <xf numFmtId="0" fontId="29" fillId="3" borderId="41" xfId="1" applyFont="1" applyFill="1" applyBorder="1" applyAlignment="1">
      <alignment horizontal="left" vertical="top" wrapText="1"/>
    </xf>
    <xf numFmtId="0" fontId="29" fillId="3" borderId="52" xfId="1" applyFont="1" applyFill="1" applyBorder="1" applyAlignment="1">
      <alignment horizontal="left" vertical="top" wrapText="1"/>
    </xf>
    <xf numFmtId="0" fontId="29" fillId="3" borderId="42" xfId="1" applyFont="1" applyFill="1" applyBorder="1" applyAlignment="1">
      <alignment horizontal="left" vertical="top" wrapText="1"/>
    </xf>
    <xf numFmtId="0" fontId="29" fillId="3" borderId="43" xfId="1" applyFont="1" applyFill="1" applyBorder="1" applyAlignment="1">
      <alignment horizontal="left" vertical="top" wrapText="1"/>
    </xf>
    <xf numFmtId="0" fontId="29" fillId="3" borderId="53" xfId="1" applyFont="1" applyFill="1" applyBorder="1" applyAlignment="1">
      <alignment horizontal="left" vertical="top" wrapText="1"/>
    </xf>
    <xf numFmtId="0" fontId="32" fillId="0" borderId="21" xfId="0" applyFont="1" applyBorder="1" applyAlignment="1" applyProtection="1">
      <alignment horizontal="center" vertical="center"/>
      <protection hidden="1"/>
    </xf>
    <xf numFmtId="0" fontId="32" fillId="0" borderId="21" xfId="0" applyFont="1" applyBorder="1" applyAlignment="1" applyProtection="1">
      <alignment horizontal="center" vertical="center" wrapText="1"/>
      <protection hidden="1"/>
    </xf>
    <xf numFmtId="1" fontId="32" fillId="0" borderId="21" xfId="0" applyNumberFormat="1" applyFont="1" applyBorder="1" applyAlignment="1" applyProtection="1">
      <alignment horizontal="center" vertical="center"/>
      <protection hidden="1"/>
    </xf>
    <xf numFmtId="0" fontId="32" fillId="0" borderId="21" xfId="1" applyFont="1" applyBorder="1" applyAlignment="1" applyProtection="1">
      <alignment horizontal="center" vertical="center"/>
      <protection hidden="1"/>
    </xf>
    <xf numFmtId="1" fontId="32" fillId="0" borderId="21" xfId="1" applyNumberFormat="1" applyFont="1" applyBorder="1" applyAlignment="1" applyProtection="1">
      <alignment horizontal="center" vertical="center"/>
      <protection hidden="1"/>
    </xf>
    <xf numFmtId="0" fontId="32" fillId="0" borderId="21" xfId="0" applyFont="1" applyBorder="1" applyAlignment="1">
      <alignment horizontal="center" vertical="center" wrapText="1"/>
    </xf>
    <xf numFmtId="0" fontId="25" fillId="0" borderId="21" xfId="1" applyFont="1" applyBorder="1" applyAlignment="1">
      <alignment horizontal="left" vertical="center" wrapText="1"/>
    </xf>
    <xf numFmtId="0" fontId="30" fillId="3" borderId="21" xfId="1" applyFont="1" applyFill="1" applyBorder="1" applyAlignment="1">
      <alignment horizontal="center" vertical="center"/>
    </xf>
    <xf numFmtId="0" fontId="32" fillId="0" borderId="21" xfId="1" applyFont="1" applyBorder="1" applyAlignment="1" applyProtection="1">
      <alignment horizontal="left" vertical="center"/>
      <protection hidden="1"/>
    </xf>
    <xf numFmtId="0" fontId="21" fillId="0" borderId="21" xfId="1" applyFont="1" applyBorder="1" applyAlignment="1">
      <alignment horizontal="right" vertical="center" wrapText="1"/>
    </xf>
    <xf numFmtId="0" fontId="21" fillId="0" borderId="21" xfId="1" applyFont="1" applyBorder="1" applyAlignment="1">
      <alignment horizontal="right" vertical="center"/>
    </xf>
    <xf numFmtId="0" fontId="11" fillId="0" borderId="21" xfId="1" applyFont="1" applyBorder="1" applyAlignment="1" applyProtection="1">
      <alignment horizontal="center" vertical="center"/>
      <protection hidden="1"/>
    </xf>
    <xf numFmtId="0" fontId="26" fillId="0" borderId="21" xfId="1" applyFont="1" applyBorder="1" applyAlignment="1" applyProtection="1">
      <alignment horizontal="left" vertical="top" wrapText="1"/>
      <protection hidden="1"/>
    </xf>
    <xf numFmtId="0" fontId="11" fillId="0" borderId="21" xfId="1" applyFont="1" applyBorder="1" applyAlignment="1" applyProtection="1">
      <alignment horizontal="left" vertical="top"/>
      <protection hidden="1"/>
    </xf>
    <xf numFmtId="0" fontId="2" fillId="0" borderId="21" xfId="1" applyFont="1" applyBorder="1" applyAlignment="1">
      <alignment horizontal="center" vertical="center" wrapText="1"/>
    </xf>
    <xf numFmtId="0" fontId="7" fillId="0" borderId="21" xfId="1" applyFont="1" applyBorder="1" applyAlignment="1">
      <alignment horizontal="left"/>
    </xf>
    <xf numFmtId="0" fontId="0" fillId="0" borderId="21" xfId="0" applyBorder="1" applyAlignment="1">
      <alignment horizontal="left"/>
    </xf>
    <xf numFmtId="0" fontId="27" fillId="3" borderId="28" xfId="1" applyFont="1" applyFill="1" applyBorder="1" applyAlignment="1">
      <alignment horizontal="center" wrapText="1"/>
    </xf>
    <xf numFmtId="0" fontId="27" fillId="3" borderId="44" xfId="1" applyFont="1" applyFill="1" applyBorder="1" applyAlignment="1">
      <alignment horizontal="center"/>
    </xf>
    <xf numFmtId="0" fontId="28" fillId="3" borderId="0" xfId="1" applyFont="1" applyFill="1" applyAlignment="1">
      <alignment horizontal="center" vertical="center" wrapText="1"/>
    </xf>
    <xf numFmtId="0" fontId="28" fillId="3" borderId="29" xfId="1" applyFont="1" applyFill="1" applyBorder="1" applyAlignment="1">
      <alignment horizontal="center" vertical="center"/>
    </xf>
    <xf numFmtId="0" fontId="28" fillId="3" borderId="45" xfId="1" applyFont="1" applyFill="1" applyBorder="1" applyAlignment="1">
      <alignment horizontal="center" vertical="center"/>
    </xf>
    <xf numFmtId="0" fontId="28" fillId="3" borderId="46" xfId="1" applyFont="1" applyFill="1" applyBorder="1" applyAlignment="1">
      <alignment horizontal="center" vertical="center"/>
    </xf>
    <xf numFmtId="0" fontId="28" fillId="3" borderId="0" xfId="1" applyFont="1" applyFill="1" applyBorder="1" applyAlignment="1">
      <alignment horizontal="left" vertical="top" wrapText="1"/>
    </xf>
    <xf numFmtId="0" fontId="28" fillId="3" borderId="45" xfId="1" applyFont="1" applyFill="1" applyBorder="1" applyAlignment="1">
      <alignment horizontal="left" vertical="top" wrapText="1"/>
    </xf>
    <xf numFmtId="0" fontId="2" fillId="0" borderId="21" xfId="1" applyFont="1" applyBorder="1" applyAlignment="1">
      <alignment horizontal="right" vertical="center" wrapText="1"/>
    </xf>
    <xf numFmtId="0" fontId="2" fillId="0" borderId="21" xfId="1" applyFont="1" applyBorder="1" applyAlignment="1">
      <alignment horizontal="center" wrapText="1"/>
    </xf>
    <xf numFmtId="0" fontId="2" fillId="0" borderId="21" xfId="1" applyFont="1" applyBorder="1" applyAlignment="1">
      <alignment horizontal="center"/>
    </xf>
    <xf numFmtId="0" fontId="10" fillId="3" borderId="21" xfId="1" applyFont="1" applyFill="1" applyBorder="1" applyAlignment="1">
      <alignment horizontal="center" vertical="center"/>
    </xf>
    <xf numFmtId="0" fontId="35" fillId="4" borderId="21" xfId="0" applyFont="1" applyFill="1" applyBorder="1" applyAlignment="1">
      <alignment horizontal="center" vertical="center" wrapText="1"/>
    </xf>
    <xf numFmtId="0" fontId="36" fillId="0" borderId="21" xfId="0" applyFont="1" applyBorder="1" applyAlignment="1" applyProtection="1">
      <alignment horizontal="center" vertical="center" wrapText="1"/>
      <protection locked="0"/>
    </xf>
    <xf numFmtId="0" fontId="8" fillId="0" borderId="21" xfId="1" applyFont="1" applyBorder="1" applyAlignment="1">
      <alignment horizontal="left" wrapText="1"/>
    </xf>
    <xf numFmtId="0" fontId="6" fillId="0" borderId="21" xfId="1" applyBorder="1" applyAlignment="1">
      <alignment horizontal="center"/>
    </xf>
    <xf numFmtId="0" fontId="26" fillId="0" borderId="21" xfId="1" applyFont="1" applyBorder="1" applyAlignment="1">
      <alignment horizontal="left" vertical="center" wrapText="1"/>
    </xf>
    <xf numFmtId="0" fontId="1" fillId="0" borderId="0" xfId="0" applyFont="1"/>
  </cellXfs>
  <cellStyles count="2">
    <cellStyle name="Normal" xfId="0" builtinId="0"/>
    <cellStyle name="Normal 2" xfId="1" xr:uid="{C2C27034-1C86-4155-A91B-55E6E8BB511A}"/>
  </cellStyles>
  <dxfs count="0"/>
  <tableStyles count="0" defaultTableStyle="TableStyleMedium2" defaultPivotStyle="PivotStyleLight16"/>
  <colors>
    <mruColors>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jpe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jpeg"/><Relationship Id="rId14" Type="http://schemas.openxmlformats.org/officeDocument/2006/relationships/image" Target="../media/image14.jpg"/></Relationships>
</file>

<file path=xl/drawings/_rels/drawing2.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image" Target="../media/image4.png"/><Relationship Id="rId7" Type="http://schemas.openxmlformats.org/officeDocument/2006/relationships/image" Target="../media/image17.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14.jpg"/><Relationship Id="rId5" Type="http://schemas.openxmlformats.org/officeDocument/2006/relationships/image" Target="../media/image6.png"/><Relationship Id="rId10" Type="http://schemas.openxmlformats.org/officeDocument/2006/relationships/image" Target="../media/image18.png"/><Relationship Id="rId4" Type="http://schemas.openxmlformats.org/officeDocument/2006/relationships/image" Target="../media/image5.png"/><Relationship Id="rId9" Type="http://schemas.openxmlformats.org/officeDocument/2006/relationships/image" Target="../media/image7.png"/></Relationships>
</file>

<file path=xl/drawings/_rels/drawing3.xml.rels><?xml version="1.0" encoding="UTF-8" standalone="yes"?>
<Relationships xmlns="http://schemas.openxmlformats.org/package/2006/relationships"><Relationship Id="rId8" Type="http://schemas.openxmlformats.org/officeDocument/2006/relationships/image" Target="../media/image11.jpeg"/><Relationship Id="rId13" Type="http://schemas.openxmlformats.org/officeDocument/2006/relationships/image" Target="../media/image21.jpeg"/><Relationship Id="rId3" Type="http://schemas.openxmlformats.org/officeDocument/2006/relationships/image" Target="../media/image3.png"/><Relationship Id="rId7" Type="http://schemas.openxmlformats.org/officeDocument/2006/relationships/image" Target="../media/image10.png"/><Relationship Id="rId12" Type="http://schemas.openxmlformats.org/officeDocument/2006/relationships/image" Target="../media/image20.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9.jpeg"/><Relationship Id="rId11" Type="http://schemas.openxmlformats.org/officeDocument/2006/relationships/image" Target="../media/image19.jpeg"/><Relationship Id="rId5" Type="http://schemas.openxmlformats.org/officeDocument/2006/relationships/image" Target="../media/image8.jpeg"/><Relationship Id="rId15" Type="http://schemas.openxmlformats.org/officeDocument/2006/relationships/image" Target="../media/image18.png"/><Relationship Id="rId10" Type="http://schemas.openxmlformats.org/officeDocument/2006/relationships/image" Target="../media/image13.png"/><Relationship Id="rId4" Type="http://schemas.openxmlformats.org/officeDocument/2006/relationships/image" Target="../media/image6.png"/><Relationship Id="rId9" Type="http://schemas.openxmlformats.org/officeDocument/2006/relationships/image" Target="../media/image12.jpeg"/><Relationship Id="rId14" Type="http://schemas.openxmlformats.org/officeDocument/2006/relationships/image" Target="../media/image22.jpeg"/></Relationships>
</file>

<file path=xl/drawings/drawing1.xml><?xml version="1.0" encoding="utf-8"?>
<xdr:wsDr xmlns:xdr="http://schemas.openxmlformats.org/drawingml/2006/spreadsheetDrawing" xmlns:a="http://schemas.openxmlformats.org/drawingml/2006/main">
  <xdr:twoCellAnchor editAs="oneCell">
    <xdr:from>
      <xdr:col>0</xdr:col>
      <xdr:colOff>196850</xdr:colOff>
      <xdr:row>0</xdr:row>
      <xdr:rowOff>107950</xdr:rowOff>
    </xdr:from>
    <xdr:to>
      <xdr:col>1</xdr:col>
      <xdr:colOff>556129</xdr:colOff>
      <xdr:row>0</xdr:row>
      <xdr:rowOff>609212</xdr:rowOff>
    </xdr:to>
    <xdr:pic>
      <xdr:nvPicPr>
        <xdr:cNvPr id="2" name="Picture 1">
          <a:extLst>
            <a:ext uri="{FF2B5EF4-FFF2-40B4-BE49-F238E27FC236}">
              <a16:creationId xmlns:a16="http://schemas.microsoft.com/office/drawing/2014/main" id="{9DDF9D6E-389D-4EB8-9571-DA1896649B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850" y="107950"/>
          <a:ext cx="2032000" cy="501262"/>
        </a:xfrm>
        <a:prstGeom prst="rect">
          <a:avLst/>
        </a:prstGeom>
      </xdr:spPr>
    </xdr:pic>
    <xdr:clientData/>
  </xdr:twoCellAnchor>
  <xdr:twoCellAnchor editAs="oneCell">
    <xdr:from>
      <xdr:col>4</xdr:col>
      <xdr:colOff>617152</xdr:colOff>
      <xdr:row>1</xdr:row>
      <xdr:rowOff>1649000</xdr:rowOff>
    </xdr:from>
    <xdr:to>
      <xdr:col>5</xdr:col>
      <xdr:colOff>631065</xdr:colOff>
      <xdr:row>1</xdr:row>
      <xdr:rowOff>2369951</xdr:rowOff>
    </xdr:to>
    <xdr:pic>
      <xdr:nvPicPr>
        <xdr:cNvPr id="3" name="Picture 2">
          <a:extLst>
            <a:ext uri="{FF2B5EF4-FFF2-40B4-BE49-F238E27FC236}">
              <a16:creationId xmlns:a16="http://schemas.microsoft.com/office/drawing/2014/main" id="{9A1D60F6-059B-4B8B-8037-CA5E04A5980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855902" y="2398300"/>
          <a:ext cx="718763" cy="720951"/>
        </a:xfrm>
        <a:prstGeom prst="rect">
          <a:avLst/>
        </a:prstGeom>
      </xdr:spPr>
    </xdr:pic>
    <xdr:clientData/>
  </xdr:twoCellAnchor>
  <xdr:twoCellAnchor editAs="oneCell">
    <xdr:from>
      <xdr:col>5</xdr:col>
      <xdr:colOff>792824</xdr:colOff>
      <xdr:row>1</xdr:row>
      <xdr:rowOff>1659494</xdr:rowOff>
    </xdr:from>
    <xdr:to>
      <xdr:col>5</xdr:col>
      <xdr:colOff>1511769</xdr:colOff>
      <xdr:row>1</xdr:row>
      <xdr:rowOff>2379766</xdr:rowOff>
    </xdr:to>
    <xdr:pic>
      <xdr:nvPicPr>
        <xdr:cNvPr id="4" name="Picture 3">
          <a:extLst>
            <a:ext uri="{FF2B5EF4-FFF2-40B4-BE49-F238E27FC236}">
              <a16:creationId xmlns:a16="http://schemas.microsoft.com/office/drawing/2014/main" id="{B3C7CAE8-C9DE-4586-AFA2-B8B1B4ED840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736424" y="2408794"/>
          <a:ext cx="718945" cy="720272"/>
        </a:xfrm>
        <a:prstGeom prst="rect">
          <a:avLst/>
        </a:prstGeom>
      </xdr:spPr>
    </xdr:pic>
    <xdr:clientData/>
  </xdr:twoCellAnchor>
  <xdr:twoCellAnchor editAs="oneCell">
    <xdr:from>
      <xdr:col>3</xdr:col>
      <xdr:colOff>485061</xdr:colOff>
      <xdr:row>1</xdr:row>
      <xdr:rowOff>1673678</xdr:rowOff>
    </xdr:from>
    <xdr:to>
      <xdr:col>4</xdr:col>
      <xdr:colOff>461157</xdr:colOff>
      <xdr:row>1</xdr:row>
      <xdr:rowOff>2395108</xdr:rowOff>
    </xdr:to>
    <xdr:pic>
      <xdr:nvPicPr>
        <xdr:cNvPr id="5" name="Picture 4">
          <a:extLst>
            <a:ext uri="{FF2B5EF4-FFF2-40B4-BE49-F238E27FC236}">
              <a16:creationId xmlns:a16="http://schemas.microsoft.com/office/drawing/2014/main" id="{DA7BD597-F10E-440E-AB61-ECFF9B248F8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733380" y="2421067"/>
          <a:ext cx="725396" cy="721430"/>
        </a:xfrm>
        <a:prstGeom prst="rect">
          <a:avLst/>
        </a:prstGeom>
      </xdr:spPr>
    </xdr:pic>
    <xdr:clientData/>
  </xdr:twoCellAnchor>
  <xdr:twoCellAnchor editAs="oneCell">
    <xdr:from>
      <xdr:col>2</xdr:col>
      <xdr:colOff>1847850</xdr:colOff>
      <xdr:row>1</xdr:row>
      <xdr:rowOff>1660703</xdr:rowOff>
    </xdr:from>
    <xdr:to>
      <xdr:col>3</xdr:col>
      <xdr:colOff>415483</xdr:colOff>
      <xdr:row>1</xdr:row>
      <xdr:rowOff>2381654</xdr:rowOff>
    </xdr:to>
    <xdr:pic>
      <xdr:nvPicPr>
        <xdr:cNvPr id="6" name="Picture 5">
          <a:extLst>
            <a:ext uri="{FF2B5EF4-FFF2-40B4-BE49-F238E27FC236}">
              <a16:creationId xmlns:a16="http://schemas.microsoft.com/office/drawing/2014/main" id="{83EC69F7-13DD-423B-8057-E85F4C203CA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155937" y="2328833"/>
          <a:ext cx="743198" cy="720951"/>
        </a:xfrm>
        <a:prstGeom prst="rect">
          <a:avLst/>
        </a:prstGeom>
      </xdr:spPr>
    </xdr:pic>
    <xdr:clientData/>
  </xdr:twoCellAnchor>
  <xdr:twoCellAnchor editAs="oneCell">
    <xdr:from>
      <xdr:col>2</xdr:col>
      <xdr:colOff>2089907</xdr:colOff>
      <xdr:row>1</xdr:row>
      <xdr:rowOff>176455</xdr:rowOff>
    </xdr:from>
    <xdr:to>
      <xdr:col>5</xdr:col>
      <xdr:colOff>1488074</xdr:colOff>
      <xdr:row>1</xdr:row>
      <xdr:rowOff>1405695</xdr:rowOff>
    </xdr:to>
    <xdr:pic>
      <xdr:nvPicPr>
        <xdr:cNvPr id="8" name="Picture 7">
          <a:extLst>
            <a:ext uri="{FF2B5EF4-FFF2-40B4-BE49-F238E27FC236}">
              <a16:creationId xmlns:a16="http://schemas.microsoft.com/office/drawing/2014/main" id="{3CC70ED1-C463-4320-9CF3-623F45A0771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360172" y="929464"/>
          <a:ext cx="3337078" cy="1229240"/>
        </a:xfrm>
        <a:prstGeom prst="rect">
          <a:avLst/>
        </a:prstGeom>
      </xdr:spPr>
    </xdr:pic>
    <xdr:clientData/>
  </xdr:twoCellAnchor>
  <xdr:twoCellAnchor editAs="oneCell">
    <xdr:from>
      <xdr:col>0</xdr:col>
      <xdr:colOff>721559</xdr:colOff>
      <xdr:row>2</xdr:row>
      <xdr:rowOff>1365243</xdr:rowOff>
    </xdr:from>
    <xdr:to>
      <xdr:col>5</xdr:col>
      <xdr:colOff>1329765</xdr:colOff>
      <xdr:row>2</xdr:row>
      <xdr:rowOff>3564103</xdr:rowOff>
    </xdr:to>
    <xdr:pic>
      <xdr:nvPicPr>
        <xdr:cNvPr id="9" name="Picture 8">
          <a:extLst>
            <a:ext uri="{FF2B5EF4-FFF2-40B4-BE49-F238E27FC236}">
              <a16:creationId xmlns:a16="http://schemas.microsoft.com/office/drawing/2014/main" id="{FC9B4C80-533A-42B5-9D16-6A7948B8D63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21559" y="4936184"/>
          <a:ext cx="6554794" cy="2198860"/>
        </a:xfrm>
        <a:prstGeom prst="rect">
          <a:avLst/>
        </a:prstGeom>
      </xdr:spPr>
    </xdr:pic>
    <xdr:clientData/>
  </xdr:twoCellAnchor>
  <xdr:twoCellAnchor editAs="oneCell">
    <xdr:from>
      <xdr:col>0</xdr:col>
      <xdr:colOff>87575</xdr:colOff>
      <xdr:row>55</xdr:row>
      <xdr:rowOff>232177</xdr:rowOff>
    </xdr:from>
    <xdr:to>
      <xdr:col>0</xdr:col>
      <xdr:colOff>641480</xdr:colOff>
      <xdr:row>55</xdr:row>
      <xdr:rowOff>1005690</xdr:rowOff>
    </xdr:to>
    <xdr:pic>
      <xdr:nvPicPr>
        <xdr:cNvPr id="14" name="Picture 13" descr="Caleffi - Safety Pressure Relief Valve 1/2&quot; 6 Bar 312460">
          <a:extLst>
            <a:ext uri="{FF2B5EF4-FFF2-40B4-BE49-F238E27FC236}">
              <a16:creationId xmlns:a16="http://schemas.microsoft.com/office/drawing/2014/main" id="{1385DC6D-EFB7-4DD5-82D4-41041C90E2A5}"/>
            </a:ext>
          </a:extLst>
        </xdr:cNvPr>
        <xdr:cNvPicPr>
          <a:picLocks noChangeAspect="1" noChangeArrowheads="1"/>
        </xdr:cNvPicPr>
      </xdr:nvPicPr>
      <xdr:blipFill rotWithShape="1">
        <a:blip xmlns:r="http://schemas.openxmlformats.org/officeDocument/2006/relationships" r:embed="rId8" cstate="print">
          <a:extLst>
            <a:ext uri="{28A0092B-C50C-407E-A947-70E740481C1C}">
              <a14:useLocalDpi xmlns:a14="http://schemas.microsoft.com/office/drawing/2010/main" val="0"/>
            </a:ext>
          </a:extLst>
        </a:blip>
        <a:srcRect l="16853" r="16853"/>
        <a:stretch/>
      </xdr:blipFill>
      <xdr:spPr bwMode="auto">
        <a:xfrm>
          <a:off x="87575" y="16360053"/>
          <a:ext cx="553905" cy="7735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35608</xdr:colOff>
      <xdr:row>54</xdr:row>
      <xdr:rowOff>34979</xdr:rowOff>
    </xdr:from>
    <xdr:ext cx="700280" cy="698333"/>
    <xdr:pic>
      <xdr:nvPicPr>
        <xdr:cNvPr id="15" name="Picture 14" descr="See the source image">
          <a:extLst>
            <a:ext uri="{FF2B5EF4-FFF2-40B4-BE49-F238E27FC236}">
              <a16:creationId xmlns:a16="http://schemas.microsoft.com/office/drawing/2014/main" id="{9CE1F2F7-80BF-4713-B0F1-B3F7DAAEBE04}"/>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5608" y="15971793"/>
          <a:ext cx="700280" cy="69833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712148</xdr:colOff>
      <xdr:row>54</xdr:row>
      <xdr:rowOff>188362</xdr:rowOff>
    </xdr:from>
    <xdr:ext cx="907991" cy="215459"/>
    <xdr:pic>
      <xdr:nvPicPr>
        <xdr:cNvPr id="16" name="Picture 15" descr="GattiHR Recruits New Human Resources Business Partner - GattiHR">
          <a:extLst>
            <a:ext uri="{FF2B5EF4-FFF2-40B4-BE49-F238E27FC236}">
              <a16:creationId xmlns:a16="http://schemas.microsoft.com/office/drawing/2014/main" id="{C2F1C0CD-57B7-4753-BC41-44B2D23FB681}"/>
            </a:ext>
          </a:extLst>
        </xdr:cNvPr>
        <xdr:cNvPicPr>
          <a:picLocks noChangeAspect="1" noChangeArrowheads="1"/>
        </xdr:cNvPicPr>
      </xdr:nvPicPr>
      <xdr:blipFill rotWithShape="1">
        <a:blip xmlns:r="http://schemas.openxmlformats.org/officeDocument/2006/relationships" r:embed="rId10" cstate="print">
          <a:extLst>
            <a:ext uri="{28A0092B-C50C-407E-A947-70E740481C1C}">
              <a14:useLocalDpi xmlns:a14="http://schemas.microsoft.com/office/drawing/2010/main" val="0"/>
            </a:ext>
          </a:extLst>
        </a:blip>
        <a:srcRect t="25620" b="25620"/>
        <a:stretch/>
      </xdr:blipFill>
      <xdr:spPr bwMode="auto">
        <a:xfrm>
          <a:off x="712148" y="16125176"/>
          <a:ext cx="907991" cy="2154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xdr:col>
      <xdr:colOff>241956</xdr:colOff>
      <xdr:row>55</xdr:row>
      <xdr:rowOff>124871</xdr:rowOff>
    </xdr:from>
    <xdr:to>
      <xdr:col>2</xdr:col>
      <xdr:colOff>800728</xdr:colOff>
      <xdr:row>55</xdr:row>
      <xdr:rowOff>873300</xdr:rowOff>
    </xdr:to>
    <xdr:pic>
      <xdr:nvPicPr>
        <xdr:cNvPr id="17" name="Picture 16" descr="See the source image">
          <a:extLst>
            <a:ext uri="{FF2B5EF4-FFF2-40B4-BE49-F238E27FC236}">
              <a16:creationId xmlns:a16="http://schemas.microsoft.com/office/drawing/2014/main" id="{44805CB5-EEA9-4868-98A0-AC16B7587E9D}"/>
            </a:ext>
          </a:extLst>
        </xdr:cNvPr>
        <xdr:cNvPicPr>
          <a:picLocks noChangeAspect="1" noChangeArrowheads="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l="14499" r="14499"/>
        <a:stretch/>
      </xdr:blipFill>
      <xdr:spPr bwMode="auto">
        <a:xfrm>
          <a:off x="2512221" y="16252747"/>
          <a:ext cx="558772" cy="7484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214078</xdr:colOff>
      <xdr:row>57</xdr:row>
      <xdr:rowOff>168494</xdr:rowOff>
    </xdr:from>
    <xdr:to>
      <xdr:col>2</xdr:col>
      <xdr:colOff>956398</xdr:colOff>
      <xdr:row>57</xdr:row>
      <xdr:rowOff>907141</xdr:rowOff>
    </xdr:to>
    <xdr:pic>
      <xdr:nvPicPr>
        <xdr:cNvPr id="18" name="Picture 17">
          <a:extLst>
            <a:ext uri="{FF2B5EF4-FFF2-40B4-BE49-F238E27FC236}">
              <a16:creationId xmlns:a16="http://schemas.microsoft.com/office/drawing/2014/main" id="{F7A69F39-3A3A-4B3B-BF11-F7AE2DF6057D}"/>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484343" y="18139556"/>
          <a:ext cx="742320" cy="7386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34809</xdr:colOff>
      <xdr:row>57</xdr:row>
      <xdr:rowOff>101429</xdr:rowOff>
    </xdr:from>
    <xdr:to>
      <xdr:col>1</xdr:col>
      <xdr:colOff>357233</xdr:colOff>
      <xdr:row>57</xdr:row>
      <xdr:rowOff>546521</xdr:rowOff>
    </xdr:to>
    <xdr:pic>
      <xdr:nvPicPr>
        <xdr:cNvPr id="19" name="Picture 18">
          <a:extLst>
            <a:ext uri="{FF2B5EF4-FFF2-40B4-BE49-F238E27FC236}">
              <a16:creationId xmlns:a16="http://schemas.microsoft.com/office/drawing/2014/main" id="{BF2915D7-2A32-4D02-93DB-EC6D979350E3}"/>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34809" y="18072491"/>
          <a:ext cx="2143132" cy="4450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584200</xdr:colOff>
      <xdr:row>1</xdr:row>
      <xdr:rowOff>67016</xdr:rowOff>
    </xdr:from>
    <xdr:to>
      <xdr:col>2</xdr:col>
      <xdr:colOff>1141089</xdr:colOff>
      <xdr:row>1</xdr:row>
      <xdr:rowOff>2730523</xdr:rowOff>
    </xdr:to>
    <xdr:pic>
      <xdr:nvPicPr>
        <xdr:cNvPr id="12" name="Picture 11">
          <a:extLst>
            <a:ext uri="{FF2B5EF4-FFF2-40B4-BE49-F238E27FC236}">
              <a16:creationId xmlns:a16="http://schemas.microsoft.com/office/drawing/2014/main" id="{A2FA7ACB-E901-A84F-AB57-96DEA71503FB}"/>
            </a:ext>
          </a:extLst>
        </xdr:cNvPr>
        <xdr:cNvPicPr>
          <a:picLocks noChangeAspect="1"/>
        </xdr:cNvPicPr>
      </xdr:nvPicPr>
      <xdr:blipFill rotWithShape="1">
        <a:blip xmlns:r="http://schemas.openxmlformats.org/officeDocument/2006/relationships" r:embed="rId14"/>
        <a:srcRect t="27911"/>
        <a:stretch/>
      </xdr:blipFill>
      <xdr:spPr>
        <a:xfrm>
          <a:off x="584200" y="733766"/>
          <a:ext cx="2868289" cy="2663507"/>
        </a:xfrm>
        <a:prstGeom prst="rect">
          <a:avLst/>
        </a:prstGeom>
      </xdr:spPr>
    </xdr:pic>
    <xdr:clientData/>
  </xdr:twoCellAnchor>
  <xdr:twoCellAnchor editAs="oneCell">
    <xdr:from>
      <xdr:col>4</xdr:col>
      <xdr:colOff>479793</xdr:colOff>
      <xdr:row>39</xdr:row>
      <xdr:rowOff>186765</xdr:rowOff>
    </xdr:from>
    <xdr:to>
      <xdr:col>5</xdr:col>
      <xdr:colOff>1844877</xdr:colOff>
      <xdr:row>47</xdr:row>
      <xdr:rowOff>161779</xdr:rowOff>
    </xdr:to>
    <xdr:pic>
      <xdr:nvPicPr>
        <xdr:cNvPr id="10" name="Picture 9">
          <a:extLst>
            <a:ext uri="{FF2B5EF4-FFF2-40B4-BE49-F238E27FC236}">
              <a16:creationId xmlns:a16="http://schemas.microsoft.com/office/drawing/2014/main" id="{8B72C781-DB09-2960-2F10-6133C00FCF54}"/>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5724146" y="12670118"/>
          <a:ext cx="2067319" cy="1992071"/>
        </a:xfrm>
        <a:prstGeom prst="rect">
          <a:avLst/>
        </a:prstGeom>
      </xdr:spPr>
    </xdr:pic>
    <xdr:clientData/>
  </xdr:twoCellAnchor>
  <xdr:twoCellAnchor editAs="oneCell">
    <xdr:from>
      <xdr:col>3</xdr:col>
      <xdr:colOff>72427</xdr:colOff>
      <xdr:row>36</xdr:row>
      <xdr:rowOff>156882</xdr:rowOff>
    </xdr:from>
    <xdr:to>
      <xdr:col>5</xdr:col>
      <xdr:colOff>239059</xdr:colOff>
      <xdr:row>49</xdr:row>
      <xdr:rowOff>89452</xdr:rowOff>
    </xdr:to>
    <xdr:pic>
      <xdr:nvPicPr>
        <xdr:cNvPr id="21" name="Picture 20">
          <a:extLst>
            <a:ext uri="{FF2B5EF4-FFF2-40B4-BE49-F238E27FC236}">
              <a16:creationId xmlns:a16="http://schemas.microsoft.com/office/drawing/2014/main" id="{B0C0C5C1-D49D-6852-9002-E5CFA512E6E5}"/>
            </a:ext>
          </a:extLst>
        </xdr:cNvPr>
        <xdr:cNvPicPr>
          <a:picLocks noChangeAspect="1"/>
        </xdr:cNvPicPr>
      </xdr:nvPicPr>
      <xdr:blipFill rotWithShape="1">
        <a:blip xmlns:r="http://schemas.openxmlformats.org/officeDocument/2006/relationships" r:embed="rId16" cstate="print">
          <a:extLst>
            <a:ext uri="{28A0092B-C50C-407E-A947-70E740481C1C}">
              <a14:useLocalDpi xmlns:a14="http://schemas.microsoft.com/office/drawing/2010/main" val="0"/>
            </a:ext>
          </a:extLst>
        </a:blip>
        <a:srcRect l="11084"/>
        <a:stretch/>
      </xdr:blipFill>
      <xdr:spPr>
        <a:xfrm>
          <a:off x="4569721" y="11848353"/>
          <a:ext cx="1615926" cy="3271924"/>
        </a:xfrm>
        <a:prstGeom prst="rect">
          <a:avLst/>
        </a:prstGeom>
      </xdr:spPr>
    </xdr:pic>
    <xdr:clientData/>
  </xdr:twoCellAnchor>
  <xdr:twoCellAnchor editAs="oneCell">
    <xdr:from>
      <xdr:col>0</xdr:col>
      <xdr:colOff>244929</xdr:colOff>
      <xdr:row>1</xdr:row>
      <xdr:rowOff>435429</xdr:rowOff>
    </xdr:from>
    <xdr:to>
      <xdr:col>1</xdr:col>
      <xdr:colOff>498929</xdr:colOff>
      <xdr:row>1</xdr:row>
      <xdr:rowOff>1183430</xdr:rowOff>
    </xdr:to>
    <xdr:pic>
      <xdr:nvPicPr>
        <xdr:cNvPr id="23" name="Picture 22">
          <a:extLst>
            <a:ext uri="{FF2B5EF4-FFF2-40B4-BE49-F238E27FC236}">
              <a16:creationId xmlns:a16="http://schemas.microsoft.com/office/drawing/2014/main" id="{7D68573B-7C8D-9FEC-377F-2F672B369D37}"/>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244929" y="1106715"/>
          <a:ext cx="1914071" cy="7480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37714</xdr:colOff>
      <xdr:row>1</xdr:row>
      <xdr:rowOff>1952213</xdr:rowOff>
    </xdr:from>
    <xdr:to>
      <xdr:col>5</xdr:col>
      <xdr:colOff>756477</xdr:colOff>
      <xdr:row>1</xdr:row>
      <xdr:rowOff>2673164</xdr:rowOff>
    </xdr:to>
    <xdr:pic>
      <xdr:nvPicPr>
        <xdr:cNvPr id="19" name="Picture 18">
          <a:extLst>
            <a:ext uri="{FF2B5EF4-FFF2-40B4-BE49-F238E27FC236}">
              <a16:creationId xmlns:a16="http://schemas.microsoft.com/office/drawing/2014/main" id="{65F76288-AC8D-4895-B58E-DD797A7F64B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633652" y="2618963"/>
          <a:ext cx="718763" cy="720951"/>
        </a:xfrm>
        <a:prstGeom prst="rect">
          <a:avLst/>
        </a:prstGeom>
      </xdr:spPr>
    </xdr:pic>
    <xdr:clientData/>
  </xdr:twoCellAnchor>
  <xdr:twoCellAnchor editAs="oneCell">
    <xdr:from>
      <xdr:col>5</xdr:col>
      <xdr:colOff>861086</xdr:colOff>
      <xdr:row>1</xdr:row>
      <xdr:rowOff>1956357</xdr:rowOff>
    </xdr:from>
    <xdr:to>
      <xdr:col>5</xdr:col>
      <xdr:colOff>1580031</xdr:colOff>
      <xdr:row>1</xdr:row>
      <xdr:rowOff>2676629</xdr:rowOff>
    </xdr:to>
    <xdr:pic>
      <xdr:nvPicPr>
        <xdr:cNvPr id="20" name="Picture 19">
          <a:extLst>
            <a:ext uri="{FF2B5EF4-FFF2-40B4-BE49-F238E27FC236}">
              <a16:creationId xmlns:a16="http://schemas.microsoft.com/office/drawing/2014/main" id="{A7EA2B91-2B68-4761-BE33-6018734DCE6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57024" y="2623107"/>
          <a:ext cx="718945" cy="720272"/>
        </a:xfrm>
        <a:prstGeom prst="rect">
          <a:avLst/>
        </a:prstGeom>
      </xdr:spPr>
    </xdr:pic>
    <xdr:clientData/>
  </xdr:twoCellAnchor>
  <xdr:twoCellAnchor editAs="oneCell">
    <xdr:from>
      <xdr:col>3</xdr:col>
      <xdr:colOff>477123</xdr:colOff>
      <xdr:row>1</xdr:row>
      <xdr:rowOff>1951491</xdr:rowOff>
    </xdr:from>
    <xdr:to>
      <xdr:col>4</xdr:col>
      <xdr:colOff>643719</xdr:colOff>
      <xdr:row>1</xdr:row>
      <xdr:rowOff>2672921</xdr:rowOff>
    </xdr:to>
    <xdr:pic>
      <xdr:nvPicPr>
        <xdr:cNvPr id="21" name="Picture 20">
          <a:extLst>
            <a:ext uri="{FF2B5EF4-FFF2-40B4-BE49-F238E27FC236}">
              <a16:creationId xmlns:a16="http://schemas.microsoft.com/office/drawing/2014/main" id="{A540623B-B23A-431B-A3E0-A37812BA7EC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810998" y="2618241"/>
          <a:ext cx="722221" cy="721430"/>
        </a:xfrm>
        <a:prstGeom prst="rect">
          <a:avLst/>
        </a:prstGeom>
      </xdr:spPr>
    </xdr:pic>
    <xdr:clientData/>
  </xdr:twoCellAnchor>
  <xdr:twoCellAnchor editAs="oneCell">
    <xdr:from>
      <xdr:col>2</xdr:col>
      <xdr:colOff>1331912</xdr:colOff>
      <xdr:row>1</xdr:row>
      <xdr:rowOff>1932166</xdr:rowOff>
    </xdr:from>
    <xdr:to>
      <xdr:col>3</xdr:col>
      <xdr:colOff>318645</xdr:colOff>
      <xdr:row>1</xdr:row>
      <xdr:rowOff>2653117</xdr:rowOff>
    </xdr:to>
    <xdr:pic>
      <xdr:nvPicPr>
        <xdr:cNvPr id="22" name="Picture 21">
          <a:extLst>
            <a:ext uri="{FF2B5EF4-FFF2-40B4-BE49-F238E27FC236}">
              <a16:creationId xmlns:a16="http://schemas.microsoft.com/office/drawing/2014/main" id="{E4663A98-5CB0-4EEC-B578-17378D4F353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903662" y="2598916"/>
          <a:ext cx="748858" cy="720951"/>
        </a:xfrm>
        <a:prstGeom prst="rect">
          <a:avLst/>
        </a:prstGeom>
      </xdr:spPr>
    </xdr:pic>
    <xdr:clientData/>
  </xdr:twoCellAnchor>
  <xdr:twoCellAnchor editAs="oneCell">
    <xdr:from>
      <xdr:col>2</xdr:col>
      <xdr:colOff>1480307</xdr:colOff>
      <xdr:row>1</xdr:row>
      <xdr:rowOff>100255</xdr:rowOff>
    </xdr:from>
    <xdr:to>
      <xdr:col>5</xdr:col>
      <xdr:colOff>1488074</xdr:colOff>
      <xdr:row>1</xdr:row>
      <xdr:rowOff>1329495</xdr:rowOff>
    </xdr:to>
    <xdr:pic>
      <xdr:nvPicPr>
        <xdr:cNvPr id="23" name="Picture 22">
          <a:extLst>
            <a:ext uri="{FF2B5EF4-FFF2-40B4-BE49-F238E27FC236}">
              <a16:creationId xmlns:a16="http://schemas.microsoft.com/office/drawing/2014/main" id="{AE964DF1-B5B5-47D7-8140-489E3E9207E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848857" y="767005"/>
          <a:ext cx="3030367" cy="1229240"/>
        </a:xfrm>
        <a:prstGeom prst="rect">
          <a:avLst/>
        </a:prstGeom>
      </xdr:spPr>
    </xdr:pic>
    <xdr:clientData/>
  </xdr:twoCellAnchor>
  <xdr:twoCellAnchor editAs="oneCell">
    <xdr:from>
      <xdr:col>0</xdr:col>
      <xdr:colOff>584200</xdr:colOff>
      <xdr:row>1</xdr:row>
      <xdr:rowOff>67016</xdr:rowOff>
    </xdr:from>
    <xdr:to>
      <xdr:col>2</xdr:col>
      <xdr:colOff>880739</xdr:colOff>
      <xdr:row>1</xdr:row>
      <xdr:rowOff>2730523</xdr:rowOff>
    </xdr:to>
    <xdr:pic>
      <xdr:nvPicPr>
        <xdr:cNvPr id="24" name="Picture 23">
          <a:extLst>
            <a:ext uri="{FF2B5EF4-FFF2-40B4-BE49-F238E27FC236}">
              <a16:creationId xmlns:a16="http://schemas.microsoft.com/office/drawing/2014/main" id="{F1DA7997-E32E-4E6B-A2D2-194B7060C264}"/>
            </a:ext>
          </a:extLst>
        </xdr:cNvPr>
        <xdr:cNvPicPr>
          <a:picLocks noChangeAspect="1"/>
        </xdr:cNvPicPr>
      </xdr:nvPicPr>
      <xdr:blipFill rotWithShape="1">
        <a:blip xmlns:r="http://schemas.openxmlformats.org/officeDocument/2006/relationships" r:embed="rId6"/>
        <a:srcRect t="27911"/>
        <a:stretch/>
      </xdr:blipFill>
      <xdr:spPr>
        <a:xfrm>
          <a:off x="584200" y="733766"/>
          <a:ext cx="2868289" cy="2663507"/>
        </a:xfrm>
        <a:prstGeom prst="rect">
          <a:avLst/>
        </a:prstGeom>
      </xdr:spPr>
    </xdr:pic>
    <xdr:clientData/>
  </xdr:twoCellAnchor>
  <xdr:twoCellAnchor editAs="oneCell">
    <xdr:from>
      <xdr:col>0</xdr:col>
      <xdr:colOff>244929</xdr:colOff>
      <xdr:row>1</xdr:row>
      <xdr:rowOff>435429</xdr:rowOff>
    </xdr:from>
    <xdr:to>
      <xdr:col>1</xdr:col>
      <xdr:colOff>587829</xdr:colOff>
      <xdr:row>1</xdr:row>
      <xdr:rowOff>1183430</xdr:rowOff>
    </xdr:to>
    <xdr:pic>
      <xdr:nvPicPr>
        <xdr:cNvPr id="25" name="Picture 24">
          <a:extLst>
            <a:ext uri="{FF2B5EF4-FFF2-40B4-BE49-F238E27FC236}">
              <a16:creationId xmlns:a16="http://schemas.microsoft.com/office/drawing/2014/main" id="{564B7F35-BF94-4712-81A1-05D9B49E6F4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44929" y="1102179"/>
          <a:ext cx="1917700" cy="748001"/>
        </a:xfrm>
        <a:prstGeom prst="rect">
          <a:avLst/>
        </a:prstGeom>
      </xdr:spPr>
    </xdr:pic>
    <xdr:clientData/>
  </xdr:twoCellAnchor>
  <xdr:twoCellAnchor editAs="oneCell">
    <xdr:from>
      <xdr:col>0</xdr:col>
      <xdr:colOff>196850</xdr:colOff>
      <xdr:row>0</xdr:row>
      <xdr:rowOff>107950</xdr:rowOff>
    </xdr:from>
    <xdr:to>
      <xdr:col>1</xdr:col>
      <xdr:colOff>645029</xdr:colOff>
      <xdr:row>0</xdr:row>
      <xdr:rowOff>609212</xdr:rowOff>
    </xdr:to>
    <xdr:pic>
      <xdr:nvPicPr>
        <xdr:cNvPr id="26" name="Picture 25">
          <a:extLst>
            <a:ext uri="{FF2B5EF4-FFF2-40B4-BE49-F238E27FC236}">
              <a16:creationId xmlns:a16="http://schemas.microsoft.com/office/drawing/2014/main" id="{75484A1D-BADA-4A71-910E-E5598A36F01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96850" y="107950"/>
          <a:ext cx="2022979" cy="501262"/>
        </a:xfrm>
        <a:prstGeom prst="rect">
          <a:avLst/>
        </a:prstGeom>
      </xdr:spPr>
    </xdr:pic>
    <xdr:clientData/>
  </xdr:twoCellAnchor>
  <xdr:twoCellAnchor editAs="oneCell">
    <xdr:from>
      <xdr:col>0</xdr:col>
      <xdr:colOff>533400</xdr:colOff>
      <xdr:row>2</xdr:row>
      <xdr:rowOff>2336800</xdr:rowOff>
    </xdr:from>
    <xdr:to>
      <xdr:col>5</xdr:col>
      <xdr:colOff>1485472</xdr:colOff>
      <xdr:row>2</xdr:row>
      <xdr:rowOff>4535660</xdr:rowOff>
    </xdr:to>
    <xdr:pic>
      <xdr:nvPicPr>
        <xdr:cNvPr id="27" name="Picture 26">
          <a:extLst>
            <a:ext uri="{FF2B5EF4-FFF2-40B4-BE49-F238E27FC236}">
              <a16:creationId xmlns:a16="http://schemas.microsoft.com/office/drawing/2014/main" id="{67A54A34-6B70-4B94-B300-A44CCCBA412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533400" y="5911850"/>
          <a:ext cx="6549597" cy="2198860"/>
        </a:xfrm>
        <a:prstGeom prst="rect">
          <a:avLst/>
        </a:prstGeom>
      </xdr:spPr>
    </xdr:pic>
    <xdr:clientData/>
  </xdr:twoCellAnchor>
  <xdr:twoCellAnchor>
    <xdr:from>
      <xdr:col>0</xdr:col>
      <xdr:colOff>60326</xdr:colOff>
      <xdr:row>53</xdr:row>
      <xdr:rowOff>165100</xdr:rowOff>
    </xdr:from>
    <xdr:to>
      <xdr:col>0</xdr:col>
      <xdr:colOff>1470026</xdr:colOff>
      <xdr:row>54</xdr:row>
      <xdr:rowOff>26988</xdr:rowOff>
    </xdr:to>
    <xdr:pic>
      <xdr:nvPicPr>
        <xdr:cNvPr id="28" name="Picture 20">
          <a:extLst>
            <a:ext uri="{FF2B5EF4-FFF2-40B4-BE49-F238E27FC236}">
              <a16:creationId xmlns:a16="http://schemas.microsoft.com/office/drawing/2014/main" id="{3098D0D6-6952-4338-B709-A4217667A54E}"/>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60326" y="20326350"/>
          <a:ext cx="14097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196850</xdr:colOff>
      <xdr:row>0</xdr:row>
      <xdr:rowOff>107950</xdr:rowOff>
    </xdr:from>
    <xdr:to>
      <xdr:col>1</xdr:col>
      <xdr:colOff>556129</xdr:colOff>
      <xdr:row>0</xdr:row>
      <xdr:rowOff>609212</xdr:rowOff>
    </xdr:to>
    <xdr:pic>
      <xdr:nvPicPr>
        <xdr:cNvPr id="2" name="Picture 1">
          <a:extLst>
            <a:ext uri="{FF2B5EF4-FFF2-40B4-BE49-F238E27FC236}">
              <a16:creationId xmlns:a16="http://schemas.microsoft.com/office/drawing/2014/main" id="{46FCD3B6-EA9D-4E52-B9EB-74C100949EF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6850" y="107950"/>
          <a:ext cx="2022979" cy="501262"/>
        </a:xfrm>
        <a:prstGeom prst="rect">
          <a:avLst/>
        </a:prstGeom>
      </xdr:spPr>
    </xdr:pic>
    <xdr:clientData/>
  </xdr:twoCellAnchor>
  <xdr:twoCellAnchor editAs="oneCell">
    <xdr:from>
      <xdr:col>3</xdr:col>
      <xdr:colOff>644760</xdr:colOff>
      <xdr:row>1</xdr:row>
      <xdr:rowOff>1941652</xdr:rowOff>
    </xdr:from>
    <xdr:to>
      <xdr:col>4</xdr:col>
      <xdr:colOff>379767</xdr:colOff>
      <xdr:row>1</xdr:row>
      <xdr:rowOff>3052580</xdr:rowOff>
    </xdr:to>
    <xdr:pic>
      <xdr:nvPicPr>
        <xdr:cNvPr id="3" name="Picture 2">
          <a:extLst>
            <a:ext uri="{FF2B5EF4-FFF2-40B4-BE49-F238E27FC236}">
              <a16:creationId xmlns:a16="http://schemas.microsoft.com/office/drawing/2014/main" id="{5A7ED434-21D0-4791-88F4-8FADC1FB323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935546" y="2612938"/>
          <a:ext cx="1113571" cy="1110928"/>
        </a:xfrm>
        <a:prstGeom prst="rect">
          <a:avLst/>
        </a:prstGeom>
      </xdr:spPr>
    </xdr:pic>
    <xdr:clientData/>
  </xdr:twoCellAnchor>
  <xdr:twoCellAnchor editAs="oneCell">
    <xdr:from>
      <xdr:col>4</xdr:col>
      <xdr:colOff>873831</xdr:colOff>
      <xdr:row>1</xdr:row>
      <xdr:rowOff>2036092</xdr:rowOff>
    </xdr:from>
    <xdr:to>
      <xdr:col>5</xdr:col>
      <xdr:colOff>609249</xdr:colOff>
      <xdr:row>1</xdr:row>
      <xdr:rowOff>3145974</xdr:rowOff>
    </xdr:to>
    <xdr:pic>
      <xdr:nvPicPr>
        <xdr:cNvPr id="4" name="Picture 3">
          <a:extLst>
            <a:ext uri="{FF2B5EF4-FFF2-40B4-BE49-F238E27FC236}">
              <a16:creationId xmlns:a16="http://schemas.microsoft.com/office/drawing/2014/main" id="{2D9FD4E9-760A-4A06-88BB-88C8A95DE49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281573" y="2701818"/>
          <a:ext cx="1107837" cy="1109882"/>
        </a:xfrm>
        <a:prstGeom prst="rect">
          <a:avLst/>
        </a:prstGeom>
      </xdr:spPr>
    </xdr:pic>
    <xdr:clientData/>
  </xdr:twoCellAnchor>
  <xdr:twoCellAnchor editAs="oneCell">
    <xdr:from>
      <xdr:col>3</xdr:col>
      <xdr:colOff>316442</xdr:colOff>
      <xdr:row>1</xdr:row>
      <xdr:rowOff>94811</xdr:rowOff>
    </xdr:from>
    <xdr:to>
      <xdr:col>5</xdr:col>
      <xdr:colOff>601269</xdr:colOff>
      <xdr:row>1</xdr:row>
      <xdr:rowOff>1324051</xdr:rowOff>
    </xdr:to>
    <xdr:pic>
      <xdr:nvPicPr>
        <xdr:cNvPr id="7" name="Picture 6">
          <a:extLst>
            <a:ext uri="{FF2B5EF4-FFF2-40B4-BE49-F238E27FC236}">
              <a16:creationId xmlns:a16="http://schemas.microsoft.com/office/drawing/2014/main" id="{4D825806-559C-402C-AAB0-7876EEA9738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607228" y="766097"/>
          <a:ext cx="3035810" cy="1229240"/>
        </a:xfrm>
        <a:prstGeom prst="rect">
          <a:avLst/>
        </a:prstGeom>
      </xdr:spPr>
    </xdr:pic>
    <xdr:clientData/>
  </xdr:twoCellAnchor>
  <xdr:twoCellAnchor editAs="oneCell">
    <xdr:from>
      <xdr:col>0</xdr:col>
      <xdr:colOff>87575</xdr:colOff>
      <xdr:row>26</xdr:row>
      <xdr:rowOff>232177</xdr:rowOff>
    </xdr:from>
    <xdr:to>
      <xdr:col>0</xdr:col>
      <xdr:colOff>641480</xdr:colOff>
      <xdr:row>26</xdr:row>
      <xdr:rowOff>1005690</xdr:rowOff>
    </xdr:to>
    <xdr:pic>
      <xdr:nvPicPr>
        <xdr:cNvPr id="9" name="Picture 8" descr="Caleffi - Safety Pressure Relief Valve 1/2&quot; 6 Bar 312460">
          <a:extLst>
            <a:ext uri="{FF2B5EF4-FFF2-40B4-BE49-F238E27FC236}">
              <a16:creationId xmlns:a16="http://schemas.microsoft.com/office/drawing/2014/main" id="{39BA60CF-35E5-4BF5-B6FA-7A7BE4D40405}"/>
            </a:ext>
          </a:extLst>
        </xdr:cNvPr>
        <xdr:cNvPicPr>
          <a:picLocks noChangeAspect="1" noChangeArrowheads="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l="16853" r="16853"/>
        <a:stretch/>
      </xdr:blipFill>
      <xdr:spPr bwMode="auto">
        <a:xfrm>
          <a:off x="87575" y="18799577"/>
          <a:ext cx="553905" cy="7735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35608</xdr:colOff>
      <xdr:row>25</xdr:row>
      <xdr:rowOff>34979</xdr:rowOff>
    </xdr:from>
    <xdr:ext cx="700280" cy="698333"/>
    <xdr:pic>
      <xdr:nvPicPr>
        <xdr:cNvPr id="10" name="Picture 9" descr="See the source image">
          <a:extLst>
            <a:ext uri="{FF2B5EF4-FFF2-40B4-BE49-F238E27FC236}">
              <a16:creationId xmlns:a16="http://schemas.microsoft.com/office/drawing/2014/main" id="{350F426E-B69D-4A45-8FD0-16465E524913}"/>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5608" y="17802279"/>
          <a:ext cx="700280" cy="69833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712148</xdr:colOff>
      <xdr:row>25</xdr:row>
      <xdr:rowOff>188362</xdr:rowOff>
    </xdr:from>
    <xdr:ext cx="907991" cy="215459"/>
    <xdr:pic>
      <xdr:nvPicPr>
        <xdr:cNvPr id="11" name="Picture 10" descr="GattiHR Recruits New Human Resources Business Partner - GattiHR">
          <a:extLst>
            <a:ext uri="{FF2B5EF4-FFF2-40B4-BE49-F238E27FC236}">
              <a16:creationId xmlns:a16="http://schemas.microsoft.com/office/drawing/2014/main" id="{1402CB62-BB2F-482A-B69F-A38ACE5BE48A}"/>
            </a:ext>
          </a:extLst>
        </xdr:cNvPr>
        <xdr:cNvPicPr>
          <a:picLocks noChangeAspect="1" noChangeArrowheads="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t="25620" b="25620"/>
        <a:stretch/>
      </xdr:blipFill>
      <xdr:spPr bwMode="auto">
        <a:xfrm>
          <a:off x="712148" y="17955662"/>
          <a:ext cx="907991" cy="2154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xdr:col>
      <xdr:colOff>241956</xdr:colOff>
      <xdr:row>26</xdr:row>
      <xdr:rowOff>124871</xdr:rowOff>
    </xdr:from>
    <xdr:to>
      <xdr:col>2</xdr:col>
      <xdr:colOff>800728</xdr:colOff>
      <xdr:row>26</xdr:row>
      <xdr:rowOff>873300</xdr:rowOff>
    </xdr:to>
    <xdr:pic>
      <xdr:nvPicPr>
        <xdr:cNvPr id="12" name="Picture 11" descr="See the source image">
          <a:extLst>
            <a:ext uri="{FF2B5EF4-FFF2-40B4-BE49-F238E27FC236}">
              <a16:creationId xmlns:a16="http://schemas.microsoft.com/office/drawing/2014/main" id="{D4387550-E790-4AA4-9C23-EC1A28F92B85}"/>
            </a:ext>
          </a:extLst>
        </xdr:cNvPr>
        <xdr:cNvPicPr>
          <a:picLocks noChangeAspect="1" noChangeArrowheads="1"/>
        </xdr:cNvPicPr>
      </xdr:nvPicPr>
      <xdr:blipFill rotWithShape="1">
        <a:blip xmlns:r="http://schemas.openxmlformats.org/officeDocument/2006/relationships" r:embed="rId8" cstate="print">
          <a:extLst>
            <a:ext uri="{28A0092B-C50C-407E-A947-70E740481C1C}">
              <a14:useLocalDpi xmlns:a14="http://schemas.microsoft.com/office/drawing/2010/main" val="0"/>
            </a:ext>
          </a:extLst>
        </a:blip>
        <a:srcRect l="14499" r="14499"/>
        <a:stretch/>
      </xdr:blipFill>
      <xdr:spPr bwMode="auto">
        <a:xfrm>
          <a:off x="2553356" y="18692271"/>
          <a:ext cx="558772" cy="7484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214078</xdr:colOff>
      <xdr:row>28</xdr:row>
      <xdr:rowOff>168494</xdr:rowOff>
    </xdr:from>
    <xdr:to>
      <xdr:col>2</xdr:col>
      <xdr:colOff>956398</xdr:colOff>
      <xdr:row>28</xdr:row>
      <xdr:rowOff>907141</xdr:rowOff>
    </xdr:to>
    <xdr:pic>
      <xdr:nvPicPr>
        <xdr:cNvPr id="13" name="Picture 12">
          <a:extLst>
            <a:ext uri="{FF2B5EF4-FFF2-40B4-BE49-F238E27FC236}">
              <a16:creationId xmlns:a16="http://schemas.microsoft.com/office/drawing/2014/main" id="{88D54C7F-658D-4F37-830D-4B4AF98E0AE9}"/>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525478" y="19961444"/>
          <a:ext cx="742320" cy="7386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34809</xdr:colOff>
      <xdr:row>28</xdr:row>
      <xdr:rowOff>101429</xdr:rowOff>
    </xdr:from>
    <xdr:to>
      <xdr:col>1</xdr:col>
      <xdr:colOff>357233</xdr:colOff>
      <xdr:row>28</xdr:row>
      <xdr:rowOff>546521</xdr:rowOff>
    </xdr:to>
    <xdr:pic>
      <xdr:nvPicPr>
        <xdr:cNvPr id="14" name="Picture 13">
          <a:extLst>
            <a:ext uri="{FF2B5EF4-FFF2-40B4-BE49-F238E27FC236}">
              <a16:creationId xmlns:a16="http://schemas.microsoft.com/office/drawing/2014/main" id="{79663969-315C-4304-B736-9B27FAEB7521}"/>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34809" y="19894379"/>
          <a:ext cx="1986124" cy="4450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81937</xdr:colOff>
      <xdr:row>7</xdr:row>
      <xdr:rowOff>129098</xdr:rowOff>
    </xdr:from>
    <xdr:to>
      <xdr:col>5</xdr:col>
      <xdr:colOff>1194655</xdr:colOff>
      <xdr:row>22</xdr:row>
      <xdr:rowOff>61451</xdr:rowOff>
    </xdr:to>
    <xdr:pic>
      <xdr:nvPicPr>
        <xdr:cNvPr id="24" name="Picture 23">
          <a:extLst>
            <a:ext uri="{FF2B5EF4-FFF2-40B4-BE49-F238E27FC236}">
              <a16:creationId xmlns:a16="http://schemas.microsoft.com/office/drawing/2014/main" id="{BC395EDA-EEE9-DE15-4F0F-AF1D30D5A682}"/>
            </a:ext>
          </a:extLst>
        </xdr:cNvPr>
        <xdr:cNvPicPr>
          <a:picLocks noChangeAspect="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l="45688" r="-1"/>
        <a:stretch/>
      </xdr:blipFill>
      <xdr:spPr>
        <a:xfrm>
          <a:off x="3779276" y="12419421"/>
          <a:ext cx="3857556" cy="5309369"/>
        </a:xfrm>
        <a:prstGeom prst="rect">
          <a:avLst/>
        </a:prstGeom>
      </xdr:spPr>
    </xdr:pic>
    <xdr:clientData/>
  </xdr:twoCellAnchor>
  <xdr:twoCellAnchor editAs="oneCell">
    <xdr:from>
      <xdr:col>0</xdr:col>
      <xdr:colOff>199549</xdr:colOff>
      <xdr:row>1</xdr:row>
      <xdr:rowOff>165982</xdr:rowOff>
    </xdr:from>
    <xdr:to>
      <xdr:col>3</xdr:col>
      <xdr:colOff>703632</xdr:colOff>
      <xdr:row>1</xdr:row>
      <xdr:rowOff>3546928</xdr:rowOff>
    </xdr:to>
    <xdr:pic>
      <xdr:nvPicPr>
        <xdr:cNvPr id="26" name="Picture 25">
          <a:extLst>
            <a:ext uri="{FF2B5EF4-FFF2-40B4-BE49-F238E27FC236}">
              <a16:creationId xmlns:a16="http://schemas.microsoft.com/office/drawing/2014/main" id="{39318FBC-23E7-3D0D-4C1D-093976750F35}"/>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99549" y="837268"/>
          <a:ext cx="4200837" cy="3380946"/>
        </a:xfrm>
        <a:prstGeom prst="rect">
          <a:avLst/>
        </a:prstGeom>
      </xdr:spPr>
    </xdr:pic>
    <xdr:clientData/>
  </xdr:twoCellAnchor>
  <xdr:oneCellAnchor>
    <xdr:from>
      <xdr:col>0</xdr:col>
      <xdr:colOff>815038</xdr:colOff>
      <xdr:row>3</xdr:row>
      <xdr:rowOff>94343</xdr:rowOff>
    </xdr:from>
    <xdr:ext cx="6399893" cy="3047424"/>
    <xdr:pic>
      <xdr:nvPicPr>
        <xdr:cNvPr id="31" name="Picture 30">
          <a:extLst>
            <a:ext uri="{FF2B5EF4-FFF2-40B4-BE49-F238E27FC236}">
              <a16:creationId xmlns:a16="http://schemas.microsoft.com/office/drawing/2014/main" id="{D2E43DE7-3BFA-4E48-B497-2FB2BD03E3F7}"/>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815038" y="8226440"/>
          <a:ext cx="6399893" cy="3047424"/>
        </a:xfrm>
        <a:prstGeom prst="rect">
          <a:avLst/>
        </a:prstGeom>
      </xdr:spPr>
    </xdr:pic>
    <xdr:clientData/>
  </xdr:oneCellAnchor>
  <xdr:oneCellAnchor>
    <xdr:from>
      <xdr:col>0</xdr:col>
      <xdr:colOff>125051</xdr:colOff>
      <xdr:row>2</xdr:row>
      <xdr:rowOff>147132</xdr:rowOff>
    </xdr:from>
    <xdr:ext cx="3449385" cy="3358775"/>
    <xdr:pic>
      <xdr:nvPicPr>
        <xdr:cNvPr id="32" name="Picture 31">
          <a:extLst>
            <a:ext uri="{FF2B5EF4-FFF2-40B4-BE49-F238E27FC236}">
              <a16:creationId xmlns:a16="http://schemas.microsoft.com/office/drawing/2014/main" id="{87882EAA-5793-42FE-BEA9-8FB108F16958}"/>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25051" y="4643342"/>
          <a:ext cx="3449385" cy="3358775"/>
        </a:xfrm>
        <a:prstGeom prst="rect">
          <a:avLst/>
        </a:prstGeom>
      </xdr:spPr>
    </xdr:pic>
    <xdr:clientData/>
  </xdr:oneCellAnchor>
  <xdr:twoCellAnchor>
    <xdr:from>
      <xdr:col>0</xdr:col>
      <xdr:colOff>60326</xdr:colOff>
      <xdr:row>29</xdr:row>
      <xdr:rowOff>165100</xdr:rowOff>
    </xdr:from>
    <xdr:to>
      <xdr:col>0</xdr:col>
      <xdr:colOff>1470026</xdr:colOff>
      <xdr:row>29</xdr:row>
      <xdr:rowOff>460887</xdr:rowOff>
    </xdr:to>
    <xdr:pic>
      <xdr:nvPicPr>
        <xdr:cNvPr id="33" name="Picture 20">
          <a:extLst>
            <a:ext uri="{FF2B5EF4-FFF2-40B4-BE49-F238E27FC236}">
              <a16:creationId xmlns:a16="http://schemas.microsoft.com/office/drawing/2014/main" id="{29C65525-EFAB-4C60-AA0F-98B324A54BFB}"/>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60326" y="22267197"/>
          <a:ext cx="1409700" cy="2957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81701-4D3D-472A-9DE0-06E443A7E7E9}">
  <sheetPr>
    <pageSetUpPr fitToPage="1"/>
  </sheetPr>
  <dimension ref="A1:F77"/>
  <sheetViews>
    <sheetView view="pageBreakPreview" topLeftCell="A32" zoomScale="115" zoomScaleNormal="100" zoomScaleSheetLayoutView="115" workbookViewId="0">
      <selection activeCell="A36" sqref="A36:XFD52"/>
    </sheetView>
  </sheetViews>
  <sheetFormatPr defaultColWidth="8.6640625" defaultRowHeight="14.4"/>
  <cols>
    <col min="1" max="1" width="23.77734375" style="1" customWidth="1"/>
    <col min="2" max="2" width="9.21875" style="3" bestFit="1" customWidth="1"/>
    <col min="3" max="3" width="31.21875" style="1" bestFit="1" customWidth="1"/>
    <col min="4" max="4" width="10.77734375" style="1" bestFit="1" customWidth="1"/>
    <col min="5" max="5" width="10.109375" style="1" bestFit="1" customWidth="1"/>
    <col min="6" max="6" width="28.109375" style="1" customWidth="1"/>
    <col min="7" max="16384" width="8.6640625" style="1"/>
  </cols>
  <sheetData>
    <row r="1" spans="1:6" ht="52.5" customHeight="1">
      <c r="A1" s="115" t="s">
        <v>47</v>
      </c>
      <c r="B1" s="116"/>
      <c r="C1" s="116"/>
      <c r="D1" s="116"/>
      <c r="E1" s="116"/>
      <c r="F1" s="116"/>
    </row>
    <row r="2" spans="1:6" ht="229.05" customHeight="1">
      <c r="A2" s="117"/>
      <c r="B2" s="118"/>
      <c r="C2" s="118"/>
      <c r="D2" s="118"/>
      <c r="E2" s="118"/>
      <c r="F2" s="119"/>
    </row>
    <row r="3" spans="1:6" ht="286.05" customHeight="1">
      <c r="A3" s="120" t="s">
        <v>146</v>
      </c>
      <c r="B3" s="121"/>
      <c r="C3" s="121"/>
      <c r="D3" s="121"/>
      <c r="E3" s="121"/>
      <c r="F3" s="122"/>
    </row>
    <row r="4" spans="1:6">
      <c r="A4" s="130" t="s">
        <v>188</v>
      </c>
      <c r="B4" s="131"/>
      <c r="C4" s="131"/>
      <c r="D4" s="131"/>
      <c r="E4" s="131"/>
      <c r="F4" s="132"/>
    </row>
    <row r="5" spans="1:6" customFormat="1">
      <c r="A5" s="51" t="s">
        <v>180</v>
      </c>
      <c r="B5" s="127" t="s">
        <v>184</v>
      </c>
      <c r="C5" s="128"/>
      <c r="D5" s="128"/>
      <c r="E5" s="128"/>
      <c r="F5" s="129"/>
    </row>
    <row r="6" spans="1:6" customFormat="1">
      <c r="A6" s="51" t="s">
        <v>181</v>
      </c>
      <c r="B6" s="127" t="s">
        <v>172</v>
      </c>
      <c r="C6" s="128"/>
      <c r="D6" s="128"/>
      <c r="E6" s="128"/>
      <c r="F6" s="129"/>
    </row>
    <row r="7" spans="1:6" customFormat="1">
      <c r="A7" s="51" t="s">
        <v>186</v>
      </c>
      <c r="B7" s="127" t="s">
        <v>185</v>
      </c>
      <c r="C7" s="128"/>
      <c r="D7" s="128"/>
      <c r="E7" s="128"/>
      <c r="F7" s="129"/>
    </row>
    <row r="8" spans="1:6" customFormat="1">
      <c r="A8" s="51" t="s">
        <v>182</v>
      </c>
      <c r="B8" s="127" t="s">
        <v>183</v>
      </c>
      <c r="C8" s="128"/>
      <c r="D8" s="128"/>
      <c r="E8" s="128"/>
      <c r="F8" s="129"/>
    </row>
    <row r="9" spans="1:6" customFormat="1">
      <c r="A9" s="51" t="s">
        <v>175</v>
      </c>
      <c r="B9" s="127" t="s">
        <v>176</v>
      </c>
      <c r="C9" s="128"/>
      <c r="D9" s="128"/>
      <c r="E9" s="128"/>
      <c r="F9" s="129"/>
    </row>
    <row r="10" spans="1:6" customFormat="1">
      <c r="A10" s="51" t="s">
        <v>177</v>
      </c>
      <c r="B10" s="127" t="s">
        <v>178</v>
      </c>
      <c r="C10" s="128"/>
      <c r="D10" s="128"/>
      <c r="E10" s="128"/>
      <c r="F10" s="129"/>
    </row>
    <row r="11" spans="1:6" customFormat="1">
      <c r="A11" s="51" t="s">
        <v>179</v>
      </c>
      <c r="B11" s="127" t="s">
        <v>187</v>
      </c>
      <c r="C11" s="128"/>
      <c r="D11" s="128"/>
      <c r="E11" s="128"/>
      <c r="F11" s="129"/>
    </row>
    <row r="12" spans="1:6" customFormat="1">
      <c r="A12" s="51" t="s">
        <v>173</v>
      </c>
      <c r="B12" s="127" t="s">
        <v>174</v>
      </c>
      <c r="C12" s="128"/>
      <c r="D12" s="128"/>
      <c r="E12" s="128"/>
      <c r="F12" s="129"/>
    </row>
    <row r="13" spans="1:6">
      <c r="A13" s="123" t="s">
        <v>3</v>
      </c>
      <c r="B13" s="124"/>
      <c r="C13" s="124"/>
      <c r="D13" s="124"/>
      <c r="E13" s="125"/>
      <c r="F13" s="126"/>
    </row>
    <row r="14" spans="1:6" ht="13.95" customHeight="1">
      <c r="A14" s="28" t="s">
        <v>4</v>
      </c>
      <c r="B14" s="22"/>
      <c r="C14" s="49" t="s">
        <v>57</v>
      </c>
      <c r="D14" s="104"/>
      <c r="E14" s="105"/>
      <c r="F14" s="106"/>
    </row>
    <row r="15" spans="1:6" s="2" customFormat="1" ht="13.95" customHeight="1">
      <c r="A15" s="114" t="s">
        <v>58</v>
      </c>
      <c r="B15" s="64" t="s">
        <v>69</v>
      </c>
      <c r="C15" s="50">
        <f>VLOOKUP(C$14,Sheet1!A$45:AM$48,2)</f>
        <v>9984</v>
      </c>
      <c r="D15" s="98" t="s">
        <v>89</v>
      </c>
      <c r="E15" s="53" t="s">
        <v>90</v>
      </c>
      <c r="F15" s="54" t="str">
        <f>VLOOKUP(C$14,Sheet1!A$45:AM$48,21)</f>
        <v>Hydrophillic Aluminium</v>
      </c>
    </row>
    <row r="16" spans="1:6" s="2" customFormat="1" ht="13.95" customHeight="1">
      <c r="A16" s="114"/>
      <c r="B16" s="64" t="s">
        <v>60</v>
      </c>
      <c r="C16" s="50">
        <f>VLOOKUP(C$14,Sheet1!A$45:AM$48,3)</f>
        <v>34065.407999999996</v>
      </c>
      <c r="D16" s="98"/>
      <c r="E16" s="53" t="s">
        <v>92</v>
      </c>
      <c r="F16" s="54" t="str">
        <f>VLOOKUP(C$14,Sheet1!A$45:AM$48,22)</f>
        <v>Inner Groove Tube</v>
      </c>
    </row>
    <row r="17" spans="1:6" s="2" customFormat="1" ht="13.95" customHeight="1">
      <c r="A17" s="65" t="s">
        <v>118</v>
      </c>
      <c r="B17" s="64" t="s">
        <v>62</v>
      </c>
      <c r="C17" s="51">
        <f>VLOOKUP(C$14,Sheet1!A$45:AM$48,4)</f>
        <v>215</v>
      </c>
      <c r="D17" s="98" t="s">
        <v>94</v>
      </c>
      <c r="E17" s="53" t="s">
        <v>95</v>
      </c>
      <c r="F17" s="54" t="str">
        <f>VLOOKUP(C$14,Sheet1!A$45:AM$48,23)</f>
        <v>Electronic expansion valve</v>
      </c>
    </row>
    <row r="18" spans="1:6" s="2" customFormat="1" ht="13.95" customHeight="1">
      <c r="A18" s="65" t="s">
        <v>119</v>
      </c>
      <c r="B18" s="64" t="s">
        <v>62</v>
      </c>
      <c r="C18" s="51">
        <f>VLOOKUP(C$14,Sheet1!A$45:AM$48,5)</f>
        <v>245</v>
      </c>
      <c r="D18" s="98"/>
      <c r="E18" s="53" t="s">
        <v>77</v>
      </c>
      <c r="F18" s="54" t="str">
        <f>VLOOKUP(C$14,Sheet1!A$45:AM$48,24)</f>
        <v>R410A</v>
      </c>
    </row>
    <row r="19" spans="1:6" s="2" customFormat="1" ht="13.95" customHeight="1">
      <c r="A19" s="65" t="s">
        <v>64</v>
      </c>
      <c r="B19" s="64" t="s">
        <v>5</v>
      </c>
      <c r="C19" s="51" t="str">
        <f>VLOOKUP(C$14,Sheet1!A$45:AM$48,6)</f>
        <v>55 ℃</v>
      </c>
      <c r="D19" s="98" t="s">
        <v>98</v>
      </c>
      <c r="E19" s="53" t="s">
        <v>99</v>
      </c>
      <c r="F19" s="82">
        <f>VLOOKUP(C$14,Sheet1!A$45:AM$48,25)</f>
        <v>41.6</v>
      </c>
    </row>
    <row r="20" spans="1:6" s="2" customFormat="1" ht="13.95" customHeight="1">
      <c r="A20" s="65" t="s">
        <v>66</v>
      </c>
      <c r="B20" s="64" t="s">
        <v>5</v>
      </c>
      <c r="C20" s="51" t="str">
        <f>VLOOKUP(C$14,Sheet1!A$45:AM$48,7)</f>
        <v>60 ℃</v>
      </c>
      <c r="D20" s="98"/>
      <c r="E20" s="53" t="s">
        <v>100</v>
      </c>
      <c r="F20" s="54" t="str">
        <f>VLOOKUP(C$14,Sheet1!A$45:AM$48,26)</f>
        <v>Rc3/4(DN20)</v>
      </c>
    </row>
    <row r="21" spans="1:6" s="2" customFormat="1" ht="13.95" customHeight="1">
      <c r="A21" s="65" t="s">
        <v>68</v>
      </c>
      <c r="B21" s="64" t="s">
        <v>69</v>
      </c>
      <c r="C21" s="51">
        <f>VLOOKUP(C$14,Sheet1!A$45:AM$48,8)</f>
        <v>2440</v>
      </c>
      <c r="D21" s="98" t="s">
        <v>101</v>
      </c>
      <c r="E21" s="53" t="s">
        <v>77</v>
      </c>
      <c r="F21" s="54" t="str">
        <f>VLOOKUP(C$14,Sheet1!A$45:AM$48,27)</f>
        <v>Low noise high efficiency axial type</v>
      </c>
    </row>
    <row r="22" spans="1:6" s="2" customFormat="1" ht="13.95" customHeight="1">
      <c r="A22" s="65" t="s">
        <v>70</v>
      </c>
      <c r="B22" s="64" t="s">
        <v>71</v>
      </c>
      <c r="C22" s="51">
        <f>VLOOKUP(C$14,Sheet1!A$45:AM$48,9)</f>
        <v>12.5</v>
      </c>
      <c r="D22" s="98"/>
      <c r="E22" s="53" t="s">
        <v>102</v>
      </c>
      <c r="F22" s="54">
        <f>VLOOKUP(C$14,Sheet1!A$45:AM$48,28)</f>
        <v>54</v>
      </c>
    </row>
    <row r="23" spans="1:6" s="2" customFormat="1" ht="13.95" customHeight="1">
      <c r="A23" s="65" t="s">
        <v>72</v>
      </c>
      <c r="B23" s="64" t="s">
        <v>69</v>
      </c>
      <c r="C23" s="50">
        <f>VLOOKUP(C$14,Sheet1!A$45:AM$48,10)</f>
        <v>3385.8</v>
      </c>
      <c r="D23" s="98"/>
      <c r="E23" s="53" t="s">
        <v>103</v>
      </c>
      <c r="F23" s="54">
        <f>VLOOKUP(C$14,Sheet1!A$45:AM$48,29)</f>
        <v>900</v>
      </c>
    </row>
    <row r="24" spans="1:6" s="2" customFormat="1" ht="13.95" customHeight="1">
      <c r="A24" s="65" t="s">
        <v>73</v>
      </c>
      <c r="B24" s="64" t="s">
        <v>71</v>
      </c>
      <c r="C24" s="51">
        <f>VLOOKUP(C$14,Sheet1!A$45:AM$48,11)</f>
        <v>16.25</v>
      </c>
      <c r="D24" s="98"/>
      <c r="E24" s="53" t="s">
        <v>104</v>
      </c>
      <c r="F24" s="54" t="str">
        <f>VLOOKUP(C$14,Sheet1!A$45:AM$48,30)</f>
        <v>Horizontal</v>
      </c>
    </row>
    <row r="25" spans="1:6" s="2" customFormat="1" ht="13.95" customHeight="1">
      <c r="A25" s="63" t="s">
        <v>74</v>
      </c>
      <c r="B25" s="64"/>
      <c r="C25" s="51" t="str">
        <f>VLOOKUP(C$14,Sheet1!A$45:AM$48,12)</f>
        <v>220V/1N/50Hz</v>
      </c>
      <c r="D25" s="98"/>
      <c r="E25" s="53" t="s">
        <v>83</v>
      </c>
      <c r="F25" s="54">
        <f>VLOOKUP(C$14,Sheet1!A$45:AM$48,31)</f>
        <v>1</v>
      </c>
    </row>
    <row r="26" spans="1:6" s="2" customFormat="1" ht="13.95" customHeight="1">
      <c r="A26" s="110" t="s">
        <v>76</v>
      </c>
      <c r="B26" s="64" t="s">
        <v>77</v>
      </c>
      <c r="C26" s="51" t="str">
        <f>VLOOKUP(C$14,Sheet1!A$45:AM$48,13)</f>
        <v>Fully closed Rotary Type</v>
      </c>
      <c r="D26" s="111" t="s">
        <v>105</v>
      </c>
      <c r="E26" s="112" t="str">
        <f>VLOOKUP(C$14,Sheet1!A$45:AM$48,32)</f>
        <v>Under / Over voltage protection, Under /Over current protection, Open phase, Phase reversal, Phase imbalance, Compressor high discharge temperature protection, Compressor high discharge pressure protection, Compressor overload, Anti-Freeze protection.</v>
      </c>
      <c r="F26" s="113"/>
    </row>
    <row r="27" spans="1:6" s="2" customFormat="1" ht="13.95" customHeight="1">
      <c r="A27" s="110"/>
      <c r="B27" s="64" t="s">
        <v>79</v>
      </c>
      <c r="C27" s="51" t="str">
        <f>VLOOKUP(C$14,Sheet1!A$45:AM$48,14)</f>
        <v>Panasonic</v>
      </c>
      <c r="D27" s="111"/>
      <c r="E27" s="112"/>
      <c r="F27" s="113"/>
    </row>
    <row r="28" spans="1:6" s="2" customFormat="1" ht="13.95" customHeight="1">
      <c r="A28" s="110"/>
      <c r="B28" s="64" t="s">
        <v>81</v>
      </c>
      <c r="C28" s="51" t="str">
        <f>VLOOKUP(C$14,Sheet1!A$45:AM$48,15)</f>
        <v>Direct Start</v>
      </c>
      <c r="D28" s="111"/>
      <c r="E28" s="112"/>
      <c r="F28" s="113"/>
    </row>
    <row r="29" spans="1:6" s="2" customFormat="1" ht="13.95" customHeight="1">
      <c r="A29" s="110"/>
      <c r="B29" s="64" t="s">
        <v>83</v>
      </c>
      <c r="C29" s="51">
        <f>VLOOKUP(C$14,Sheet1!A$45:AM$48,16)</f>
        <v>1</v>
      </c>
      <c r="D29" s="111"/>
      <c r="E29" s="112"/>
      <c r="F29" s="113"/>
    </row>
    <row r="30" spans="1:6" s="2" customFormat="1" ht="13.95" customHeight="1">
      <c r="A30" s="110" t="s">
        <v>84</v>
      </c>
      <c r="B30" s="98"/>
      <c r="C30" s="51" t="str">
        <f>VLOOKUP(C$14,Sheet1!A$45:AM$48,17)</f>
        <v>IP X4</v>
      </c>
      <c r="D30" s="64" t="s">
        <v>107</v>
      </c>
      <c r="E30" s="53" t="s">
        <v>126</v>
      </c>
      <c r="F30" s="54" t="str">
        <f>VLOOKUP(C$14,Sheet1!A$45:AM$48,33)</f>
        <v>≤55dB(A)</v>
      </c>
    </row>
    <row r="31" spans="1:6" s="2" customFormat="1" ht="13.95" customHeight="1">
      <c r="A31" s="110" t="s">
        <v>86</v>
      </c>
      <c r="B31" s="98"/>
      <c r="C31" s="51" t="str">
        <f>VLOOKUP(C$14,Sheet1!A$45:AM$48,18)</f>
        <v>Grade I</v>
      </c>
      <c r="D31" s="64" t="s">
        <v>109</v>
      </c>
      <c r="E31" s="53" t="s">
        <v>125</v>
      </c>
      <c r="F31" s="54">
        <f>VLOOKUP(C$14,Sheet1!A$45:AM$48,34)</f>
        <v>65</v>
      </c>
    </row>
    <row r="32" spans="1:6" s="2" customFormat="1" ht="13.95" customHeight="1">
      <c r="A32" s="114" t="s">
        <v>88</v>
      </c>
      <c r="B32" s="64" t="s">
        <v>77</v>
      </c>
      <c r="C32" s="52" t="str">
        <f>VLOOKUP(C$14,Sheet1!A$45:AM$48,19)</f>
        <v>High efficiency tube in shell heat exchanger</v>
      </c>
      <c r="D32" s="64" t="s">
        <v>0</v>
      </c>
      <c r="E32" s="53" t="s">
        <v>77</v>
      </c>
      <c r="F32" s="54" t="str">
        <f>VLOOKUP(C$14,Sheet1!A$45:AM$48,35)</f>
        <v>Stainless steel / Powder coated steel</v>
      </c>
    </row>
    <row r="33" spans="1:6" s="2" customFormat="1" ht="13.95" customHeight="1">
      <c r="A33" s="114"/>
      <c r="B33" s="64" t="s">
        <v>83</v>
      </c>
      <c r="C33" s="52">
        <f>VLOOKUP(C$14,Sheet1!A$45:AM$48,20)</f>
        <v>1</v>
      </c>
      <c r="D33" s="62" t="s">
        <v>123</v>
      </c>
      <c r="E33" s="53" t="s">
        <v>115</v>
      </c>
      <c r="F33" s="54" t="str">
        <f>VLOOKUP(C$14,Sheet1!A$45:AM$48,39)</f>
        <v>1115X720X480</v>
      </c>
    </row>
    <row r="34" spans="1:6" s="2" customFormat="1" ht="13.95" customHeight="1">
      <c r="A34" s="110" t="s">
        <v>117</v>
      </c>
      <c r="B34" s="98"/>
      <c r="C34" s="57">
        <v>1</v>
      </c>
      <c r="D34" s="25"/>
      <c r="E34" s="55"/>
      <c r="F34" s="56"/>
    </row>
    <row r="35" spans="1:6" s="2" customFormat="1" ht="23.55" customHeight="1">
      <c r="A35" s="107" t="s">
        <v>120</v>
      </c>
      <c r="B35" s="108"/>
      <c r="C35" s="108"/>
      <c r="D35" s="108"/>
      <c r="E35" s="108"/>
      <c r="F35" s="109"/>
    </row>
    <row r="36" spans="1:6" s="2" customFormat="1" ht="19.05" customHeight="1">
      <c r="A36" s="101" t="s">
        <v>39</v>
      </c>
      <c r="B36" s="102"/>
      <c r="C36" s="102"/>
      <c r="D36" s="102"/>
      <c r="E36" s="102"/>
      <c r="F36" s="103"/>
    </row>
    <row r="37" spans="1:6" s="2" customFormat="1" ht="19.05" customHeight="1">
      <c r="A37" s="65" t="s">
        <v>4</v>
      </c>
      <c r="B37" s="20" t="s">
        <v>11</v>
      </c>
      <c r="C37" s="48" t="s">
        <v>150</v>
      </c>
      <c r="D37" s="99"/>
      <c r="E37" s="99"/>
      <c r="F37" s="100"/>
    </row>
    <row r="38" spans="1:6" s="2" customFormat="1" ht="19.05" customHeight="1">
      <c r="A38" s="29" t="s">
        <v>12</v>
      </c>
      <c r="B38" s="20" t="s">
        <v>13</v>
      </c>
      <c r="C38" s="20" t="str">
        <f>VLOOKUP(C$37,Sheet2!A$17:P$21,2)</f>
        <v>500 lts</v>
      </c>
      <c r="D38" s="99"/>
      <c r="E38" s="99"/>
      <c r="F38" s="100"/>
    </row>
    <row r="39" spans="1:6" s="2" customFormat="1" ht="24.45" customHeight="1">
      <c r="A39" s="29" t="s">
        <v>14</v>
      </c>
      <c r="B39" s="20" t="s">
        <v>11</v>
      </c>
      <c r="C39" s="20" t="str">
        <f>VLOOKUP(C$37,Sheet2!A$17:P$21,3)</f>
        <v>Pre Coated  GI 0.5 mm</v>
      </c>
      <c r="D39" s="99"/>
      <c r="E39" s="99"/>
      <c r="F39" s="100"/>
    </row>
    <row r="40" spans="1:6" s="2" customFormat="1" ht="19.05" customHeight="1">
      <c r="A40" s="29" t="s">
        <v>27</v>
      </c>
      <c r="B40" s="20" t="s">
        <v>10</v>
      </c>
      <c r="C40" s="20" t="str">
        <f>VLOOKUP(C$37,Sheet2!A$17:P$21,4)</f>
        <v>3-4 mm CRC premium Steel</v>
      </c>
      <c r="D40" s="99"/>
      <c r="E40" s="99"/>
      <c r="F40" s="100"/>
    </row>
    <row r="41" spans="1:6" s="2" customFormat="1" ht="19.05" customHeight="1">
      <c r="A41" s="29" t="s">
        <v>170</v>
      </c>
      <c r="B41" s="20" t="s">
        <v>10</v>
      </c>
      <c r="C41" s="20">
        <f>VLOOKUP(C$37,Sheet2!A$17:P$21,5)</f>
        <v>600</v>
      </c>
      <c r="D41" s="99"/>
      <c r="E41" s="99"/>
      <c r="F41" s="100"/>
    </row>
    <row r="42" spans="1:6" s="2" customFormat="1" ht="19.05" customHeight="1">
      <c r="A42" s="29" t="s">
        <v>171</v>
      </c>
      <c r="B42" s="20" t="s">
        <v>10</v>
      </c>
      <c r="C42" s="20">
        <f>VLOOKUP(C$37,Sheet2!A$17:P$21,6)</f>
        <v>700</v>
      </c>
      <c r="D42" s="99"/>
      <c r="E42" s="99"/>
      <c r="F42" s="100"/>
    </row>
    <row r="43" spans="1:6" s="2" customFormat="1" ht="19.05" customHeight="1">
      <c r="A43" s="29" t="s">
        <v>160</v>
      </c>
      <c r="B43" s="20" t="s">
        <v>11</v>
      </c>
      <c r="C43" s="20" t="str">
        <f>VLOOKUP(C$37,Sheet2!A$17:P$21,7)</f>
        <v>Ellipsoidal Dish 3-4 mm CRC premium Steel</v>
      </c>
      <c r="D43" s="99"/>
      <c r="E43" s="99"/>
      <c r="F43" s="100"/>
    </row>
    <row r="44" spans="1:6" s="2" customFormat="1" ht="19.05" customHeight="1">
      <c r="A44" s="29" t="s">
        <v>161</v>
      </c>
      <c r="B44" s="20" t="s">
        <v>11</v>
      </c>
      <c r="C44" s="20" t="str">
        <f>VLOOKUP(C$37,Sheet2!A$17:P$21,8)</f>
        <v>QuartzBlue Glass lining</v>
      </c>
      <c r="D44" s="99"/>
      <c r="E44" s="99"/>
      <c r="F44" s="100"/>
    </row>
    <row r="45" spans="1:6" s="2" customFormat="1" ht="20.399999999999999">
      <c r="A45" s="29" t="s">
        <v>162</v>
      </c>
      <c r="B45" s="20" t="s">
        <v>11</v>
      </c>
      <c r="C45" s="20" t="str">
        <f>VLOOKUP(C$37,Sheet2!A$17:P$21,9)</f>
        <v>High density compressed PUF insualtion 50 mm</v>
      </c>
      <c r="D45" s="99"/>
      <c r="E45" s="99"/>
      <c r="F45" s="100"/>
    </row>
    <row r="46" spans="1:6" s="2" customFormat="1" ht="21.45" customHeight="1">
      <c r="A46" s="29" t="s">
        <v>164</v>
      </c>
      <c r="B46" s="20" t="s">
        <v>10</v>
      </c>
      <c r="C46" s="20" t="str">
        <f>VLOOKUP(C$37,Sheet2!A$17:P$21,10)</f>
        <v>850-870 Degree</v>
      </c>
      <c r="D46" s="99"/>
      <c r="E46" s="99"/>
      <c r="F46" s="100"/>
    </row>
    <row r="47" spans="1:6" s="2" customFormat="1" ht="22.95" customHeight="1">
      <c r="A47" s="29" t="s">
        <v>165</v>
      </c>
      <c r="B47" s="20" t="s">
        <v>10</v>
      </c>
      <c r="C47" s="20" t="str">
        <f>VLOOKUP(C$37,Sheet2!A$17:P$21,11)</f>
        <v xml:space="preserve">G3/4" </v>
      </c>
      <c r="D47" s="99"/>
      <c r="E47" s="99"/>
      <c r="F47" s="100"/>
    </row>
    <row r="48" spans="1:6" s="2" customFormat="1" ht="22.95" customHeight="1">
      <c r="A48" s="29" t="s">
        <v>20</v>
      </c>
      <c r="B48" s="20" t="s">
        <v>10</v>
      </c>
      <c r="C48" s="20" t="str">
        <f>VLOOKUP(C$37,Sheet2!A$17:P$21,12)</f>
        <v>G3/4"</v>
      </c>
      <c r="D48" s="99"/>
      <c r="E48" s="99"/>
      <c r="F48" s="100"/>
    </row>
    <row r="49" spans="1:6" s="2" customFormat="1" ht="19.05" customHeight="1">
      <c r="A49" s="29" t="s">
        <v>21</v>
      </c>
      <c r="B49" s="20" t="s">
        <v>23</v>
      </c>
      <c r="C49" s="20" t="str">
        <f>VLOOKUP(C$37,Sheet2!A$17:P$21,13)</f>
        <v>G1/2"</v>
      </c>
      <c r="D49" s="99"/>
      <c r="E49" s="99"/>
      <c r="F49" s="100"/>
    </row>
    <row r="50" spans="1:6" s="2" customFormat="1" ht="19.05" customHeight="1">
      <c r="A50" s="29" t="s">
        <v>166</v>
      </c>
      <c r="B50" s="20" t="s">
        <v>23</v>
      </c>
      <c r="C50" s="20">
        <f>VLOOKUP(C$37,Sheet2!A$17:P$21,14)</f>
        <v>4</v>
      </c>
      <c r="D50" s="99"/>
      <c r="E50" s="99"/>
      <c r="F50" s="100"/>
    </row>
    <row r="51" spans="1:6" s="2" customFormat="1" ht="19.05" customHeight="1">
      <c r="A51" s="29" t="s">
        <v>167</v>
      </c>
      <c r="B51" s="20" t="s">
        <v>25</v>
      </c>
      <c r="C51" s="20">
        <f>VLOOKUP(C$37,Sheet2!A$17:P$21,15)</f>
        <v>6</v>
      </c>
      <c r="D51" s="99"/>
      <c r="E51" s="99"/>
      <c r="F51" s="100"/>
    </row>
    <row r="52" spans="1:6" s="2" customFormat="1" ht="19.05" customHeight="1">
      <c r="A52" s="29" t="s">
        <v>1</v>
      </c>
      <c r="B52" s="20" t="s">
        <v>25</v>
      </c>
      <c r="C52" s="58">
        <v>2</v>
      </c>
      <c r="D52" s="99"/>
      <c r="E52" s="99"/>
      <c r="F52" s="100"/>
    </row>
    <row r="53" spans="1:6">
      <c r="A53" s="30"/>
      <c r="B53" s="31"/>
      <c r="C53" s="32"/>
      <c r="D53" s="33"/>
      <c r="E53" s="33"/>
      <c r="F53" s="34"/>
    </row>
    <row r="54" spans="1:6">
      <c r="A54" s="35" t="s">
        <v>30</v>
      </c>
      <c r="B54" s="31"/>
      <c r="C54" s="33"/>
      <c r="D54" s="33"/>
      <c r="E54" s="33"/>
      <c r="F54" s="34"/>
    </row>
    <row r="55" spans="1:6" ht="63" customHeight="1">
      <c r="A55" s="36"/>
      <c r="B55" s="133" t="s">
        <v>31</v>
      </c>
      <c r="C55" s="133"/>
      <c r="D55" s="133"/>
      <c r="E55" s="133"/>
      <c r="F55" s="134"/>
    </row>
    <row r="56" spans="1:6" ht="82.05" customHeight="1">
      <c r="A56" s="136" t="s">
        <v>32</v>
      </c>
      <c r="B56" s="135"/>
      <c r="C56" s="135" t="s">
        <v>33</v>
      </c>
      <c r="D56" s="135"/>
      <c r="E56" s="66"/>
      <c r="F56" s="47" t="s">
        <v>138</v>
      </c>
    </row>
    <row r="57" spans="1:6">
      <c r="A57" s="37" t="s">
        <v>34</v>
      </c>
      <c r="B57" s="26"/>
      <c r="C57" s="27"/>
      <c r="D57" s="27"/>
      <c r="E57" s="27"/>
      <c r="F57" s="38"/>
    </row>
    <row r="58" spans="1:6" ht="90.45" customHeight="1">
      <c r="A58" s="137" t="s">
        <v>35</v>
      </c>
      <c r="B58" s="138"/>
      <c r="C58" s="135" t="s">
        <v>36</v>
      </c>
      <c r="D58" s="135"/>
      <c r="E58" s="66"/>
      <c r="F58" s="47"/>
    </row>
    <row r="59" spans="1:6">
      <c r="A59" s="30"/>
      <c r="B59" s="31"/>
      <c r="C59" s="33"/>
      <c r="D59" s="33"/>
      <c r="E59" s="33"/>
      <c r="F59" s="34"/>
    </row>
    <row r="60" spans="1:6">
      <c r="A60" s="30"/>
      <c r="B60" s="31"/>
      <c r="C60" s="39" t="s">
        <v>51</v>
      </c>
      <c r="D60" s="39"/>
      <c r="E60" s="39"/>
      <c r="F60" s="46">
        <f>110000+2050+2050+(58000*2)</f>
        <v>230100</v>
      </c>
    </row>
    <row r="61" spans="1:6">
      <c r="A61" s="30"/>
      <c r="B61" s="31"/>
      <c r="C61" s="33"/>
      <c r="D61" s="39" t="s">
        <v>50</v>
      </c>
      <c r="E61" s="39"/>
      <c r="F61" s="59">
        <f>F60*0.18</f>
        <v>41418</v>
      </c>
    </row>
    <row r="62" spans="1:6">
      <c r="A62" s="30"/>
      <c r="B62" s="31"/>
      <c r="C62" s="33"/>
      <c r="D62" s="40" t="s">
        <v>49</v>
      </c>
      <c r="E62" s="40"/>
      <c r="F62" s="60">
        <f>F61+F60</f>
        <v>271518</v>
      </c>
    </row>
    <row r="63" spans="1:6">
      <c r="A63" s="30"/>
      <c r="B63" s="31"/>
      <c r="C63" s="33"/>
      <c r="D63" s="33"/>
      <c r="E63" s="33"/>
      <c r="F63" s="34"/>
    </row>
    <row r="64" spans="1:6">
      <c r="A64" s="41" t="s">
        <v>2</v>
      </c>
      <c r="B64" s="31"/>
      <c r="C64" s="33"/>
      <c r="D64" s="33"/>
      <c r="E64" s="33"/>
      <c r="F64" s="34"/>
    </row>
    <row r="65" spans="1:6" s="4" customFormat="1">
      <c r="A65" s="42" t="s">
        <v>26</v>
      </c>
      <c r="B65" s="43"/>
      <c r="C65" s="43"/>
      <c r="D65" s="43"/>
      <c r="E65" s="43"/>
      <c r="F65" s="44"/>
    </row>
    <row r="66" spans="1:6" s="4" customFormat="1">
      <c r="A66" s="45" t="s">
        <v>37</v>
      </c>
      <c r="B66" s="43"/>
      <c r="C66" s="43"/>
      <c r="D66" s="43"/>
      <c r="E66" s="43"/>
      <c r="F66" s="44"/>
    </row>
    <row r="67" spans="1:6" s="4" customFormat="1">
      <c r="A67" s="45" t="s">
        <v>38</v>
      </c>
      <c r="B67" s="43"/>
      <c r="C67" s="43"/>
      <c r="D67" s="43"/>
      <c r="E67" s="43"/>
      <c r="F67" s="44"/>
    </row>
    <row r="68" spans="1:6" s="4" customFormat="1">
      <c r="A68" s="45" t="s">
        <v>40</v>
      </c>
      <c r="B68" s="43"/>
      <c r="C68" s="43"/>
      <c r="D68" s="43"/>
      <c r="E68" s="43"/>
      <c r="F68" s="44"/>
    </row>
    <row r="69" spans="1:6" s="4" customFormat="1">
      <c r="A69" s="45" t="s">
        <v>41</v>
      </c>
      <c r="B69" s="43"/>
      <c r="C69" s="43"/>
      <c r="D69" s="43"/>
      <c r="E69" s="43"/>
      <c r="F69" s="44"/>
    </row>
    <row r="70" spans="1:6" s="4" customFormat="1">
      <c r="A70" s="45" t="s">
        <v>42</v>
      </c>
      <c r="B70" s="43"/>
      <c r="C70" s="43"/>
      <c r="D70" s="43"/>
      <c r="E70" s="43"/>
      <c r="F70" s="44"/>
    </row>
    <row r="71" spans="1:6" s="4" customFormat="1">
      <c r="A71" s="45" t="s">
        <v>43</v>
      </c>
      <c r="B71" s="43"/>
      <c r="C71" s="43"/>
      <c r="D71" s="43"/>
      <c r="E71" s="43"/>
      <c r="F71" s="44"/>
    </row>
    <row r="72" spans="1:6" s="4" customFormat="1">
      <c r="A72" s="42" t="s">
        <v>44</v>
      </c>
      <c r="B72" s="43"/>
      <c r="C72" s="43"/>
      <c r="D72" s="43"/>
      <c r="E72" s="43"/>
      <c r="F72" s="44"/>
    </row>
    <row r="73" spans="1:6" s="4" customFormat="1">
      <c r="A73" s="42" t="s">
        <v>139</v>
      </c>
      <c r="B73" s="43"/>
      <c r="C73" s="43"/>
      <c r="D73" s="43"/>
      <c r="E73" s="43"/>
      <c r="F73" s="44"/>
    </row>
    <row r="74" spans="1:6" s="4" customFormat="1">
      <c r="A74" s="42" t="s">
        <v>140</v>
      </c>
      <c r="B74" s="43"/>
      <c r="C74" s="43"/>
      <c r="D74" s="43"/>
      <c r="E74" s="43"/>
      <c r="F74" s="44"/>
    </row>
    <row r="75" spans="1:6" s="4" customFormat="1">
      <c r="A75" s="42" t="s">
        <v>45</v>
      </c>
      <c r="B75" s="43"/>
      <c r="C75" s="43"/>
      <c r="D75" s="43"/>
      <c r="E75" s="43"/>
      <c r="F75" s="44"/>
    </row>
    <row r="76" spans="1:6" s="4" customFormat="1">
      <c r="A76" s="42" t="s">
        <v>46</v>
      </c>
      <c r="B76" s="43"/>
      <c r="C76" s="43"/>
      <c r="D76" s="43"/>
      <c r="E76" s="43"/>
      <c r="F76" s="44"/>
    </row>
    <row r="77" spans="1:6" s="4" customFormat="1">
      <c r="A77" s="42"/>
      <c r="B77" s="43"/>
      <c r="C77" s="43"/>
      <c r="D77" s="43"/>
      <c r="E77" s="43"/>
      <c r="F77" s="44"/>
    </row>
  </sheetData>
  <mergeCells count="34">
    <mergeCell ref="B55:F55"/>
    <mergeCell ref="C56:D56"/>
    <mergeCell ref="A56:B56"/>
    <mergeCell ref="A58:B58"/>
    <mergeCell ref="C58:D58"/>
    <mergeCell ref="A1:F1"/>
    <mergeCell ref="A2:F2"/>
    <mergeCell ref="A3:F3"/>
    <mergeCell ref="A13:F13"/>
    <mergeCell ref="A15:A16"/>
    <mergeCell ref="D15:D16"/>
    <mergeCell ref="B12:F12"/>
    <mergeCell ref="B11:F11"/>
    <mergeCell ref="B10:F10"/>
    <mergeCell ref="B9:F9"/>
    <mergeCell ref="B8:F8"/>
    <mergeCell ref="B7:F7"/>
    <mergeCell ref="B6:F6"/>
    <mergeCell ref="B5:F5"/>
    <mergeCell ref="A4:F4"/>
    <mergeCell ref="D19:D20"/>
    <mergeCell ref="D37:F52"/>
    <mergeCell ref="A36:F36"/>
    <mergeCell ref="D14:F14"/>
    <mergeCell ref="A35:F35"/>
    <mergeCell ref="A26:A29"/>
    <mergeCell ref="A30:B30"/>
    <mergeCell ref="A31:B31"/>
    <mergeCell ref="D17:D18"/>
    <mergeCell ref="D26:D29"/>
    <mergeCell ref="E26:F29"/>
    <mergeCell ref="D21:D25"/>
    <mergeCell ref="A32:A33"/>
    <mergeCell ref="A34:B34"/>
  </mergeCells>
  <dataValidations disablePrompts="1" count="1">
    <dataValidation type="list" allowBlank="1" showInputMessage="1" showErrorMessage="1" sqref="C14" xr:uid="{E37C6F3B-441D-4FAE-B748-0B9ED616D15A}">
      <formula1>Model_No_HP</formula1>
    </dataValidation>
  </dataValidations>
  <printOptions horizontalCentered="1"/>
  <pageMargins left="0.17" right="0.17" top="0.34" bottom="0.25" header="0.3" footer="0.3"/>
  <pageSetup paperSize="9" scale="89" fitToHeight="0" orientation="portrait" r:id="rId1"/>
  <rowBreaks count="2" manualBreakCount="2">
    <brk id="3" max="16383" man="1"/>
    <brk id="34" max="16383" man="1"/>
  </rowBreaks>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BA7DE5E2-0D85-42F2-BD2F-3702C5BA19FD}">
          <x14:formula1>
            <xm:f>Sheet2!$A$17:$A$22</xm:f>
          </x14:formula1>
          <xm:sqref>C37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E76AA-3281-479B-B7B7-96005C840365}">
  <dimension ref="A1:B8"/>
  <sheetViews>
    <sheetView workbookViewId="0">
      <selection sqref="A1:XFD8"/>
    </sheetView>
  </sheetViews>
  <sheetFormatPr defaultRowHeight="14.4"/>
  <cols>
    <col min="1" max="1" width="21.6640625" bestFit="1" customWidth="1"/>
    <col min="2" max="2" width="93.5546875" bestFit="1" customWidth="1"/>
  </cols>
  <sheetData>
    <row r="1" spans="1:2">
      <c r="A1" s="83" t="s">
        <v>180</v>
      </c>
      <c r="B1" s="83" t="s">
        <v>184</v>
      </c>
    </row>
    <row r="2" spans="1:2">
      <c r="A2" s="83" t="s">
        <v>181</v>
      </c>
      <c r="B2" s="83" t="s">
        <v>172</v>
      </c>
    </row>
    <row r="3" spans="1:2">
      <c r="A3" s="83" t="s">
        <v>186</v>
      </c>
      <c r="B3" s="83" t="s">
        <v>185</v>
      </c>
    </row>
    <row r="4" spans="1:2">
      <c r="A4" s="83" t="s">
        <v>182</v>
      </c>
      <c r="B4" s="83" t="s">
        <v>183</v>
      </c>
    </row>
    <row r="5" spans="1:2">
      <c r="A5" s="83" t="s">
        <v>175</v>
      </c>
      <c r="B5" s="83" t="s">
        <v>176</v>
      </c>
    </row>
    <row r="6" spans="1:2">
      <c r="A6" s="83" t="s">
        <v>177</v>
      </c>
      <c r="B6" s="83" t="s">
        <v>178</v>
      </c>
    </row>
    <row r="7" spans="1:2">
      <c r="A7" s="83" t="s">
        <v>179</v>
      </c>
      <c r="B7" s="83" t="s">
        <v>187</v>
      </c>
    </row>
    <row r="8" spans="1:2">
      <c r="A8" s="83" t="s">
        <v>173</v>
      </c>
      <c r="B8" s="83" t="s">
        <v>174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49C6A-D41C-412C-90B7-38A0C2BE00E0}">
  <dimension ref="A1:AM48"/>
  <sheetViews>
    <sheetView topLeftCell="A4" zoomScale="70" zoomScaleNormal="70" workbookViewId="0">
      <selection activeCell="Y46" sqref="Y46"/>
    </sheetView>
  </sheetViews>
  <sheetFormatPr defaultRowHeight="14.4"/>
  <cols>
    <col min="1" max="1" width="20.21875" customWidth="1"/>
    <col min="3" max="6" width="33.77734375" bestFit="1" customWidth="1"/>
    <col min="10" max="10" width="10.5546875" bestFit="1" customWidth="1"/>
    <col min="12" max="12" width="13" bestFit="1" customWidth="1"/>
    <col min="13" max="13" width="20.88671875" bestFit="1" customWidth="1"/>
    <col min="14" max="14" width="9.21875" bestFit="1" customWidth="1"/>
    <col min="15" max="15" width="10.109375" bestFit="1" customWidth="1"/>
    <col min="16" max="16" width="1.77734375" bestFit="1" customWidth="1"/>
    <col min="17" max="17" width="16.6640625" bestFit="1" customWidth="1"/>
    <col min="18" max="18" width="25.77734375" bestFit="1" customWidth="1"/>
    <col min="19" max="19" width="37.109375" bestFit="1" customWidth="1"/>
    <col min="20" max="20" width="1.77734375" bestFit="1" customWidth="1"/>
    <col min="21" max="21" width="20.44140625" bestFit="1" customWidth="1"/>
    <col min="22" max="22" width="16.5546875" bestFit="1" customWidth="1"/>
    <col min="23" max="23" width="48" bestFit="1" customWidth="1"/>
    <col min="24" max="24" width="6.109375" bestFit="1" customWidth="1"/>
    <col min="25" max="25" width="10.77734375" bestFit="1" customWidth="1"/>
    <col min="26" max="26" width="11.33203125" bestFit="1" customWidth="1"/>
    <col min="27" max="27" width="30.21875" bestFit="1" customWidth="1"/>
    <col min="28" max="28" width="2.77734375" bestFit="1" customWidth="1"/>
    <col min="29" max="29" width="3.77734375" bestFit="1" customWidth="1"/>
    <col min="30" max="30" width="9.44140625" bestFit="1" customWidth="1"/>
    <col min="31" max="31" width="1.77734375" bestFit="1" customWidth="1"/>
    <col min="32" max="32" width="220" bestFit="1" customWidth="1"/>
    <col min="33" max="33" width="10.77734375" bestFit="1" customWidth="1"/>
    <col min="34" max="34" width="10.109375" bestFit="1" customWidth="1"/>
    <col min="35" max="35" width="31.33203125" bestFit="1" customWidth="1"/>
    <col min="36" max="36" width="10.21875" bestFit="1" customWidth="1"/>
    <col min="37" max="38" width="3.77734375" bestFit="1" customWidth="1"/>
    <col min="39" max="39" width="12.88671875" bestFit="1" customWidth="1"/>
  </cols>
  <sheetData>
    <row r="1" spans="1:10">
      <c r="A1" s="144" t="s">
        <v>4</v>
      </c>
      <c r="B1" s="145"/>
      <c r="C1" s="5" t="s">
        <v>54</v>
      </c>
      <c r="D1" s="5" t="s">
        <v>55</v>
      </c>
      <c r="E1" s="5" t="s">
        <v>56</v>
      </c>
      <c r="F1" s="5" t="s">
        <v>57</v>
      </c>
    </row>
    <row r="2" spans="1:10" ht="14.55" customHeight="1">
      <c r="A2" s="146" t="s">
        <v>58</v>
      </c>
      <c r="B2" s="6" t="s">
        <v>59</v>
      </c>
      <c r="C2" s="7">
        <v>3530.8</v>
      </c>
      <c r="D2" s="7">
        <v>4903.6000000000004</v>
      </c>
      <c r="E2" s="7">
        <v>7612.8</v>
      </c>
      <c r="F2" s="7">
        <v>9984</v>
      </c>
    </row>
    <row r="3" spans="1:10">
      <c r="A3" s="143"/>
      <c r="B3" s="8" t="s">
        <v>60</v>
      </c>
      <c r="C3" s="9">
        <v>12047.089600000001</v>
      </c>
      <c r="D3" s="9">
        <v>16731.083200000001</v>
      </c>
      <c r="E3" s="9">
        <v>25974.873599999999</v>
      </c>
      <c r="F3" s="9">
        <v>34065.407999999996</v>
      </c>
    </row>
    <row r="4" spans="1:10" ht="19.2">
      <c r="A4" s="10" t="s">
        <v>61</v>
      </c>
      <c r="B4" s="11" t="s">
        <v>62</v>
      </c>
      <c r="C4" s="71">
        <v>75</v>
      </c>
      <c r="D4" s="71">
        <v>105</v>
      </c>
      <c r="E4" s="71">
        <v>160</v>
      </c>
      <c r="F4" s="71">
        <v>215</v>
      </c>
    </row>
    <row r="5" spans="1:10" ht="19.2">
      <c r="A5" s="10" t="s">
        <v>63</v>
      </c>
      <c r="B5" s="11" t="s">
        <v>62</v>
      </c>
      <c r="C5" s="71">
        <v>90</v>
      </c>
      <c r="D5" s="71">
        <v>120</v>
      </c>
      <c r="E5" s="71">
        <v>185</v>
      </c>
      <c r="F5" s="71">
        <v>245</v>
      </c>
    </row>
    <row r="6" spans="1:10">
      <c r="A6" s="10" t="s">
        <v>64</v>
      </c>
      <c r="B6" s="11" t="s">
        <v>5</v>
      </c>
      <c r="C6" s="12" t="s">
        <v>65</v>
      </c>
      <c r="D6" s="12" t="s">
        <v>65</v>
      </c>
      <c r="E6" s="12" t="s">
        <v>65</v>
      </c>
      <c r="F6" s="12" t="s">
        <v>65</v>
      </c>
    </row>
    <row r="7" spans="1:10">
      <c r="A7" s="10" t="s">
        <v>66</v>
      </c>
      <c r="B7" s="11" t="s">
        <v>5</v>
      </c>
      <c r="C7" s="12" t="s">
        <v>67</v>
      </c>
      <c r="D7" s="12" t="s">
        <v>67</v>
      </c>
      <c r="E7" s="12" t="s">
        <v>67</v>
      </c>
      <c r="F7" s="12" t="s">
        <v>67</v>
      </c>
      <c r="J7" s="21" t="s">
        <v>122</v>
      </c>
    </row>
    <row r="8" spans="1:10">
      <c r="A8" s="10" t="s">
        <v>68</v>
      </c>
      <c r="B8" s="8" t="s">
        <v>69</v>
      </c>
      <c r="C8" s="68">
        <v>880</v>
      </c>
      <c r="D8" s="68">
        <v>1235</v>
      </c>
      <c r="E8" s="68">
        <v>1920</v>
      </c>
      <c r="F8" s="68">
        <v>2440</v>
      </c>
      <c r="J8" t="s">
        <v>54</v>
      </c>
    </row>
    <row r="9" spans="1:10">
      <c r="A9" s="10" t="s">
        <v>70</v>
      </c>
      <c r="B9" s="8" t="s">
        <v>71</v>
      </c>
      <c r="C9" s="68">
        <v>4.05</v>
      </c>
      <c r="D9" s="68">
        <v>5.65</v>
      </c>
      <c r="E9" s="68">
        <v>8.8000000000000007</v>
      </c>
      <c r="F9" s="68">
        <v>12.5</v>
      </c>
      <c r="J9" t="s">
        <v>55</v>
      </c>
    </row>
    <row r="10" spans="1:10">
      <c r="A10" s="10" t="s">
        <v>72</v>
      </c>
      <c r="B10" s="8" t="s">
        <v>69</v>
      </c>
      <c r="C10" s="68">
        <v>1280</v>
      </c>
      <c r="D10" s="68">
        <v>1740</v>
      </c>
      <c r="E10" s="68">
        <v>2260</v>
      </c>
      <c r="F10" s="15">
        <v>3385.8</v>
      </c>
      <c r="J10" s="78" t="s">
        <v>147</v>
      </c>
    </row>
    <row r="11" spans="1:10">
      <c r="A11" s="10" t="s">
        <v>73</v>
      </c>
      <c r="B11" s="8" t="s">
        <v>71</v>
      </c>
      <c r="C11" s="68">
        <v>5.7</v>
      </c>
      <c r="D11" s="68">
        <v>7.5</v>
      </c>
      <c r="E11" s="68">
        <v>11.616000000000001</v>
      </c>
      <c r="F11" s="68">
        <v>16.25</v>
      </c>
      <c r="J11" t="s">
        <v>57</v>
      </c>
    </row>
    <row r="12" spans="1:10">
      <c r="A12" s="13" t="s">
        <v>74</v>
      </c>
      <c r="B12" s="8"/>
      <c r="C12" s="70" t="s">
        <v>75</v>
      </c>
      <c r="D12" s="70" t="s">
        <v>75</v>
      </c>
      <c r="E12" s="70" t="s">
        <v>75</v>
      </c>
      <c r="F12" s="70" t="s">
        <v>75</v>
      </c>
    </row>
    <row r="13" spans="1:10">
      <c r="A13" s="140" t="s">
        <v>76</v>
      </c>
      <c r="B13" s="8" t="s">
        <v>77</v>
      </c>
      <c r="C13" s="14" t="s">
        <v>78</v>
      </c>
      <c r="D13" s="14" t="s">
        <v>78</v>
      </c>
      <c r="E13" s="14" t="s">
        <v>78</v>
      </c>
      <c r="F13" s="14" t="s">
        <v>78</v>
      </c>
    </row>
    <row r="14" spans="1:10">
      <c r="A14" s="140"/>
      <c r="B14" s="8" t="s">
        <v>79</v>
      </c>
      <c r="C14" s="14" t="s">
        <v>80</v>
      </c>
      <c r="D14" s="14" t="s">
        <v>80</v>
      </c>
      <c r="E14" s="14" t="s">
        <v>80</v>
      </c>
      <c r="F14" s="14" t="s">
        <v>80</v>
      </c>
    </row>
    <row r="15" spans="1:10">
      <c r="A15" s="140"/>
      <c r="B15" s="8" t="s">
        <v>81</v>
      </c>
      <c r="C15" s="70" t="s">
        <v>82</v>
      </c>
      <c r="D15" s="70" t="s">
        <v>82</v>
      </c>
      <c r="E15" s="70" t="s">
        <v>82</v>
      </c>
      <c r="F15" s="70" t="s">
        <v>82</v>
      </c>
    </row>
    <row r="16" spans="1:10">
      <c r="A16" s="140"/>
      <c r="B16" s="8" t="s">
        <v>83</v>
      </c>
      <c r="C16" s="70">
        <v>1</v>
      </c>
      <c r="D16" s="70">
        <v>1</v>
      </c>
      <c r="E16" s="68">
        <v>1</v>
      </c>
      <c r="F16" s="68">
        <v>1</v>
      </c>
    </row>
    <row r="17" spans="1:6">
      <c r="A17" s="141" t="s">
        <v>84</v>
      </c>
      <c r="B17" s="139"/>
      <c r="C17" s="67" t="s">
        <v>85</v>
      </c>
      <c r="D17" s="67" t="s">
        <v>85</v>
      </c>
      <c r="E17" s="67" t="s">
        <v>85</v>
      </c>
      <c r="F17" s="67" t="s">
        <v>85</v>
      </c>
    </row>
    <row r="18" spans="1:6">
      <c r="A18" s="141" t="s">
        <v>86</v>
      </c>
      <c r="B18" s="139"/>
      <c r="C18" s="67" t="s">
        <v>87</v>
      </c>
      <c r="D18" s="67" t="s">
        <v>87</v>
      </c>
      <c r="E18" s="67" t="s">
        <v>87</v>
      </c>
      <c r="F18" s="67" t="s">
        <v>87</v>
      </c>
    </row>
    <row r="19" spans="1:6" ht="14.55" customHeight="1">
      <c r="A19" s="143" t="s">
        <v>88</v>
      </c>
      <c r="B19" s="8" t="s">
        <v>77</v>
      </c>
      <c r="C19" s="139" t="s">
        <v>8</v>
      </c>
      <c r="D19" s="139"/>
      <c r="E19" s="140"/>
      <c r="F19" s="140"/>
    </row>
    <row r="20" spans="1:6">
      <c r="A20" s="143"/>
      <c r="B20" s="8" t="s">
        <v>83</v>
      </c>
      <c r="C20" s="70">
        <v>1</v>
      </c>
      <c r="D20" s="70">
        <v>1</v>
      </c>
      <c r="E20" s="68">
        <v>1</v>
      </c>
      <c r="F20" s="68">
        <v>1</v>
      </c>
    </row>
    <row r="21" spans="1:6">
      <c r="A21" s="140" t="s">
        <v>89</v>
      </c>
      <c r="B21" s="8" t="s">
        <v>90</v>
      </c>
      <c r="C21" s="70" t="s">
        <v>91</v>
      </c>
      <c r="D21" s="70" t="s">
        <v>91</v>
      </c>
      <c r="E21" s="70" t="s">
        <v>91</v>
      </c>
      <c r="F21" s="70" t="s">
        <v>91</v>
      </c>
    </row>
    <row r="22" spans="1:6">
      <c r="A22" s="140"/>
      <c r="B22" s="8" t="s">
        <v>92</v>
      </c>
      <c r="C22" s="70" t="s">
        <v>93</v>
      </c>
      <c r="D22" s="70" t="s">
        <v>93</v>
      </c>
      <c r="E22" s="70" t="s">
        <v>93</v>
      </c>
      <c r="F22" s="70" t="s">
        <v>93</v>
      </c>
    </row>
    <row r="23" spans="1:6">
      <c r="A23" s="140" t="s">
        <v>94</v>
      </c>
      <c r="B23" s="8" t="s">
        <v>95</v>
      </c>
      <c r="C23" s="70" t="s">
        <v>96</v>
      </c>
      <c r="D23" s="70"/>
      <c r="E23" s="68"/>
      <c r="F23" s="68"/>
    </row>
    <row r="24" spans="1:6">
      <c r="A24" s="140"/>
      <c r="B24" s="8" t="s">
        <v>77</v>
      </c>
      <c r="C24" s="70" t="s">
        <v>97</v>
      </c>
      <c r="D24" s="70" t="s">
        <v>97</v>
      </c>
      <c r="E24" s="70" t="s">
        <v>97</v>
      </c>
      <c r="F24" s="70" t="s">
        <v>97</v>
      </c>
    </row>
    <row r="25" spans="1:6">
      <c r="A25" s="140" t="s">
        <v>98</v>
      </c>
      <c r="B25" s="8" t="s">
        <v>99</v>
      </c>
      <c r="C25" s="70">
        <v>10</v>
      </c>
      <c r="D25" s="9">
        <f>C25/0.724</f>
        <v>13.812154696132596</v>
      </c>
      <c r="E25" s="15">
        <v>22.2</v>
      </c>
      <c r="F25" s="15">
        <v>41.6</v>
      </c>
    </row>
    <row r="26" spans="1:6">
      <c r="A26" s="140"/>
      <c r="B26" s="8" t="s">
        <v>100</v>
      </c>
      <c r="C26" s="70" t="s">
        <v>9</v>
      </c>
      <c r="D26" s="70" t="s">
        <v>9</v>
      </c>
      <c r="E26" s="70" t="s">
        <v>9</v>
      </c>
      <c r="F26" s="70" t="s">
        <v>9</v>
      </c>
    </row>
    <row r="27" spans="1:6">
      <c r="A27" s="140" t="s">
        <v>101</v>
      </c>
      <c r="B27" s="8" t="s">
        <v>77</v>
      </c>
      <c r="C27" s="139" t="s">
        <v>6</v>
      </c>
      <c r="D27" s="139"/>
      <c r="E27" s="140"/>
      <c r="F27" s="140"/>
    </row>
    <row r="28" spans="1:6">
      <c r="A28" s="140"/>
      <c r="B28" s="8" t="s">
        <v>102</v>
      </c>
      <c r="C28" s="70">
        <v>40</v>
      </c>
      <c r="D28" s="68">
        <v>40</v>
      </c>
      <c r="E28" s="68">
        <v>54</v>
      </c>
      <c r="F28" s="68">
        <v>54</v>
      </c>
    </row>
    <row r="29" spans="1:6">
      <c r="A29" s="140"/>
      <c r="B29" s="8" t="s">
        <v>103</v>
      </c>
      <c r="C29" s="70">
        <v>900</v>
      </c>
      <c r="D29" s="70">
        <v>900</v>
      </c>
      <c r="E29" s="70">
        <v>900</v>
      </c>
      <c r="F29" s="70">
        <v>900</v>
      </c>
    </row>
    <row r="30" spans="1:6">
      <c r="A30" s="140"/>
      <c r="B30" s="8" t="s">
        <v>104</v>
      </c>
      <c r="C30" s="70" t="s">
        <v>7</v>
      </c>
      <c r="D30" s="70" t="s">
        <v>7</v>
      </c>
      <c r="E30" s="70" t="s">
        <v>7</v>
      </c>
      <c r="F30" s="70" t="s">
        <v>7</v>
      </c>
    </row>
    <row r="31" spans="1:6">
      <c r="A31" s="140"/>
      <c r="B31" s="8" t="s">
        <v>83</v>
      </c>
      <c r="C31" s="70">
        <v>1</v>
      </c>
      <c r="D31" s="70">
        <v>1</v>
      </c>
      <c r="E31" s="70">
        <v>1</v>
      </c>
      <c r="F31" s="70">
        <v>1</v>
      </c>
    </row>
    <row r="32" spans="1:6" ht="54" customHeight="1">
      <c r="A32" s="141" t="s">
        <v>105</v>
      </c>
      <c r="B32" s="142"/>
      <c r="C32" s="12" t="s">
        <v>106</v>
      </c>
      <c r="D32" s="12" t="s">
        <v>106</v>
      </c>
      <c r="E32" s="12" t="s">
        <v>106</v>
      </c>
      <c r="F32" s="12" t="s">
        <v>106</v>
      </c>
    </row>
    <row r="33" spans="1:39">
      <c r="A33" s="141" t="s">
        <v>107</v>
      </c>
      <c r="B33" s="142"/>
      <c r="C33" s="14" t="s">
        <v>108</v>
      </c>
      <c r="D33" s="14" t="s">
        <v>108</v>
      </c>
      <c r="E33" s="14" t="s">
        <v>108</v>
      </c>
      <c r="F33" s="14" t="s">
        <v>108</v>
      </c>
    </row>
    <row r="34" spans="1:39">
      <c r="A34" s="141" t="s">
        <v>109</v>
      </c>
      <c r="B34" s="142"/>
      <c r="C34" s="70">
        <v>53</v>
      </c>
      <c r="D34" s="70">
        <v>55</v>
      </c>
      <c r="E34" s="68">
        <v>60</v>
      </c>
      <c r="F34" s="68">
        <v>65</v>
      </c>
    </row>
    <row r="35" spans="1:39">
      <c r="A35" s="141" t="s">
        <v>0</v>
      </c>
      <c r="B35" s="142"/>
      <c r="C35" s="14" t="s">
        <v>110</v>
      </c>
      <c r="D35" s="14" t="s">
        <v>110</v>
      </c>
      <c r="E35" s="14" t="s">
        <v>110</v>
      </c>
      <c r="F35" s="14" t="s">
        <v>110</v>
      </c>
    </row>
    <row r="36" spans="1:39">
      <c r="A36" s="140" t="s">
        <v>111</v>
      </c>
      <c r="B36" s="8" t="s">
        <v>112</v>
      </c>
      <c r="C36" s="70">
        <v>1000</v>
      </c>
      <c r="D36" s="68">
        <v>1000</v>
      </c>
      <c r="E36" s="68">
        <v>1000</v>
      </c>
      <c r="F36" s="68">
        <v>1115</v>
      </c>
    </row>
    <row r="37" spans="1:39">
      <c r="A37" s="140"/>
      <c r="B37" s="8" t="s">
        <v>113</v>
      </c>
      <c r="C37" s="70">
        <v>365</v>
      </c>
      <c r="D37" s="68">
        <v>365</v>
      </c>
      <c r="E37" s="68">
        <v>365</v>
      </c>
      <c r="F37" s="68">
        <v>480</v>
      </c>
    </row>
    <row r="38" spans="1:39">
      <c r="A38" s="140"/>
      <c r="B38" s="8" t="s">
        <v>114</v>
      </c>
      <c r="C38" s="70">
        <v>560</v>
      </c>
      <c r="D38" s="68">
        <v>560</v>
      </c>
      <c r="E38" s="68">
        <v>560</v>
      </c>
      <c r="F38" s="68">
        <v>720</v>
      </c>
    </row>
    <row r="39" spans="1:39">
      <c r="A39" s="16"/>
      <c r="B39" s="17"/>
      <c r="C39" s="16" t="s">
        <v>116</v>
      </c>
      <c r="D39" s="16" t="s">
        <v>116</v>
      </c>
      <c r="E39" s="16" t="s">
        <v>116</v>
      </c>
      <c r="F39" s="16" t="s">
        <v>121</v>
      </c>
    </row>
    <row r="40" spans="1:39">
      <c r="A40" s="18" t="s">
        <v>48</v>
      </c>
      <c r="B40" s="17"/>
      <c r="C40" s="19"/>
      <c r="D40" s="19"/>
      <c r="E40" s="19"/>
      <c r="F40" s="19"/>
    </row>
    <row r="44" spans="1:39">
      <c r="A44" t="s">
        <v>4</v>
      </c>
      <c r="B44" t="s">
        <v>58</v>
      </c>
      <c r="D44" t="s">
        <v>61</v>
      </c>
      <c r="E44" t="s">
        <v>63</v>
      </c>
      <c r="F44" t="s">
        <v>64</v>
      </c>
      <c r="G44" t="s">
        <v>66</v>
      </c>
      <c r="H44" t="s">
        <v>68</v>
      </c>
      <c r="I44" t="s">
        <v>70</v>
      </c>
      <c r="J44" t="s">
        <v>72</v>
      </c>
      <c r="K44" t="s">
        <v>73</v>
      </c>
      <c r="L44" t="s">
        <v>74</v>
      </c>
      <c r="M44" t="s">
        <v>76</v>
      </c>
      <c r="Q44" t="s">
        <v>84</v>
      </c>
      <c r="R44" t="s">
        <v>86</v>
      </c>
      <c r="S44" t="s">
        <v>88</v>
      </c>
      <c r="U44" t="s">
        <v>89</v>
      </c>
      <c r="W44" t="s">
        <v>94</v>
      </c>
      <c r="Y44" t="s">
        <v>98</v>
      </c>
      <c r="AA44" t="s">
        <v>101</v>
      </c>
      <c r="AF44" t="s">
        <v>105</v>
      </c>
      <c r="AG44" t="s">
        <v>107</v>
      </c>
      <c r="AH44" t="s">
        <v>109</v>
      </c>
      <c r="AI44" t="s">
        <v>0</v>
      </c>
      <c r="AJ44" t="s">
        <v>111</v>
      </c>
    </row>
    <row r="45" spans="1:39">
      <c r="A45" t="s">
        <v>54</v>
      </c>
      <c r="B45">
        <v>3530.8</v>
      </c>
      <c r="C45" s="81">
        <v>12047.089600000001</v>
      </c>
      <c r="D45">
        <v>75</v>
      </c>
      <c r="E45">
        <v>90</v>
      </c>
      <c r="F45" t="s">
        <v>65</v>
      </c>
      <c r="G45" t="s">
        <v>67</v>
      </c>
      <c r="H45">
        <v>880</v>
      </c>
      <c r="I45">
        <v>4.05</v>
      </c>
      <c r="J45">
        <v>1280</v>
      </c>
      <c r="K45">
        <v>5.7</v>
      </c>
      <c r="L45" t="s">
        <v>75</v>
      </c>
      <c r="M45" t="s">
        <v>78</v>
      </c>
      <c r="N45" t="s">
        <v>80</v>
      </c>
      <c r="O45" t="s">
        <v>82</v>
      </c>
      <c r="P45">
        <v>1</v>
      </c>
      <c r="Q45" t="s">
        <v>85</v>
      </c>
      <c r="R45" t="s">
        <v>87</v>
      </c>
      <c r="S45" t="s">
        <v>8</v>
      </c>
      <c r="T45">
        <v>1</v>
      </c>
      <c r="U45" t="s">
        <v>91</v>
      </c>
      <c r="V45" t="s">
        <v>93</v>
      </c>
      <c r="W45" s="78" t="s">
        <v>124</v>
      </c>
      <c r="X45" t="s">
        <v>97</v>
      </c>
      <c r="Y45">
        <v>10</v>
      </c>
      <c r="Z45" t="s">
        <v>9</v>
      </c>
      <c r="AA45" t="s">
        <v>6</v>
      </c>
      <c r="AB45">
        <v>40</v>
      </c>
      <c r="AC45">
        <v>900</v>
      </c>
      <c r="AD45" t="s">
        <v>7</v>
      </c>
      <c r="AE45">
        <v>1</v>
      </c>
      <c r="AF45" t="s">
        <v>106</v>
      </c>
      <c r="AG45" t="s">
        <v>108</v>
      </c>
      <c r="AH45">
        <v>53</v>
      </c>
      <c r="AI45" t="s">
        <v>110</v>
      </c>
      <c r="AJ45">
        <v>1000</v>
      </c>
      <c r="AK45">
        <v>365</v>
      </c>
      <c r="AL45">
        <v>560</v>
      </c>
      <c r="AM45" t="s">
        <v>116</v>
      </c>
    </row>
    <row r="46" spans="1:39">
      <c r="A46" t="s">
        <v>55</v>
      </c>
      <c r="B46">
        <v>4903.6000000000004</v>
      </c>
      <c r="C46" s="81">
        <v>16731.083200000001</v>
      </c>
      <c r="D46">
        <v>105</v>
      </c>
      <c r="E46">
        <v>120</v>
      </c>
      <c r="F46" t="s">
        <v>65</v>
      </c>
      <c r="G46" t="s">
        <v>67</v>
      </c>
      <c r="H46">
        <v>1235</v>
      </c>
      <c r="I46">
        <v>5.65</v>
      </c>
      <c r="J46">
        <v>1740</v>
      </c>
      <c r="K46">
        <v>7.5</v>
      </c>
      <c r="L46" t="s">
        <v>75</v>
      </c>
      <c r="M46" t="s">
        <v>78</v>
      </c>
      <c r="N46" t="s">
        <v>80</v>
      </c>
      <c r="O46" t="s">
        <v>82</v>
      </c>
      <c r="P46">
        <v>1</v>
      </c>
      <c r="Q46" t="s">
        <v>85</v>
      </c>
      <c r="R46" t="s">
        <v>87</v>
      </c>
      <c r="S46" t="s">
        <v>8</v>
      </c>
      <c r="T46">
        <v>1</v>
      </c>
      <c r="U46" t="s">
        <v>91</v>
      </c>
      <c r="V46" t="s">
        <v>93</v>
      </c>
      <c r="W46" s="78" t="s">
        <v>124</v>
      </c>
      <c r="X46" t="s">
        <v>97</v>
      </c>
      <c r="Y46" s="80">
        <v>13.812154696132596</v>
      </c>
      <c r="Z46" t="s">
        <v>9</v>
      </c>
      <c r="AA46" t="s">
        <v>6</v>
      </c>
      <c r="AB46">
        <v>40</v>
      </c>
      <c r="AC46">
        <v>900</v>
      </c>
      <c r="AD46" t="s">
        <v>7</v>
      </c>
      <c r="AE46">
        <v>1</v>
      </c>
      <c r="AF46" t="s">
        <v>106</v>
      </c>
      <c r="AG46" t="s">
        <v>108</v>
      </c>
      <c r="AH46">
        <v>55</v>
      </c>
      <c r="AI46" t="s">
        <v>110</v>
      </c>
      <c r="AJ46">
        <v>1000</v>
      </c>
      <c r="AK46">
        <v>365</v>
      </c>
      <c r="AL46">
        <v>560</v>
      </c>
      <c r="AM46" t="s">
        <v>116</v>
      </c>
    </row>
    <row r="47" spans="1:39">
      <c r="A47" s="78" t="s">
        <v>147</v>
      </c>
      <c r="B47">
        <v>7612.8</v>
      </c>
      <c r="C47" s="81">
        <v>25974.873599999999</v>
      </c>
      <c r="D47">
        <v>160</v>
      </c>
      <c r="E47">
        <v>185</v>
      </c>
      <c r="F47" t="s">
        <v>65</v>
      </c>
      <c r="G47" t="s">
        <v>67</v>
      </c>
      <c r="H47">
        <v>1920</v>
      </c>
      <c r="I47">
        <v>8.8000000000000007</v>
      </c>
      <c r="J47">
        <v>2260</v>
      </c>
      <c r="K47" s="79">
        <v>11.616000000000001</v>
      </c>
      <c r="L47" t="s">
        <v>75</v>
      </c>
      <c r="M47" t="s">
        <v>78</v>
      </c>
      <c r="N47" t="s">
        <v>80</v>
      </c>
      <c r="O47" t="s">
        <v>82</v>
      </c>
      <c r="P47">
        <v>1</v>
      </c>
      <c r="Q47" t="s">
        <v>85</v>
      </c>
      <c r="R47" t="s">
        <v>87</v>
      </c>
      <c r="S47" t="s">
        <v>8</v>
      </c>
      <c r="T47">
        <v>1</v>
      </c>
      <c r="U47" t="s">
        <v>91</v>
      </c>
      <c r="V47" t="s">
        <v>93</v>
      </c>
      <c r="W47" s="78" t="s">
        <v>124</v>
      </c>
      <c r="X47" t="s">
        <v>97</v>
      </c>
      <c r="Y47">
        <v>22.2</v>
      </c>
      <c r="Z47" t="s">
        <v>9</v>
      </c>
      <c r="AA47" t="s">
        <v>6</v>
      </c>
      <c r="AB47">
        <v>54</v>
      </c>
      <c r="AC47">
        <v>900</v>
      </c>
      <c r="AD47" t="s">
        <v>7</v>
      </c>
      <c r="AE47">
        <v>1</v>
      </c>
      <c r="AF47" t="s">
        <v>106</v>
      </c>
      <c r="AG47" t="s">
        <v>108</v>
      </c>
      <c r="AH47">
        <v>60</v>
      </c>
      <c r="AI47" t="s">
        <v>110</v>
      </c>
      <c r="AJ47">
        <v>1000</v>
      </c>
      <c r="AK47">
        <v>365</v>
      </c>
      <c r="AL47">
        <v>560</v>
      </c>
      <c r="AM47" t="s">
        <v>116</v>
      </c>
    </row>
    <row r="48" spans="1:39">
      <c r="A48" t="s">
        <v>57</v>
      </c>
      <c r="B48">
        <v>9984</v>
      </c>
      <c r="C48" s="81">
        <v>34065.407999999996</v>
      </c>
      <c r="D48">
        <v>215</v>
      </c>
      <c r="E48">
        <v>245</v>
      </c>
      <c r="F48" t="s">
        <v>65</v>
      </c>
      <c r="G48" t="s">
        <v>67</v>
      </c>
      <c r="H48">
        <v>2440</v>
      </c>
      <c r="I48">
        <v>12.5</v>
      </c>
      <c r="J48" s="81">
        <v>3385.8</v>
      </c>
      <c r="K48">
        <v>16.25</v>
      </c>
      <c r="L48" t="s">
        <v>75</v>
      </c>
      <c r="M48" t="s">
        <v>78</v>
      </c>
      <c r="N48" t="s">
        <v>80</v>
      </c>
      <c r="O48" t="s">
        <v>82</v>
      </c>
      <c r="P48">
        <v>1</v>
      </c>
      <c r="Q48" t="s">
        <v>85</v>
      </c>
      <c r="R48" t="s">
        <v>87</v>
      </c>
      <c r="S48" t="s">
        <v>8</v>
      </c>
      <c r="T48">
        <v>1</v>
      </c>
      <c r="U48" t="s">
        <v>91</v>
      </c>
      <c r="V48" t="s">
        <v>93</v>
      </c>
      <c r="W48" s="78" t="s">
        <v>124</v>
      </c>
      <c r="X48" t="s">
        <v>97</v>
      </c>
      <c r="Y48">
        <v>41.6</v>
      </c>
      <c r="Z48" t="s">
        <v>9</v>
      </c>
      <c r="AA48" t="s">
        <v>6</v>
      </c>
      <c r="AB48">
        <v>54</v>
      </c>
      <c r="AC48">
        <v>900</v>
      </c>
      <c r="AD48" t="s">
        <v>7</v>
      </c>
      <c r="AE48">
        <v>1</v>
      </c>
      <c r="AF48" t="s">
        <v>106</v>
      </c>
      <c r="AG48" t="s">
        <v>108</v>
      </c>
      <c r="AH48">
        <v>65</v>
      </c>
      <c r="AI48" t="s">
        <v>110</v>
      </c>
      <c r="AJ48">
        <v>1115</v>
      </c>
      <c r="AK48">
        <v>480</v>
      </c>
      <c r="AL48">
        <v>720</v>
      </c>
      <c r="AM48" t="s">
        <v>121</v>
      </c>
    </row>
  </sheetData>
  <sortState xmlns:xlrd2="http://schemas.microsoft.com/office/spreadsheetml/2017/richdata2" ref="A44:AM48">
    <sortCondition ref="A44:A48"/>
  </sortState>
  <mergeCells count="17">
    <mergeCell ref="A1:B1"/>
    <mergeCell ref="A2:A3"/>
    <mergeCell ref="A13:A16"/>
    <mergeCell ref="A17:B17"/>
    <mergeCell ref="A18:B18"/>
    <mergeCell ref="C19:F19"/>
    <mergeCell ref="C27:F27"/>
    <mergeCell ref="A34:B34"/>
    <mergeCell ref="A35:B35"/>
    <mergeCell ref="A36:A38"/>
    <mergeCell ref="A21:A22"/>
    <mergeCell ref="A23:A24"/>
    <mergeCell ref="A25:A26"/>
    <mergeCell ref="A27:A31"/>
    <mergeCell ref="A32:B32"/>
    <mergeCell ref="A33:B33"/>
    <mergeCell ref="A19:A2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3BD74-DC8A-4157-B3F9-14735F7CDD02}">
  <dimension ref="A1:F39"/>
  <sheetViews>
    <sheetView workbookViewId="0">
      <selection activeCell="F38" sqref="C2:F38"/>
    </sheetView>
  </sheetViews>
  <sheetFormatPr defaultRowHeight="14.4"/>
  <cols>
    <col min="6" max="6" width="8.77734375" customWidth="1"/>
  </cols>
  <sheetData>
    <row r="1" spans="1:6">
      <c r="A1" s="144" t="s">
        <v>4</v>
      </c>
      <c r="B1" s="145"/>
      <c r="C1" s="5" t="s">
        <v>54</v>
      </c>
      <c r="D1" s="5" t="s">
        <v>55</v>
      </c>
      <c r="E1" s="5" t="s">
        <v>56</v>
      </c>
      <c r="F1" s="5" t="s">
        <v>57</v>
      </c>
    </row>
    <row r="2" spans="1:6">
      <c r="A2" s="146" t="s">
        <v>58</v>
      </c>
      <c r="B2" s="6" t="s">
        <v>69</v>
      </c>
      <c r="C2" s="7">
        <v>3530.8</v>
      </c>
      <c r="D2" s="7">
        <v>4903.6000000000004</v>
      </c>
      <c r="E2" s="7">
        <v>7612.8</v>
      </c>
      <c r="F2" s="7">
        <v>9984</v>
      </c>
    </row>
    <row r="3" spans="1:6">
      <c r="A3" s="143"/>
      <c r="B3" s="8" t="s">
        <v>60</v>
      </c>
      <c r="C3" s="9">
        <v>12047.089600000001</v>
      </c>
      <c r="D3" s="9">
        <v>16731.083200000001</v>
      </c>
      <c r="E3" s="9">
        <v>25974.873599999999</v>
      </c>
      <c r="F3" s="9">
        <v>34065.407999999996</v>
      </c>
    </row>
    <row r="4" spans="1:6" ht="48">
      <c r="A4" s="69" t="s">
        <v>61</v>
      </c>
      <c r="B4" s="11" t="s">
        <v>62</v>
      </c>
      <c r="C4" s="71">
        <v>75</v>
      </c>
      <c r="D4" s="71">
        <v>105</v>
      </c>
      <c r="E4" s="71">
        <v>160</v>
      </c>
      <c r="F4" s="71">
        <v>215</v>
      </c>
    </row>
    <row r="5" spans="1:6" ht="48">
      <c r="A5" s="69" t="s">
        <v>63</v>
      </c>
      <c r="B5" s="11" t="s">
        <v>62</v>
      </c>
      <c r="C5" s="71">
        <v>90</v>
      </c>
      <c r="D5" s="71">
        <v>120</v>
      </c>
      <c r="E5" s="71">
        <v>185</v>
      </c>
      <c r="F5" s="71">
        <v>245</v>
      </c>
    </row>
    <row r="6" spans="1:6" ht="19.2">
      <c r="A6" s="69" t="s">
        <v>64</v>
      </c>
      <c r="B6" s="11" t="s">
        <v>5</v>
      </c>
      <c r="C6" s="77" t="s">
        <v>65</v>
      </c>
      <c r="D6" s="77" t="s">
        <v>65</v>
      </c>
      <c r="E6" s="77" t="s">
        <v>65</v>
      </c>
      <c r="F6" s="77" t="s">
        <v>65</v>
      </c>
    </row>
    <row r="7" spans="1:6" ht="19.2">
      <c r="A7" s="69" t="s">
        <v>66</v>
      </c>
      <c r="B7" s="11" t="s">
        <v>5</v>
      </c>
      <c r="C7" s="77" t="s">
        <v>67</v>
      </c>
      <c r="D7" s="77" t="s">
        <v>67</v>
      </c>
      <c r="E7" s="77" t="s">
        <v>67</v>
      </c>
      <c r="F7" s="77" t="s">
        <v>67</v>
      </c>
    </row>
    <row r="8" spans="1:6" ht="19.2">
      <c r="A8" s="69" t="s">
        <v>68</v>
      </c>
      <c r="B8" s="8" t="s">
        <v>69</v>
      </c>
      <c r="C8" s="68">
        <v>880</v>
      </c>
      <c r="D8" s="68">
        <v>1235</v>
      </c>
      <c r="E8" s="68">
        <v>1920</v>
      </c>
      <c r="F8" s="68">
        <v>2440</v>
      </c>
    </row>
    <row r="9" spans="1:6" ht="19.2">
      <c r="A9" s="69" t="s">
        <v>70</v>
      </c>
      <c r="B9" s="8" t="s">
        <v>71</v>
      </c>
      <c r="C9" s="68">
        <v>4.05</v>
      </c>
      <c r="D9" s="68">
        <v>5.65</v>
      </c>
      <c r="E9" s="68">
        <v>8.8000000000000007</v>
      </c>
      <c r="F9" s="68">
        <v>12.5</v>
      </c>
    </row>
    <row r="10" spans="1:6" ht="19.2">
      <c r="A10" s="69" t="s">
        <v>72</v>
      </c>
      <c r="B10" s="8" t="s">
        <v>69</v>
      </c>
      <c r="C10" s="68">
        <v>1280</v>
      </c>
      <c r="D10" s="68">
        <v>1740</v>
      </c>
      <c r="E10" s="68">
        <v>2260</v>
      </c>
      <c r="F10" s="15">
        <v>3385.8</v>
      </c>
    </row>
    <row r="11" spans="1:6" ht="19.2">
      <c r="A11" s="69" t="s">
        <v>73</v>
      </c>
      <c r="B11" s="8" t="s">
        <v>71</v>
      </c>
      <c r="C11" s="68">
        <v>5.7</v>
      </c>
      <c r="D11" s="68">
        <v>7.5</v>
      </c>
      <c r="E11" s="68">
        <v>11.616000000000001</v>
      </c>
      <c r="F11" s="68">
        <v>16.25</v>
      </c>
    </row>
    <row r="12" spans="1:6">
      <c r="A12" s="68" t="s">
        <v>74</v>
      </c>
      <c r="B12" s="8"/>
      <c r="C12" s="73" t="s">
        <v>75</v>
      </c>
      <c r="D12" s="73" t="s">
        <v>75</v>
      </c>
      <c r="E12" s="73" t="s">
        <v>75</v>
      </c>
      <c r="F12" s="73" t="s">
        <v>75</v>
      </c>
    </row>
    <row r="13" spans="1:6">
      <c r="A13" s="140" t="s">
        <v>76</v>
      </c>
      <c r="B13" s="8" t="s">
        <v>77</v>
      </c>
      <c r="C13" s="76" t="s">
        <v>78</v>
      </c>
      <c r="D13" s="76" t="s">
        <v>78</v>
      </c>
      <c r="E13" s="76" t="s">
        <v>78</v>
      </c>
      <c r="F13" s="76" t="s">
        <v>78</v>
      </c>
    </row>
    <row r="14" spans="1:6">
      <c r="A14" s="140"/>
      <c r="B14" s="8" t="s">
        <v>79</v>
      </c>
      <c r="C14" s="76" t="s">
        <v>80</v>
      </c>
      <c r="D14" s="76" t="s">
        <v>80</v>
      </c>
      <c r="E14" s="76" t="s">
        <v>80</v>
      </c>
      <c r="F14" s="76" t="s">
        <v>80</v>
      </c>
    </row>
    <row r="15" spans="1:6">
      <c r="A15" s="140"/>
      <c r="B15" s="8" t="s">
        <v>81</v>
      </c>
      <c r="C15" s="73" t="s">
        <v>82</v>
      </c>
      <c r="D15" s="73" t="s">
        <v>82</v>
      </c>
      <c r="E15" s="73" t="s">
        <v>82</v>
      </c>
      <c r="F15" s="73" t="s">
        <v>82</v>
      </c>
    </row>
    <row r="16" spans="1:6">
      <c r="A16" s="140"/>
      <c r="B16" s="8" t="s">
        <v>83</v>
      </c>
      <c r="C16" s="70">
        <v>1</v>
      </c>
      <c r="D16" s="70">
        <v>1</v>
      </c>
      <c r="E16" s="68">
        <v>1</v>
      </c>
      <c r="F16" s="68">
        <v>1</v>
      </c>
    </row>
    <row r="17" spans="1:6">
      <c r="A17" s="141" t="s">
        <v>84</v>
      </c>
      <c r="B17" s="139"/>
      <c r="C17" s="75" t="s">
        <v>85</v>
      </c>
      <c r="D17" s="75" t="s">
        <v>85</v>
      </c>
      <c r="E17" s="75" t="s">
        <v>85</v>
      </c>
      <c r="F17" s="75" t="s">
        <v>85</v>
      </c>
    </row>
    <row r="18" spans="1:6">
      <c r="A18" s="141" t="s">
        <v>86</v>
      </c>
      <c r="B18" s="139"/>
      <c r="C18" s="75" t="s">
        <v>87</v>
      </c>
      <c r="D18" s="75" t="s">
        <v>87</v>
      </c>
      <c r="E18" s="75" t="s">
        <v>87</v>
      </c>
      <c r="F18" s="75" t="s">
        <v>87</v>
      </c>
    </row>
    <row r="19" spans="1:6">
      <c r="A19" s="143" t="s">
        <v>88</v>
      </c>
      <c r="B19" s="8" t="s">
        <v>77</v>
      </c>
      <c r="C19" s="139" t="s">
        <v>8</v>
      </c>
      <c r="D19" s="139"/>
      <c r="E19" s="140"/>
      <c r="F19" s="140"/>
    </row>
    <row r="20" spans="1:6">
      <c r="A20" s="143"/>
      <c r="B20" s="8" t="s">
        <v>83</v>
      </c>
      <c r="C20" s="70">
        <v>1</v>
      </c>
      <c r="D20" s="70">
        <v>1</v>
      </c>
      <c r="E20" s="68">
        <v>1</v>
      </c>
      <c r="F20" s="68">
        <v>1</v>
      </c>
    </row>
    <row r="21" spans="1:6">
      <c r="A21" s="140" t="s">
        <v>89</v>
      </c>
      <c r="B21" s="8" t="s">
        <v>90</v>
      </c>
      <c r="C21" s="73" t="s">
        <v>91</v>
      </c>
      <c r="D21" s="73" t="s">
        <v>91</v>
      </c>
      <c r="E21" s="73" t="s">
        <v>91</v>
      </c>
      <c r="F21" s="73" t="s">
        <v>91</v>
      </c>
    </row>
    <row r="22" spans="1:6">
      <c r="A22" s="140"/>
      <c r="B22" s="8" t="s">
        <v>92</v>
      </c>
      <c r="C22" s="73" t="s">
        <v>93</v>
      </c>
      <c r="D22" s="73" t="s">
        <v>93</v>
      </c>
      <c r="E22" s="73" t="s">
        <v>93</v>
      </c>
      <c r="F22" s="73" t="s">
        <v>93</v>
      </c>
    </row>
    <row r="23" spans="1:6">
      <c r="A23" s="140" t="s">
        <v>94</v>
      </c>
      <c r="B23" s="8" t="s">
        <v>95</v>
      </c>
      <c r="C23" s="73" t="s">
        <v>96</v>
      </c>
      <c r="D23" s="73"/>
      <c r="E23" s="74"/>
      <c r="F23" s="74"/>
    </row>
    <row r="24" spans="1:6">
      <c r="A24" s="140"/>
      <c r="B24" s="8" t="s">
        <v>77</v>
      </c>
      <c r="C24" s="73" t="s">
        <v>97</v>
      </c>
      <c r="D24" s="73" t="s">
        <v>97</v>
      </c>
      <c r="E24" s="73" t="s">
        <v>97</v>
      </c>
      <c r="F24" s="73" t="s">
        <v>97</v>
      </c>
    </row>
    <row r="25" spans="1:6">
      <c r="A25" s="140" t="s">
        <v>98</v>
      </c>
      <c r="B25" s="8" t="s">
        <v>99</v>
      </c>
      <c r="C25" s="70">
        <v>10</v>
      </c>
      <c r="D25" s="9">
        <f>C25/0.724</f>
        <v>13.812154696132596</v>
      </c>
      <c r="E25" s="15">
        <v>22.2</v>
      </c>
      <c r="F25" s="15">
        <v>41.6</v>
      </c>
    </row>
    <row r="26" spans="1:6">
      <c r="A26" s="140"/>
      <c r="B26" s="8" t="s">
        <v>100</v>
      </c>
      <c r="C26" s="73" t="s">
        <v>9</v>
      </c>
      <c r="D26" s="73" t="s">
        <v>9</v>
      </c>
      <c r="E26" s="73" t="s">
        <v>9</v>
      </c>
      <c r="F26" s="73" t="s">
        <v>9</v>
      </c>
    </row>
    <row r="27" spans="1:6">
      <c r="A27" s="140" t="s">
        <v>101</v>
      </c>
      <c r="B27" s="8" t="s">
        <v>77</v>
      </c>
      <c r="C27" s="139" t="s">
        <v>6</v>
      </c>
      <c r="D27" s="139"/>
      <c r="E27" s="140"/>
      <c r="F27" s="140"/>
    </row>
    <row r="28" spans="1:6">
      <c r="A28" s="140"/>
      <c r="B28" s="8" t="s">
        <v>102</v>
      </c>
      <c r="C28" s="70">
        <v>40</v>
      </c>
      <c r="D28" s="68">
        <v>40</v>
      </c>
      <c r="E28" s="68">
        <v>54</v>
      </c>
      <c r="F28" s="68">
        <v>54</v>
      </c>
    </row>
    <row r="29" spans="1:6">
      <c r="A29" s="140"/>
      <c r="B29" s="8" t="s">
        <v>103</v>
      </c>
      <c r="C29" s="73">
        <v>900</v>
      </c>
      <c r="D29" s="73">
        <v>900</v>
      </c>
      <c r="E29" s="73">
        <v>900</v>
      </c>
      <c r="F29" s="73">
        <v>900</v>
      </c>
    </row>
    <row r="30" spans="1:6">
      <c r="A30" s="140"/>
      <c r="B30" s="8" t="s">
        <v>104</v>
      </c>
      <c r="C30" s="73" t="s">
        <v>7</v>
      </c>
      <c r="D30" s="73" t="s">
        <v>7</v>
      </c>
      <c r="E30" s="73" t="s">
        <v>7</v>
      </c>
      <c r="F30" s="73" t="s">
        <v>7</v>
      </c>
    </row>
    <row r="31" spans="1:6">
      <c r="A31" s="140"/>
      <c r="B31" s="8" t="s">
        <v>83</v>
      </c>
      <c r="C31" s="70">
        <v>1</v>
      </c>
      <c r="D31" s="70">
        <v>1</v>
      </c>
      <c r="E31" s="70">
        <v>1</v>
      </c>
      <c r="F31" s="70">
        <v>1</v>
      </c>
    </row>
    <row r="32" spans="1:6" ht="14.55" customHeight="1">
      <c r="A32" s="141" t="s">
        <v>105</v>
      </c>
      <c r="B32" s="142"/>
      <c r="C32" s="77" t="s">
        <v>106</v>
      </c>
      <c r="D32" s="77" t="s">
        <v>106</v>
      </c>
      <c r="E32" s="77" t="s">
        <v>106</v>
      </c>
      <c r="F32" s="77" t="s">
        <v>106</v>
      </c>
    </row>
    <row r="33" spans="1:6">
      <c r="A33" s="141" t="s">
        <v>107</v>
      </c>
      <c r="B33" s="142"/>
      <c r="C33" s="76" t="s">
        <v>108</v>
      </c>
      <c r="D33" s="76" t="s">
        <v>108</v>
      </c>
      <c r="E33" s="76" t="s">
        <v>108</v>
      </c>
      <c r="F33" s="76" t="s">
        <v>108</v>
      </c>
    </row>
    <row r="34" spans="1:6">
      <c r="A34" s="141" t="s">
        <v>109</v>
      </c>
      <c r="B34" s="142"/>
      <c r="C34" s="70">
        <v>53</v>
      </c>
      <c r="D34" s="70">
        <v>55</v>
      </c>
      <c r="E34" s="68">
        <v>60</v>
      </c>
      <c r="F34" s="68">
        <v>65</v>
      </c>
    </row>
    <row r="35" spans="1:6">
      <c r="A35" s="141" t="s">
        <v>0</v>
      </c>
      <c r="B35" s="142"/>
      <c r="C35" s="76" t="s">
        <v>110</v>
      </c>
      <c r="D35" s="76" t="s">
        <v>110</v>
      </c>
      <c r="E35" s="76" t="s">
        <v>110</v>
      </c>
      <c r="F35" s="76" t="s">
        <v>110</v>
      </c>
    </row>
    <row r="36" spans="1:6">
      <c r="A36" s="140" t="s">
        <v>111</v>
      </c>
      <c r="B36" s="8" t="s">
        <v>112</v>
      </c>
      <c r="C36" s="70">
        <v>1000</v>
      </c>
      <c r="D36" s="68">
        <v>1000</v>
      </c>
      <c r="E36" s="68">
        <v>1000</v>
      </c>
      <c r="F36" s="68">
        <v>1115</v>
      </c>
    </row>
    <row r="37" spans="1:6">
      <c r="A37" s="140"/>
      <c r="B37" s="8" t="s">
        <v>113</v>
      </c>
      <c r="C37" s="70">
        <v>365</v>
      </c>
      <c r="D37" s="68">
        <v>365</v>
      </c>
      <c r="E37" s="68">
        <v>365</v>
      </c>
      <c r="F37" s="68">
        <v>480</v>
      </c>
    </row>
    <row r="38" spans="1:6">
      <c r="A38" s="140"/>
      <c r="B38" s="8" t="s">
        <v>114</v>
      </c>
      <c r="C38" s="70">
        <v>560</v>
      </c>
      <c r="D38" s="68">
        <v>560</v>
      </c>
      <c r="E38" s="68">
        <v>560</v>
      </c>
      <c r="F38" s="68">
        <v>720</v>
      </c>
    </row>
    <row r="39" spans="1:6">
      <c r="A39" s="18" t="s">
        <v>48</v>
      </c>
      <c r="B39" s="17"/>
      <c r="C39" s="72"/>
      <c r="D39" s="72"/>
      <c r="E39" s="72"/>
      <c r="F39" s="72"/>
    </row>
  </sheetData>
  <mergeCells count="17">
    <mergeCell ref="A17:B17"/>
    <mergeCell ref="A18:B18"/>
    <mergeCell ref="A19:A20"/>
    <mergeCell ref="C19:F19"/>
    <mergeCell ref="A1:B1"/>
    <mergeCell ref="A2:A3"/>
    <mergeCell ref="A13:A16"/>
    <mergeCell ref="A25:A26"/>
    <mergeCell ref="A27:A31"/>
    <mergeCell ref="C27:F27"/>
    <mergeCell ref="A21:A22"/>
    <mergeCell ref="A23:A24"/>
    <mergeCell ref="A36:A38"/>
    <mergeCell ref="A32:B32"/>
    <mergeCell ref="A33:B33"/>
    <mergeCell ref="A34:B34"/>
    <mergeCell ref="A35:B3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51844-4BA4-4FCC-B26E-E6C9F2A72B89}">
  <dimension ref="A1:Q21"/>
  <sheetViews>
    <sheetView topLeftCell="A8" zoomScale="145" zoomScaleNormal="145" workbookViewId="0">
      <selection activeCell="A17" sqref="A17:A21"/>
    </sheetView>
  </sheetViews>
  <sheetFormatPr defaultRowHeight="14.4"/>
  <cols>
    <col min="3" max="6" width="16" customWidth="1"/>
  </cols>
  <sheetData>
    <row r="1" spans="1:17">
      <c r="A1" s="23" t="s">
        <v>4</v>
      </c>
      <c r="B1" s="23" t="s">
        <v>11</v>
      </c>
      <c r="C1" s="23" t="s">
        <v>52</v>
      </c>
      <c r="D1" s="23" t="s">
        <v>127</v>
      </c>
      <c r="E1" s="23" t="s">
        <v>128</v>
      </c>
      <c r="F1" s="23" t="s">
        <v>141</v>
      </c>
    </row>
    <row r="2" spans="1:17" ht="20.399999999999999">
      <c r="A2" s="24" t="s">
        <v>12</v>
      </c>
      <c r="B2" s="23" t="s">
        <v>13</v>
      </c>
      <c r="C2" s="23" t="s">
        <v>53</v>
      </c>
      <c r="D2" s="23" t="s">
        <v>136</v>
      </c>
      <c r="E2" s="23" t="s">
        <v>137</v>
      </c>
      <c r="F2" s="23" t="s">
        <v>145</v>
      </c>
      <c r="Q2" s="24" t="s">
        <v>12</v>
      </c>
    </row>
    <row r="3" spans="1:17" ht="22.8">
      <c r="A3" s="24" t="s">
        <v>14</v>
      </c>
      <c r="B3" s="23" t="s">
        <v>11</v>
      </c>
      <c r="C3" s="23" t="s">
        <v>28</v>
      </c>
      <c r="D3" s="23" t="s">
        <v>28</v>
      </c>
      <c r="E3" s="23" t="s">
        <v>28</v>
      </c>
      <c r="F3" s="61" t="s">
        <v>142</v>
      </c>
      <c r="Q3" s="24" t="s">
        <v>14</v>
      </c>
    </row>
    <row r="4" spans="1:17" ht="30.6">
      <c r="A4" s="24" t="s">
        <v>27</v>
      </c>
      <c r="B4" s="23" t="s">
        <v>10</v>
      </c>
      <c r="C4" s="23" t="s">
        <v>130</v>
      </c>
      <c r="D4" s="23" t="s">
        <v>131</v>
      </c>
      <c r="E4" s="23" t="s">
        <v>131</v>
      </c>
      <c r="F4" s="23" t="s">
        <v>131</v>
      </c>
      <c r="Q4" s="24" t="s">
        <v>27</v>
      </c>
    </row>
    <row r="5" spans="1:17" ht="20.399999999999999">
      <c r="A5" s="24" t="s">
        <v>129</v>
      </c>
      <c r="B5" s="23" t="s">
        <v>10</v>
      </c>
      <c r="C5" s="23" t="s">
        <v>131</v>
      </c>
      <c r="D5" s="23" t="s">
        <v>131</v>
      </c>
      <c r="E5" s="23" t="s">
        <v>132</v>
      </c>
      <c r="F5" s="23" t="s">
        <v>132</v>
      </c>
      <c r="Q5" s="24" t="s">
        <v>15</v>
      </c>
    </row>
    <row r="6" spans="1:17" ht="20.399999999999999">
      <c r="A6" s="24" t="s">
        <v>15</v>
      </c>
      <c r="B6" s="23" t="s">
        <v>11</v>
      </c>
      <c r="C6" s="23" t="s">
        <v>29</v>
      </c>
      <c r="D6" s="23" t="s">
        <v>29</v>
      </c>
      <c r="E6" s="23" t="s">
        <v>29</v>
      </c>
      <c r="F6" s="23" t="s">
        <v>29</v>
      </c>
      <c r="Q6" s="24" t="s">
        <v>16</v>
      </c>
    </row>
    <row r="7" spans="1:17" ht="22.8">
      <c r="A7" s="24" t="s">
        <v>17</v>
      </c>
      <c r="B7" s="23" t="s">
        <v>11</v>
      </c>
      <c r="C7" s="23" t="s">
        <v>144</v>
      </c>
      <c r="D7" s="23" t="s">
        <v>144</v>
      </c>
      <c r="E7" s="23" t="s">
        <v>144</v>
      </c>
      <c r="F7" s="61" t="s">
        <v>143</v>
      </c>
      <c r="Q7" s="24" t="s">
        <v>17</v>
      </c>
    </row>
    <row r="8" spans="1:17" ht="40.799999999999997">
      <c r="A8" s="24" t="s">
        <v>18</v>
      </c>
      <c r="B8" s="23" t="s">
        <v>10</v>
      </c>
      <c r="C8" s="23" t="s">
        <v>133</v>
      </c>
      <c r="D8" s="23" t="s">
        <v>133</v>
      </c>
      <c r="E8" s="23" t="s">
        <v>133</v>
      </c>
      <c r="F8" s="23" t="s">
        <v>133</v>
      </c>
      <c r="Q8" s="24" t="s">
        <v>18</v>
      </c>
    </row>
    <row r="9" spans="1:17" ht="40.799999999999997">
      <c r="A9" s="24" t="s">
        <v>20</v>
      </c>
      <c r="B9" s="23" t="s">
        <v>10</v>
      </c>
      <c r="C9" s="23" t="s">
        <v>134</v>
      </c>
      <c r="D9" s="23" t="s">
        <v>134</v>
      </c>
      <c r="E9" s="23" t="s">
        <v>134</v>
      </c>
      <c r="F9" s="23" t="s">
        <v>134</v>
      </c>
      <c r="Q9" s="24" t="s">
        <v>20</v>
      </c>
    </row>
    <row r="10" spans="1:17" ht="20.399999999999999">
      <c r="A10" s="24" t="s">
        <v>21</v>
      </c>
      <c r="B10" s="23" t="s">
        <v>10</v>
      </c>
      <c r="C10" s="23" t="s">
        <v>19</v>
      </c>
      <c r="D10" s="23" t="s">
        <v>19</v>
      </c>
      <c r="E10" s="23" t="s">
        <v>19</v>
      </c>
      <c r="F10" s="23" t="s">
        <v>19</v>
      </c>
      <c r="Q10" s="24" t="s">
        <v>21</v>
      </c>
    </row>
    <row r="11" spans="1:17" ht="30.6">
      <c r="A11" s="24" t="s">
        <v>22</v>
      </c>
      <c r="B11" s="23" t="s">
        <v>23</v>
      </c>
      <c r="C11" s="23">
        <v>4</v>
      </c>
      <c r="D11" s="23">
        <v>4</v>
      </c>
      <c r="E11" s="23">
        <v>4</v>
      </c>
      <c r="F11" s="23">
        <v>3</v>
      </c>
      <c r="Q11" s="24" t="s">
        <v>22</v>
      </c>
    </row>
    <row r="12" spans="1:17" ht="20.399999999999999">
      <c r="A12" s="24" t="s">
        <v>24</v>
      </c>
      <c r="B12" s="23" t="s">
        <v>23</v>
      </c>
      <c r="C12" s="23">
        <v>6</v>
      </c>
      <c r="D12" s="23">
        <v>6</v>
      </c>
      <c r="E12" s="23">
        <v>6</v>
      </c>
      <c r="F12" s="23">
        <v>5</v>
      </c>
      <c r="Q12" s="24" t="s">
        <v>24</v>
      </c>
    </row>
    <row r="13" spans="1:17">
      <c r="A13" s="24" t="s">
        <v>1</v>
      </c>
      <c r="B13" s="23" t="s">
        <v>25</v>
      </c>
      <c r="C13" s="23">
        <v>1</v>
      </c>
      <c r="D13" s="23">
        <v>1</v>
      </c>
      <c r="E13" s="23">
        <v>1</v>
      </c>
      <c r="F13" s="23">
        <v>1</v>
      </c>
      <c r="Q13" s="24" t="s">
        <v>1</v>
      </c>
    </row>
    <row r="16" spans="1:17">
      <c r="A16" s="21" t="s">
        <v>135</v>
      </c>
      <c r="B16" t="s">
        <v>12</v>
      </c>
      <c r="C16" t="s">
        <v>14</v>
      </c>
      <c r="D16" t="s">
        <v>27</v>
      </c>
      <c r="E16" t="s">
        <v>168</v>
      </c>
      <c r="F16" t="s">
        <v>169</v>
      </c>
      <c r="G16" t="s">
        <v>129</v>
      </c>
      <c r="H16" t="s">
        <v>15</v>
      </c>
      <c r="I16" t="s">
        <v>17</v>
      </c>
      <c r="J16" t="s">
        <v>158</v>
      </c>
      <c r="K16" t="s">
        <v>18</v>
      </c>
      <c r="L16" t="s">
        <v>20</v>
      </c>
      <c r="M16" t="s">
        <v>21</v>
      </c>
      <c r="N16" t="s">
        <v>22</v>
      </c>
      <c r="O16" t="s">
        <v>24</v>
      </c>
      <c r="P16" t="s">
        <v>1</v>
      </c>
    </row>
    <row r="17" spans="1:16">
      <c r="A17" t="s">
        <v>148</v>
      </c>
      <c r="B17" t="s">
        <v>53</v>
      </c>
      <c r="C17" t="s">
        <v>28</v>
      </c>
      <c r="D17" t="s">
        <v>155</v>
      </c>
      <c r="E17">
        <v>450</v>
      </c>
      <c r="F17">
        <v>550</v>
      </c>
      <c r="G17" t="s">
        <v>156</v>
      </c>
      <c r="H17" t="s">
        <v>157</v>
      </c>
      <c r="I17" t="s">
        <v>163</v>
      </c>
      <c r="J17" t="s">
        <v>159</v>
      </c>
      <c r="K17" t="s">
        <v>133</v>
      </c>
      <c r="L17" t="s">
        <v>134</v>
      </c>
      <c r="M17" t="s">
        <v>19</v>
      </c>
      <c r="N17">
        <v>4</v>
      </c>
      <c r="O17">
        <v>6</v>
      </c>
      <c r="P17">
        <v>1</v>
      </c>
    </row>
    <row r="18" spans="1:16">
      <c r="A18" t="s">
        <v>149</v>
      </c>
      <c r="B18" t="s">
        <v>136</v>
      </c>
      <c r="C18" t="s">
        <v>28</v>
      </c>
      <c r="D18" t="s">
        <v>155</v>
      </c>
      <c r="E18">
        <v>450</v>
      </c>
      <c r="F18">
        <v>550</v>
      </c>
      <c r="G18" t="s">
        <v>156</v>
      </c>
      <c r="H18" t="s">
        <v>157</v>
      </c>
      <c r="I18" t="s">
        <v>163</v>
      </c>
      <c r="J18" t="s">
        <v>159</v>
      </c>
      <c r="K18" t="s">
        <v>133</v>
      </c>
      <c r="L18" t="s">
        <v>134</v>
      </c>
      <c r="M18" t="s">
        <v>19</v>
      </c>
      <c r="N18">
        <v>4</v>
      </c>
      <c r="O18">
        <v>6</v>
      </c>
      <c r="P18">
        <v>1</v>
      </c>
    </row>
    <row r="19" spans="1:16">
      <c r="A19" t="s">
        <v>150</v>
      </c>
      <c r="B19" t="s">
        <v>137</v>
      </c>
      <c r="C19" t="s">
        <v>28</v>
      </c>
      <c r="D19" t="s">
        <v>155</v>
      </c>
      <c r="E19">
        <v>600</v>
      </c>
      <c r="F19">
        <v>700</v>
      </c>
      <c r="G19" t="s">
        <v>156</v>
      </c>
      <c r="H19" t="s">
        <v>157</v>
      </c>
      <c r="I19" t="s">
        <v>163</v>
      </c>
      <c r="J19" t="s">
        <v>159</v>
      </c>
      <c r="K19" t="s">
        <v>133</v>
      </c>
      <c r="L19" t="s">
        <v>134</v>
      </c>
      <c r="M19" t="s">
        <v>19</v>
      </c>
      <c r="N19">
        <v>4</v>
      </c>
      <c r="O19">
        <v>6</v>
      </c>
      <c r="P19">
        <v>1</v>
      </c>
    </row>
    <row r="20" spans="1:16">
      <c r="A20" t="s">
        <v>151</v>
      </c>
      <c r="B20" t="s">
        <v>153</v>
      </c>
      <c r="C20" t="s">
        <v>28</v>
      </c>
      <c r="D20" t="s">
        <v>155</v>
      </c>
      <c r="E20">
        <v>600</v>
      </c>
      <c r="F20">
        <v>700</v>
      </c>
      <c r="G20" t="s">
        <v>156</v>
      </c>
      <c r="H20" t="s">
        <v>157</v>
      </c>
      <c r="I20" t="s">
        <v>163</v>
      </c>
      <c r="J20" t="s">
        <v>159</v>
      </c>
      <c r="K20" t="s">
        <v>133</v>
      </c>
      <c r="L20" t="s">
        <v>134</v>
      </c>
      <c r="M20" t="s">
        <v>19</v>
      </c>
      <c r="N20">
        <v>4</v>
      </c>
      <c r="O20">
        <v>6</v>
      </c>
      <c r="P20">
        <v>1</v>
      </c>
    </row>
    <row r="21" spans="1:16">
      <c r="A21" t="s">
        <v>152</v>
      </c>
      <c r="B21" t="s">
        <v>154</v>
      </c>
      <c r="C21" t="s">
        <v>28</v>
      </c>
      <c r="D21" t="s">
        <v>155</v>
      </c>
      <c r="E21">
        <v>600</v>
      </c>
      <c r="F21">
        <v>700</v>
      </c>
      <c r="G21" t="s">
        <v>156</v>
      </c>
      <c r="H21" t="s">
        <v>157</v>
      </c>
      <c r="I21" t="s">
        <v>163</v>
      </c>
      <c r="J21" t="s">
        <v>159</v>
      </c>
      <c r="K21" t="s">
        <v>133</v>
      </c>
      <c r="L21" t="s">
        <v>134</v>
      </c>
      <c r="M21" t="s">
        <v>19</v>
      </c>
      <c r="N21">
        <v>4</v>
      </c>
      <c r="O21">
        <v>6</v>
      </c>
      <c r="P21">
        <v>1</v>
      </c>
    </row>
  </sheetData>
  <sortState xmlns:xlrd2="http://schemas.microsoft.com/office/spreadsheetml/2017/richdata2" ref="A17:N21">
    <sortCondition ref="A17:A21"/>
  </sortState>
  <phoneticPr fontId="2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CB4D9-EF7D-46DF-A085-E10F33867050}">
  <sheetPr>
    <pageSetUpPr fitToPage="1"/>
  </sheetPr>
  <dimension ref="A1:F55"/>
  <sheetViews>
    <sheetView topLeftCell="A38" zoomScale="80" zoomScaleNormal="115" workbookViewId="0">
      <selection activeCell="D65" sqref="D65"/>
    </sheetView>
  </sheetViews>
  <sheetFormatPr defaultColWidth="8.6640625" defaultRowHeight="14.4"/>
  <cols>
    <col min="1" max="1" width="22.5546875" style="1" bestFit="1" customWidth="1"/>
    <col min="2" max="2" width="14.21875" style="3" customWidth="1"/>
    <col min="3" max="3" width="25.21875" style="1" customWidth="1"/>
    <col min="4" max="4" width="8" style="1" bestFit="1" customWidth="1"/>
    <col min="5" max="5" width="10.109375" style="1" bestFit="1" customWidth="1"/>
    <col min="6" max="6" width="25.33203125" style="1" customWidth="1"/>
    <col min="7" max="16384" width="8.6640625" style="1"/>
  </cols>
  <sheetData>
    <row r="1" spans="1:6" ht="52.5" customHeight="1">
      <c r="A1" s="169" t="s">
        <v>47</v>
      </c>
      <c r="B1" s="170"/>
      <c r="C1" s="170"/>
      <c r="D1" s="170"/>
      <c r="E1" s="170"/>
      <c r="F1" s="170"/>
    </row>
    <row r="2" spans="1:6" ht="232.05" customHeight="1">
      <c r="A2" s="171"/>
      <c r="B2" s="171"/>
      <c r="C2" s="171"/>
      <c r="D2" s="171"/>
      <c r="E2" s="171"/>
      <c r="F2" s="171"/>
    </row>
    <row r="3" spans="1:6" ht="368.55" customHeight="1">
      <c r="A3" s="172" t="s">
        <v>193</v>
      </c>
      <c r="B3" s="173"/>
      <c r="C3" s="173"/>
      <c r="D3" s="173"/>
      <c r="E3" s="173"/>
      <c r="F3" s="173"/>
    </row>
    <row r="4" spans="1:6" ht="19.95" customHeight="1">
      <c r="A4" s="167" t="s">
        <v>188</v>
      </c>
      <c r="B4" s="167"/>
      <c r="C4" s="167"/>
      <c r="D4" s="167"/>
      <c r="E4" s="167"/>
      <c r="F4" s="167"/>
    </row>
    <row r="5" spans="1:6" s="85" customFormat="1" ht="19.95" customHeight="1">
      <c r="A5" s="84" t="s">
        <v>180</v>
      </c>
      <c r="B5" s="168" t="s">
        <v>184</v>
      </c>
      <c r="C5" s="168"/>
      <c r="D5" s="168"/>
      <c r="E5" s="168"/>
      <c r="F5" s="168"/>
    </row>
    <row r="6" spans="1:6" s="85" customFormat="1" ht="19.95" customHeight="1">
      <c r="A6" s="84" t="s">
        <v>181</v>
      </c>
      <c r="B6" s="168" t="s">
        <v>172</v>
      </c>
      <c r="C6" s="168"/>
      <c r="D6" s="168"/>
      <c r="E6" s="168"/>
      <c r="F6" s="168"/>
    </row>
    <row r="7" spans="1:6" s="85" customFormat="1" ht="19.95" customHeight="1">
      <c r="A7" s="84" t="s">
        <v>186</v>
      </c>
      <c r="B7" s="168" t="s">
        <v>185</v>
      </c>
      <c r="C7" s="168"/>
      <c r="D7" s="168"/>
      <c r="E7" s="168"/>
      <c r="F7" s="168"/>
    </row>
    <row r="8" spans="1:6" s="85" customFormat="1" ht="19.95" customHeight="1">
      <c r="A8" s="84" t="s">
        <v>182</v>
      </c>
      <c r="B8" s="168" t="s">
        <v>183</v>
      </c>
      <c r="C8" s="168"/>
      <c r="D8" s="168"/>
      <c r="E8" s="168"/>
      <c r="F8" s="168"/>
    </row>
    <row r="9" spans="1:6" s="85" customFormat="1" ht="19.95" customHeight="1">
      <c r="A9" s="84" t="s">
        <v>175</v>
      </c>
      <c r="B9" s="168" t="s">
        <v>176</v>
      </c>
      <c r="C9" s="168"/>
      <c r="D9" s="168"/>
      <c r="E9" s="168"/>
      <c r="F9" s="168"/>
    </row>
    <row r="10" spans="1:6" s="85" customFormat="1" ht="19.95" customHeight="1">
      <c r="A10" s="84" t="s">
        <v>177</v>
      </c>
      <c r="B10" s="168" t="s">
        <v>178</v>
      </c>
      <c r="C10" s="168"/>
      <c r="D10" s="168"/>
      <c r="E10" s="168"/>
      <c r="F10" s="168"/>
    </row>
    <row r="11" spans="1:6" s="85" customFormat="1" ht="19.95" customHeight="1">
      <c r="A11" s="84" t="s">
        <v>179</v>
      </c>
      <c r="B11" s="168" t="s">
        <v>194</v>
      </c>
      <c r="C11" s="168"/>
      <c r="D11" s="168"/>
      <c r="E11" s="168"/>
      <c r="F11" s="168"/>
    </row>
    <row r="12" spans="1:6" s="85" customFormat="1" ht="19.95" customHeight="1">
      <c r="A12" s="84" t="s">
        <v>173</v>
      </c>
      <c r="B12" s="168" t="s">
        <v>174</v>
      </c>
      <c r="C12" s="168"/>
      <c r="D12" s="168"/>
      <c r="E12" s="168"/>
      <c r="F12" s="168"/>
    </row>
    <row r="13" spans="1:6" ht="23.55" customHeight="1">
      <c r="A13" s="167" t="s">
        <v>3</v>
      </c>
      <c r="B13" s="167"/>
      <c r="C13" s="167"/>
      <c r="D13" s="167"/>
      <c r="E13" s="167"/>
      <c r="F13" s="167"/>
    </row>
    <row r="14" spans="1:6" ht="19.5" customHeight="1">
      <c r="A14" s="152" t="s">
        <v>4</v>
      </c>
      <c r="B14" s="152"/>
      <c r="C14" s="151" t="s">
        <v>57</v>
      </c>
      <c r="D14" s="151"/>
      <c r="E14" s="151"/>
      <c r="F14" s="151"/>
    </row>
    <row r="15" spans="1:6" s="2" customFormat="1" ht="16.95" customHeight="1">
      <c r="A15" s="165" t="s">
        <v>58</v>
      </c>
      <c r="B15" s="86" t="s">
        <v>69</v>
      </c>
      <c r="C15" s="164">
        <f>VLOOKUP(C$14,Sheet1!A$45:AM$48,2)</f>
        <v>9984</v>
      </c>
      <c r="D15" s="164"/>
      <c r="E15" s="164"/>
      <c r="F15" s="164"/>
    </row>
    <row r="16" spans="1:6" s="2" customFormat="1" ht="16.95" customHeight="1">
      <c r="A16" s="165"/>
      <c r="B16" s="86" t="s">
        <v>60</v>
      </c>
      <c r="C16" s="164">
        <f>VLOOKUP(C$14,Sheet1!A$45:AM$48,3)</f>
        <v>34065.407999999996</v>
      </c>
      <c r="D16" s="164"/>
      <c r="E16" s="164"/>
      <c r="F16" s="164"/>
    </row>
    <row r="17" spans="1:6" s="2" customFormat="1" ht="25.95" customHeight="1">
      <c r="A17" s="87" t="s">
        <v>191</v>
      </c>
      <c r="B17" s="86" t="s">
        <v>62</v>
      </c>
      <c r="C17" s="163">
        <f>VLOOKUP(C$14,Sheet1!A$45:AM$48,4)</f>
        <v>215</v>
      </c>
      <c r="D17" s="163"/>
      <c r="E17" s="163"/>
      <c r="F17" s="163"/>
    </row>
    <row r="18" spans="1:6" s="2" customFormat="1" ht="25.95" customHeight="1">
      <c r="A18" s="87" t="s">
        <v>192</v>
      </c>
      <c r="B18" s="86" t="s">
        <v>62</v>
      </c>
      <c r="C18" s="163">
        <f>VLOOKUP(C$14,Sheet1!A$45:AM$48,5)</f>
        <v>245</v>
      </c>
      <c r="D18" s="163"/>
      <c r="E18" s="163"/>
      <c r="F18" s="163"/>
    </row>
    <row r="19" spans="1:6" s="2" customFormat="1" ht="18" customHeight="1">
      <c r="A19" s="87" t="s">
        <v>64</v>
      </c>
      <c r="B19" s="86" t="s">
        <v>5</v>
      </c>
      <c r="C19" s="163" t="str">
        <f>VLOOKUP(C$14,Sheet1!A$45:AM$48,6)</f>
        <v>55 ℃</v>
      </c>
      <c r="D19" s="163"/>
      <c r="E19" s="163"/>
      <c r="F19" s="163"/>
    </row>
    <row r="20" spans="1:6" s="2" customFormat="1" ht="18" customHeight="1">
      <c r="A20" s="87" t="s">
        <v>66</v>
      </c>
      <c r="B20" s="86" t="s">
        <v>5</v>
      </c>
      <c r="C20" s="163" t="str">
        <f>VLOOKUP(C$14,Sheet1!A$45:AM$48,7)</f>
        <v>60 ℃</v>
      </c>
      <c r="D20" s="163"/>
      <c r="E20" s="163"/>
      <c r="F20" s="163"/>
    </row>
    <row r="21" spans="1:6" s="2" customFormat="1" ht="18" customHeight="1">
      <c r="A21" s="87" t="s">
        <v>68</v>
      </c>
      <c r="B21" s="86" t="s">
        <v>69</v>
      </c>
      <c r="C21" s="163">
        <f>VLOOKUP(C$14,Sheet1!A$45:AM$48,8)</f>
        <v>2440</v>
      </c>
      <c r="D21" s="163"/>
      <c r="E21" s="163"/>
      <c r="F21" s="163"/>
    </row>
    <row r="22" spans="1:6" s="2" customFormat="1" ht="18" customHeight="1">
      <c r="A22" s="87" t="s">
        <v>70</v>
      </c>
      <c r="B22" s="86" t="s">
        <v>71</v>
      </c>
      <c r="C22" s="163">
        <f>VLOOKUP(C$14,Sheet1!A$45:AM$48,9)</f>
        <v>12.5</v>
      </c>
      <c r="D22" s="163"/>
      <c r="E22" s="163"/>
      <c r="F22" s="163"/>
    </row>
    <row r="23" spans="1:6" s="2" customFormat="1" ht="18" customHeight="1">
      <c r="A23" s="87" t="s">
        <v>72</v>
      </c>
      <c r="B23" s="86" t="s">
        <v>69</v>
      </c>
      <c r="C23" s="164">
        <f>VLOOKUP(C$14,Sheet1!A$45:AM$48,10)</f>
        <v>3385.8</v>
      </c>
      <c r="D23" s="164"/>
      <c r="E23" s="164"/>
      <c r="F23" s="164"/>
    </row>
    <row r="24" spans="1:6" s="2" customFormat="1" ht="18" customHeight="1">
      <c r="A24" s="87" t="s">
        <v>73</v>
      </c>
      <c r="B24" s="86" t="s">
        <v>71</v>
      </c>
      <c r="C24" s="163">
        <f>VLOOKUP(C$14,Sheet1!A$45:AM$48,11)</f>
        <v>16.25</v>
      </c>
      <c r="D24" s="163"/>
      <c r="E24" s="163"/>
      <c r="F24" s="163"/>
    </row>
    <row r="25" spans="1:6" s="2" customFormat="1" ht="18" customHeight="1">
      <c r="A25" s="153" t="s">
        <v>74</v>
      </c>
      <c r="B25" s="153"/>
      <c r="C25" s="163" t="str">
        <f>VLOOKUP(C$14,Sheet1!A$45:AM$48,12)</f>
        <v>220V/1N/50Hz</v>
      </c>
      <c r="D25" s="163"/>
      <c r="E25" s="163"/>
      <c r="F25" s="163"/>
    </row>
    <row r="26" spans="1:6" s="2" customFormat="1" ht="18" customHeight="1">
      <c r="A26" s="153" t="s">
        <v>76</v>
      </c>
      <c r="B26" s="86" t="s">
        <v>77</v>
      </c>
      <c r="C26" s="163" t="str">
        <f>VLOOKUP(C$14,Sheet1!A$45:AM$48,13)</f>
        <v>Fully closed Rotary Type</v>
      </c>
      <c r="D26" s="163"/>
      <c r="E26" s="163"/>
      <c r="F26" s="163"/>
    </row>
    <row r="27" spans="1:6" s="2" customFormat="1" ht="18" customHeight="1">
      <c r="A27" s="153"/>
      <c r="B27" s="86" t="s">
        <v>79</v>
      </c>
      <c r="C27" s="163" t="str">
        <f>VLOOKUP(C$14,Sheet1!A$45:AM$48,14)</f>
        <v>Panasonic</v>
      </c>
      <c r="D27" s="163"/>
      <c r="E27" s="163"/>
      <c r="F27" s="163"/>
    </row>
    <row r="28" spans="1:6" s="2" customFormat="1" ht="18" customHeight="1">
      <c r="A28" s="153"/>
      <c r="B28" s="86" t="s">
        <v>81</v>
      </c>
      <c r="C28" s="163" t="str">
        <f>VLOOKUP(C$14,Sheet1!A$45:AM$48,15)</f>
        <v>Direct Start</v>
      </c>
      <c r="D28" s="163"/>
      <c r="E28" s="163"/>
      <c r="F28" s="163"/>
    </row>
    <row r="29" spans="1:6" s="2" customFormat="1" ht="18" customHeight="1">
      <c r="A29" s="153"/>
      <c r="B29" s="86" t="s">
        <v>83</v>
      </c>
      <c r="C29" s="163">
        <f>VLOOKUP(C$14,Sheet1!A$45:AM$48,16)</f>
        <v>1</v>
      </c>
      <c r="D29" s="163"/>
      <c r="E29" s="163"/>
      <c r="F29" s="163"/>
    </row>
    <row r="30" spans="1:6" s="2" customFormat="1" ht="18" customHeight="1">
      <c r="A30" s="153" t="s">
        <v>84</v>
      </c>
      <c r="B30" s="153"/>
      <c r="C30" s="163" t="str">
        <f>VLOOKUP(C$14,Sheet1!A$45:AM$48,17)</f>
        <v>IP X4</v>
      </c>
      <c r="D30" s="163"/>
      <c r="E30" s="163"/>
      <c r="F30" s="163"/>
    </row>
    <row r="31" spans="1:6" s="2" customFormat="1" ht="18" customHeight="1">
      <c r="A31" s="153" t="s">
        <v>86</v>
      </c>
      <c r="B31" s="153"/>
      <c r="C31" s="163" t="str">
        <f>VLOOKUP(C$14,Sheet1!A$45:AM$48,18)</f>
        <v>Grade I</v>
      </c>
      <c r="D31" s="163"/>
      <c r="E31" s="163"/>
      <c r="F31" s="163"/>
    </row>
    <row r="32" spans="1:6" s="2" customFormat="1" ht="18" customHeight="1">
      <c r="A32" s="165" t="s">
        <v>88</v>
      </c>
      <c r="B32" s="86" t="s">
        <v>77</v>
      </c>
      <c r="C32" s="161" t="str">
        <f>VLOOKUP(C$14,Sheet1!A$45:AM$48,19)</f>
        <v>High efficiency tube in shell heat exchanger</v>
      </c>
      <c r="D32" s="161"/>
      <c r="E32" s="161"/>
      <c r="F32" s="161"/>
    </row>
    <row r="33" spans="1:6" s="2" customFormat="1" ht="18" customHeight="1">
      <c r="A33" s="165"/>
      <c r="B33" s="86" t="s">
        <v>83</v>
      </c>
      <c r="C33" s="160">
        <f>VLOOKUP(C$14,Sheet1!A$45:AM$48,20)</f>
        <v>1</v>
      </c>
      <c r="D33" s="160"/>
      <c r="E33" s="160"/>
      <c r="F33" s="160"/>
    </row>
    <row r="34" spans="1:6" ht="18" customHeight="1">
      <c r="A34" s="153" t="s">
        <v>89</v>
      </c>
      <c r="B34" s="88" t="s">
        <v>90</v>
      </c>
      <c r="C34" s="160" t="str">
        <f>VLOOKUP(C$14,Sheet1!A$45:AM$48,21)</f>
        <v>Hydrophillic Aluminium</v>
      </c>
      <c r="D34" s="160"/>
      <c r="E34" s="160"/>
      <c r="F34" s="160"/>
    </row>
    <row r="35" spans="1:6" ht="18" customHeight="1">
      <c r="A35" s="153"/>
      <c r="B35" s="88" t="s">
        <v>92</v>
      </c>
      <c r="C35" s="160" t="str">
        <f>VLOOKUP(C$14,Sheet1!A$45:AM$48,22)</f>
        <v>Inner Groove Tube</v>
      </c>
      <c r="D35" s="160"/>
      <c r="E35" s="160"/>
      <c r="F35" s="160"/>
    </row>
    <row r="36" spans="1:6" ht="18" customHeight="1">
      <c r="A36" s="153" t="s">
        <v>94</v>
      </c>
      <c r="B36" s="88" t="s">
        <v>95</v>
      </c>
      <c r="C36" s="160" t="str">
        <f>VLOOKUP(C$14,Sheet1!A$45:AM$48,23)</f>
        <v>Electronic expansion valve</v>
      </c>
      <c r="D36" s="160"/>
      <c r="E36" s="160"/>
      <c r="F36" s="160"/>
    </row>
    <row r="37" spans="1:6" ht="18" customHeight="1">
      <c r="A37" s="153"/>
      <c r="B37" s="88" t="s">
        <v>77</v>
      </c>
      <c r="C37" s="160" t="str">
        <f>VLOOKUP(C$14,Sheet1!A$45:AM$48,24)</f>
        <v>R410A</v>
      </c>
      <c r="D37" s="160"/>
      <c r="E37" s="160"/>
      <c r="F37" s="160"/>
    </row>
    <row r="38" spans="1:6" ht="18" customHeight="1">
      <c r="A38" s="153" t="s">
        <v>98</v>
      </c>
      <c r="B38" s="88" t="s">
        <v>99</v>
      </c>
      <c r="C38" s="162">
        <f>VLOOKUP(C$14,Sheet1!A$45:AM$48,25)</f>
        <v>41.6</v>
      </c>
      <c r="D38" s="162"/>
      <c r="E38" s="162"/>
      <c r="F38" s="162"/>
    </row>
    <row r="39" spans="1:6" ht="18" customHeight="1">
      <c r="A39" s="153"/>
      <c r="B39" s="88" t="s">
        <v>100</v>
      </c>
      <c r="C39" s="160" t="str">
        <f>VLOOKUP(C$14,Sheet1!A$45:AM$48,26)</f>
        <v>Rc3/4(DN20)</v>
      </c>
      <c r="D39" s="160"/>
      <c r="E39" s="160"/>
      <c r="F39" s="160"/>
    </row>
    <row r="40" spans="1:6" ht="18" customHeight="1">
      <c r="A40" s="153" t="s">
        <v>101</v>
      </c>
      <c r="B40" s="88" t="s">
        <v>77</v>
      </c>
      <c r="C40" s="160" t="str">
        <f>VLOOKUP(C$14,Sheet1!A$45:AM$48,27)</f>
        <v>Low noise high efficiency axial type</v>
      </c>
      <c r="D40" s="160"/>
      <c r="E40" s="160"/>
      <c r="F40" s="160"/>
    </row>
    <row r="41" spans="1:6" ht="18" customHeight="1">
      <c r="A41" s="153"/>
      <c r="B41" s="88" t="s">
        <v>102</v>
      </c>
      <c r="C41" s="160">
        <f>VLOOKUP(C$14,Sheet1!A$45:AM$48,28)</f>
        <v>54</v>
      </c>
      <c r="D41" s="160"/>
      <c r="E41" s="160"/>
      <c r="F41" s="160"/>
    </row>
    <row r="42" spans="1:6" ht="18" customHeight="1">
      <c r="A42" s="153"/>
      <c r="B42" s="88" t="s">
        <v>103</v>
      </c>
      <c r="C42" s="160">
        <f>VLOOKUP(C$14,Sheet1!A$45:AM$48,29)</f>
        <v>900</v>
      </c>
      <c r="D42" s="160"/>
      <c r="E42" s="160"/>
      <c r="F42" s="160"/>
    </row>
    <row r="43" spans="1:6" ht="18" customHeight="1">
      <c r="A43" s="153"/>
      <c r="B43" s="88" t="s">
        <v>104</v>
      </c>
      <c r="C43" s="160" t="str">
        <f>VLOOKUP(C$14,Sheet1!A$45:AM$48,30)</f>
        <v>Horizontal</v>
      </c>
      <c r="D43" s="160"/>
      <c r="E43" s="160"/>
      <c r="F43" s="160"/>
    </row>
    <row r="44" spans="1:6" ht="18" customHeight="1">
      <c r="A44" s="153"/>
      <c r="B44" s="88" t="s">
        <v>83</v>
      </c>
      <c r="C44" s="160">
        <f>VLOOKUP(C$14,Sheet1!A$45:AM$48,31)</f>
        <v>1</v>
      </c>
      <c r="D44" s="160"/>
      <c r="E44" s="160"/>
      <c r="F44" s="160"/>
    </row>
    <row r="45" spans="1:6">
      <c r="A45" s="153" t="s">
        <v>105</v>
      </c>
      <c r="B45" s="161" t="str">
        <f>VLOOKUP(C$14,Sheet1!A$45:AM$48,32)</f>
        <v>Under / Over voltage protection, Under /Over current protection, Open phase, Phase reversal, Phase imbalance, Compressor high discharge temperature protection, Compressor high discharge pressure protection, Compressor overload, Anti-Freeze protection.</v>
      </c>
      <c r="C45" s="161"/>
      <c r="D45" s="161"/>
      <c r="E45" s="161"/>
      <c r="F45" s="161"/>
    </row>
    <row r="46" spans="1:6">
      <c r="A46" s="153"/>
      <c r="B46" s="161"/>
      <c r="C46" s="161"/>
      <c r="D46" s="161"/>
      <c r="E46" s="161"/>
      <c r="F46" s="161"/>
    </row>
    <row r="47" spans="1:6">
      <c r="A47" s="153"/>
      <c r="B47" s="161"/>
      <c r="C47" s="161"/>
      <c r="D47" s="161"/>
      <c r="E47" s="161"/>
      <c r="F47" s="161"/>
    </row>
    <row r="48" spans="1:6">
      <c r="A48" s="153"/>
      <c r="B48" s="161"/>
      <c r="C48" s="161"/>
      <c r="D48" s="161"/>
      <c r="E48" s="161"/>
      <c r="F48" s="161"/>
    </row>
    <row r="49" spans="1:6" ht="18" customHeight="1">
      <c r="A49" s="86" t="s">
        <v>107</v>
      </c>
      <c r="B49" s="88" t="s">
        <v>126</v>
      </c>
      <c r="C49" s="160" t="str">
        <f>VLOOKUP(C$14,Sheet1!A$45:AM$48,33)</f>
        <v>≤55dB(A)</v>
      </c>
      <c r="D49" s="160"/>
      <c r="E49" s="160"/>
      <c r="F49" s="160"/>
    </row>
    <row r="50" spans="1:6" ht="18" customHeight="1">
      <c r="A50" s="86" t="s">
        <v>109</v>
      </c>
      <c r="B50" s="88" t="s">
        <v>125</v>
      </c>
      <c r="C50" s="160">
        <f>VLOOKUP(C$14,Sheet1!A$45:AM$48,34)</f>
        <v>65</v>
      </c>
      <c r="D50" s="160"/>
      <c r="E50" s="160"/>
      <c r="F50" s="160"/>
    </row>
    <row r="51" spans="1:6" ht="18" customHeight="1">
      <c r="A51" s="86" t="s">
        <v>0</v>
      </c>
      <c r="B51" s="88" t="s">
        <v>77</v>
      </c>
      <c r="C51" s="160" t="str">
        <f>VLOOKUP(C$14,Sheet1!A$45:AM$48,35)</f>
        <v>Stainless steel / Powder coated steel</v>
      </c>
      <c r="D51" s="160"/>
      <c r="E51" s="160"/>
      <c r="F51" s="160"/>
    </row>
    <row r="52" spans="1:6" ht="18" customHeight="1">
      <c r="A52" s="86" t="s">
        <v>123</v>
      </c>
      <c r="B52" s="88" t="s">
        <v>115</v>
      </c>
      <c r="C52" s="160" t="str">
        <f>VLOOKUP(C$14,Sheet1!A$45:AM$48,39)</f>
        <v>1115X720X480</v>
      </c>
      <c r="D52" s="160"/>
      <c r="E52" s="160"/>
      <c r="F52" s="160"/>
    </row>
    <row r="53" spans="1:6" s="2" customFormat="1" ht="23.55" customHeight="1">
      <c r="A53" s="166" t="s">
        <v>120</v>
      </c>
      <c r="B53" s="166"/>
      <c r="C53" s="166"/>
      <c r="D53" s="166"/>
      <c r="E53" s="166"/>
      <c r="F53" s="166"/>
    </row>
    <row r="54" spans="1:6" ht="37.950000000000003" customHeight="1">
      <c r="A54" s="147" t="s">
        <v>189</v>
      </c>
      <c r="B54" s="154" t="s">
        <v>195</v>
      </c>
      <c r="C54" s="155"/>
      <c r="D54" s="156"/>
      <c r="E54" s="149" t="s">
        <v>190</v>
      </c>
      <c r="F54" s="150"/>
    </row>
    <row r="55" spans="1:6" ht="37.950000000000003" customHeight="1">
      <c r="A55" s="148"/>
      <c r="B55" s="157"/>
      <c r="C55" s="158"/>
      <c r="D55" s="159"/>
      <c r="E55" s="150"/>
      <c r="F55" s="150"/>
    </row>
  </sheetData>
  <mergeCells count="65">
    <mergeCell ref="B12:F12"/>
    <mergeCell ref="A1:F1"/>
    <mergeCell ref="A2:F2"/>
    <mergeCell ref="A3:F3"/>
    <mergeCell ref="A4:F4"/>
    <mergeCell ref="B5:F5"/>
    <mergeCell ref="B6:F6"/>
    <mergeCell ref="B7:F7"/>
    <mergeCell ref="B8:F8"/>
    <mergeCell ref="B9:F9"/>
    <mergeCell ref="B10:F10"/>
    <mergeCell ref="B11:F11"/>
    <mergeCell ref="A13:F13"/>
    <mergeCell ref="A15:A16"/>
    <mergeCell ref="A34:A35"/>
    <mergeCell ref="A36:A37"/>
    <mergeCell ref="A38:A39"/>
    <mergeCell ref="C20:F20"/>
    <mergeCell ref="C21:F21"/>
    <mergeCell ref="C22:F22"/>
    <mergeCell ref="C23:F23"/>
    <mergeCell ref="A26:A29"/>
    <mergeCell ref="A45:A48"/>
    <mergeCell ref="A30:B30"/>
    <mergeCell ref="A31:B31"/>
    <mergeCell ref="C30:F30"/>
    <mergeCell ref="C31:F31"/>
    <mergeCell ref="C36:F36"/>
    <mergeCell ref="C37:F37"/>
    <mergeCell ref="A32:A33"/>
    <mergeCell ref="A53:F53"/>
    <mergeCell ref="C32:F32"/>
    <mergeCell ref="C33:F33"/>
    <mergeCell ref="C34:F34"/>
    <mergeCell ref="C35:F35"/>
    <mergeCell ref="A40:A44"/>
    <mergeCell ref="C15:F15"/>
    <mergeCell ref="C16:F16"/>
    <mergeCell ref="C17:F17"/>
    <mergeCell ref="C18:F18"/>
    <mergeCell ref="C19:F19"/>
    <mergeCell ref="C42:F42"/>
    <mergeCell ref="C43:F43"/>
    <mergeCell ref="C24:F24"/>
    <mergeCell ref="C25:F25"/>
    <mergeCell ref="C26:F26"/>
    <mergeCell ref="C27:F27"/>
    <mergeCell ref="C28:F28"/>
    <mergeCell ref="C29:F29"/>
    <mergeCell ref="A54:A55"/>
    <mergeCell ref="E54:F55"/>
    <mergeCell ref="C14:F14"/>
    <mergeCell ref="A14:B14"/>
    <mergeCell ref="A25:B25"/>
    <mergeCell ref="B54:D55"/>
    <mergeCell ref="C44:F44"/>
    <mergeCell ref="B45:F48"/>
    <mergeCell ref="C49:F49"/>
    <mergeCell ref="C50:F50"/>
    <mergeCell ref="C51:F51"/>
    <mergeCell ref="C52:F52"/>
    <mergeCell ref="C38:F38"/>
    <mergeCell ref="C39:F39"/>
    <mergeCell ref="C40:F40"/>
    <mergeCell ref="C41:F41"/>
  </mergeCells>
  <dataValidations count="1">
    <dataValidation type="list" allowBlank="1" showInputMessage="1" showErrorMessage="1" sqref="C14" xr:uid="{EF98970D-5574-468E-B204-F10E072B22C8}">
      <formula1>Model_No_HP</formula1>
    </dataValidation>
  </dataValidations>
  <pageMargins left="0.17" right="0.17" top="0.34" bottom="0.25" header="0.3" footer="0.3"/>
  <pageSetup paperSize="9" scale="95"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1CD79-784F-4A0A-BEA0-370C4296677C}">
  <sheetPr>
    <pageSetUpPr fitToPage="1"/>
  </sheetPr>
  <dimension ref="A1:F31"/>
  <sheetViews>
    <sheetView view="pageBreakPreview" topLeftCell="A23" zoomScaleNormal="100" zoomScaleSheetLayoutView="100" workbookViewId="0">
      <selection activeCell="D34" sqref="D34"/>
    </sheetView>
  </sheetViews>
  <sheetFormatPr defaultColWidth="8.6640625" defaultRowHeight="14.4"/>
  <cols>
    <col min="1" max="1" width="23.77734375" style="1" customWidth="1"/>
    <col min="2" max="2" width="9.21875" style="3" bestFit="1" customWidth="1"/>
    <col min="3" max="3" width="19.88671875" style="1" customWidth="1"/>
    <col min="4" max="6" width="19.6640625" style="1" customWidth="1"/>
    <col min="7" max="16384" width="8.6640625" style="1"/>
  </cols>
  <sheetData>
    <row r="1" spans="1:6" ht="52.5" customHeight="1">
      <c r="A1" s="169" t="s">
        <v>197</v>
      </c>
      <c r="B1" s="170"/>
      <c r="C1" s="170"/>
      <c r="D1" s="170"/>
      <c r="E1" s="170"/>
      <c r="F1" s="170"/>
    </row>
    <row r="2" spans="1:6" ht="301.5" customHeight="1">
      <c r="A2" s="191"/>
      <c r="B2" s="191"/>
      <c r="C2" s="191"/>
      <c r="D2" s="191"/>
      <c r="E2" s="191"/>
      <c r="F2" s="191"/>
    </row>
    <row r="3" spans="1:6" ht="286.05" customHeight="1">
      <c r="A3" s="192"/>
      <c r="B3" s="192"/>
      <c r="C3" s="192"/>
      <c r="D3" s="193" t="s">
        <v>196</v>
      </c>
      <c r="E3" s="193"/>
      <c r="F3" s="193"/>
    </row>
    <row r="4" spans="1:6" ht="254.55" customHeight="1">
      <c r="A4" s="192"/>
      <c r="B4" s="192"/>
      <c r="C4" s="192"/>
      <c r="D4" s="192"/>
      <c r="E4" s="192"/>
      <c r="F4" s="192"/>
    </row>
    <row r="5" spans="1:6" s="2" customFormat="1" ht="19.05" customHeight="1">
      <c r="A5" s="188" t="s">
        <v>39</v>
      </c>
      <c r="B5" s="188"/>
      <c r="C5" s="188"/>
      <c r="D5" s="188"/>
      <c r="E5" s="188"/>
      <c r="F5" s="188"/>
    </row>
    <row r="6" spans="1:6" s="2" customFormat="1" ht="28.05" customHeight="1">
      <c r="A6" s="97" t="s">
        <v>4</v>
      </c>
      <c r="B6" s="190" t="s">
        <v>150</v>
      </c>
      <c r="C6" s="190"/>
      <c r="D6" s="99"/>
      <c r="E6" s="99"/>
      <c r="F6" s="99"/>
    </row>
    <row r="7" spans="1:6" s="2" customFormat="1" ht="28.05" customHeight="1">
      <c r="A7" s="97" t="s">
        <v>198</v>
      </c>
      <c r="B7" s="165">
        <f>VLOOKUP(B$6,FTANK!A$23:S$28,2)</f>
        <v>500</v>
      </c>
      <c r="C7" s="165"/>
      <c r="D7" s="99"/>
      <c r="E7" s="99"/>
      <c r="F7" s="99"/>
    </row>
    <row r="8" spans="1:6" s="2" customFormat="1" ht="28.05" customHeight="1">
      <c r="A8" s="97" t="s">
        <v>199</v>
      </c>
      <c r="B8" s="165">
        <f>VLOOKUP(B$6,FTANK!A$23:S$28,3)</f>
        <v>600</v>
      </c>
      <c r="C8" s="165"/>
      <c r="D8" s="99"/>
      <c r="E8" s="99"/>
      <c r="F8" s="99"/>
    </row>
    <row r="9" spans="1:6" s="2" customFormat="1" ht="28.05" customHeight="1">
      <c r="A9" s="97" t="s">
        <v>200</v>
      </c>
      <c r="B9" s="165">
        <f>VLOOKUP(B$6,FTANK!A$23:S$28,4)</f>
        <v>700</v>
      </c>
      <c r="C9" s="165"/>
      <c r="D9" s="99"/>
      <c r="E9" s="99"/>
      <c r="F9" s="99"/>
    </row>
    <row r="10" spans="1:6" s="2" customFormat="1" ht="28.05" customHeight="1">
      <c r="A10" s="97" t="s">
        <v>201</v>
      </c>
      <c r="B10" s="165" t="str">
        <f>VLOOKUP(B$6,FTANK!A$23:S$28,5)</f>
        <v>3- 4 mm CRC Premium steel ( TATA)</v>
      </c>
      <c r="C10" s="165"/>
      <c r="D10" s="99"/>
      <c r="E10" s="99"/>
      <c r="F10" s="99"/>
    </row>
    <row r="11" spans="1:6" s="2" customFormat="1" ht="28.05" customHeight="1">
      <c r="A11" s="97" t="s">
        <v>161</v>
      </c>
      <c r="B11" s="165" t="str">
        <f>VLOOKUP(B$6,FTANK!A$23:S$28,6)</f>
        <v>QuartzBlue Glass lining</v>
      </c>
      <c r="C11" s="165"/>
      <c r="D11" s="99"/>
      <c r="E11" s="99"/>
      <c r="F11" s="99"/>
    </row>
    <row r="12" spans="1:6" s="2" customFormat="1" ht="28.05" customHeight="1">
      <c r="A12" s="97" t="s">
        <v>203</v>
      </c>
      <c r="B12" s="165" t="str">
        <f>VLOOKUP(B$6,FTANK!A$23:S$28,7)</f>
        <v>250 to 350 micron</v>
      </c>
      <c r="C12" s="165"/>
      <c r="D12" s="99"/>
      <c r="E12" s="99"/>
      <c r="F12" s="99"/>
    </row>
    <row r="13" spans="1:6" s="2" customFormat="1" ht="28.05" customHeight="1">
      <c r="A13" s="97" t="s">
        <v>205</v>
      </c>
      <c r="B13" s="165" t="str">
        <f>VLOOKUP(B$6,FTANK!A$23:S$28,8)</f>
        <v>4 - 5Bar</v>
      </c>
      <c r="C13" s="165"/>
      <c r="D13" s="99"/>
      <c r="E13" s="99"/>
      <c r="F13" s="99"/>
    </row>
    <row r="14" spans="1:6" s="2" customFormat="1" ht="28.05" customHeight="1">
      <c r="A14" s="97" t="s">
        <v>207</v>
      </c>
      <c r="B14" s="165" t="str">
        <f>VLOOKUP(B$6,FTANK!A$23:S$28,9)</f>
        <v>850-870 Deg C.</v>
      </c>
      <c r="C14" s="165"/>
      <c r="D14" s="99"/>
      <c r="E14" s="99"/>
      <c r="F14" s="99"/>
    </row>
    <row r="15" spans="1:6" s="2" customFormat="1" ht="28.05" customHeight="1">
      <c r="A15" s="97" t="s">
        <v>209</v>
      </c>
      <c r="B15" s="165" t="str">
        <f>VLOOKUP(B$6,FTANK!A$23:S$28,10)</f>
        <v>ellipsoid size dish end (3-4 mm CRC Premium steel )</v>
      </c>
      <c r="C15" s="165"/>
      <c r="D15" s="99"/>
      <c r="E15" s="99"/>
      <c r="F15" s="99"/>
    </row>
    <row r="16" spans="1:6" s="2" customFormat="1" ht="28.05" customHeight="1">
      <c r="A16" s="97" t="s">
        <v>211</v>
      </c>
      <c r="B16" s="165" t="str">
        <f>VLOOKUP(B$6,FTANK!A$23:S$28,11)</f>
        <v>MIG Welding</v>
      </c>
      <c r="C16" s="165"/>
      <c r="D16" s="99"/>
      <c r="E16" s="99"/>
      <c r="F16" s="99"/>
    </row>
    <row r="17" spans="1:6" s="2" customFormat="1" ht="28.05" customHeight="1">
      <c r="A17" s="97" t="s">
        <v>213</v>
      </c>
      <c r="B17" s="165" t="str">
        <f>VLOOKUP(B$6,FTANK!A$23:S$28,12)</f>
        <v>MS</v>
      </c>
      <c r="C17" s="165"/>
      <c r="D17" s="99"/>
      <c r="E17" s="99"/>
      <c r="F17" s="99"/>
    </row>
    <row r="18" spans="1:6" s="2" customFormat="1" ht="28.05" customHeight="1">
      <c r="A18" s="189" t="s">
        <v>215</v>
      </c>
      <c r="B18" s="165" t="str">
        <f>VLOOKUP(B$6,FTANK!A$23:S$28,13)</f>
        <v>1 ‘’ x 100 mm long for inlet and outlet ,</v>
      </c>
      <c r="C18" s="165"/>
      <c r="D18" s="99"/>
      <c r="E18" s="99"/>
      <c r="F18" s="99"/>
    </row>
    <row r="19" spans="1:6" s="2" customFormat="1" ht="28.05" customHeight="1">
      <c r="A19" s="189"/>
      <c r="B19" s="165" t="str">
        <f>VLOOKUP(B$6,FTANK!A$23:S$28,14)</f>
        <v>1.25’’ for electric heater</v>
      </c>
      <c r="C19" s="165"/>
      <c r="D19" s="99"/>
      <c r="E19" s="99"/>
      <c r="F19" s="99"/>
    </row>
    <row r="20" spans="1:6" s="2" customFormat="1" ht="28.05" customHeight="1">
      <c r="A20" s="97" t="s">
        <v>218</v>
      </c>
      <c r="B20" s="165" t="str">
        <f>VLOOKUP(B$6,FTANK!A$23:S$28,15)</f>
        <v>Magnesium size ( length 130mm x 25mm diameter )</v>
      </c>
      <c r="C20" s="165"/>
      <c r="D20" s="99"/>
      <c r="E20" s="99"/>
      <c r="F20" s="99"/>
    </row>
    <row r="21" spans="1:6" s="2" customFormat="1" ht="28.05" customHeight="1">
      <c r="A21" s="97" t="s">
        <v>220</v>
      </c>
      <c r="B21" s="165" t="str">
        <f>VLOOKUP(B$6,FTANK!A$23:S$28,16)</f>
        <v>0.50 mm Pre-Coated GI sheet ( Jindal )</v>
      </c>
      <c r="C21" s="165"/>
      <c r="D21" s="99"/>
      <c r="E21" s="99"/>
      <c r="F21" s="99"/>
    </row>
    <row r="22" spans="1:6" ht="28.05" customHeight="1">
      <c r="A22" s="97" t="s">
        <v>222</v>
      </c>
      <c r="B22" s="165" t="str">
        <f>VLOOKUP(B$6,FTANK!A$23:S$28,17)</f>
        <v>High density compressed PUF Insulation. (Min 36 Kg/m3 )</v>
      </c>
      <c r="C22" s="165"/>
      <c r="D22" s="99"/>
      <c r="E22" s="99"/>
      <c r="F22" s="99"/>
    </row>
    <row r="23" spans="1:6" ht="28.05" customHeight="1">
      <c r="A23" s="97" t="s">
        <v>224</v>
      </c>
      <c r="B23" s="165" t="str">
        <f>VLOOKUP(B$6,FTANK!A$23:S$28,18)</f>
        <v>50 MM</v>
      </c>
      <c r="C23" s="165"/>
      <c r="D23" s="99"/>
      <c r="E23" s="99"/>
      <c r="F23" s="99"/>
    </row>
    <row r="24" spans="1:6" ht="28.05" customHeight="1">
      <c r="A24" s="97" t="s">
        <v>226</v>
      </c>
      <c r="B24" s="165" t="str">
        <f>VLOOKUP(B$6,FTANK!A$23:S$28,19)</f>
        <v>Overnight temperature loss 2-3 degree C.</v>
      </c>
      <c r="C24" s="165"/>
      <c r="D24" s="99"/>
      <c r="E24" s="99"/>
      <c r="F24" s="99"/>
    </row>
    <row r="25" spans="1:6">
      <c r="A25" s="175" t="s">
        <v>30</v>
      </c>
      <c r="B25" s="176"/>
      <c r="C25" s="176"/>
      <c r="D25" s="176"/>
      <c r="E25" s="176"/>
      <c r="F25" s="176"/>
    </row>
    <row r="26" spans="1:6" ht="76.5" customHeight="1">
      <c r="A26" s="96"/>
      <c r="B26" s="174" t="s">
        <v>236</v>
      </c>
      <c r="C26" s="174"/>
      <c r="D26" s="174"/>
      <c r="E26" s="174"/>
      <c r="F26" s="174"/>
    </row>
    <row r="27" spans="1:6" ht="91.5" customHeight="1">
      <c r="A27" s="185" t="s">
        <v>32</v>
      </c>
      <c r="B27" s="185"/>
      <c r="C27" s="174" t="s">
        <v>33</v>
      </c>
      <c r="D27" s="174"/>
      <c r="E27" s="174"/>
      <c r="F27" s="174"/>
    </row>
    <row r="28" spans="1:6">
      <c r="A28" s="175" t="s">
        <v>34</v>
      </c>
      <c r="B28" s="175"/>
      <c r="C28" s="175"/>
      <c r="D28" s="175"/>
      <c r="E28" s="175"/>
      <c r="F28" s="175"/>
    </row>
    <row r="29" spans="1:6" ht="93" customHeight="1">
      <c r="A29" s="186" t="s">
        <v>35</v>
      </c>
      <c r="B29" s="187"/>
      <c r="C29" s="174" t="s">
        <v>36</v>
      </c>
      <c r="D29" s="174"/>
      <c r="E29" s="174"/>
      <c r="F29" s="174"/>
    </row>
    <row r="30" spans="1:6" ht="37.5" customHeight="1">
      <c r="A30" s="177" t="s">
        <v>189</v>
      </c>
      <c r="B30" s="183" t="s">
        <v>237</v>
      </c>
      <c r="C30" s="183"/>
      <c r="D30" s="183"/>
      <c r="E30" s="179" t="s">
        <v>190</v>
      </c>
      <c r="F30" s="180"/>
    </row>
    <row r="31" spans="1:6" ht="20.55" customHeight="1">
      <c r="A31" s="178"/>
      <c r="B31" s="184"/>
      <c r="C31" s="184"/>
      <c r="D31" s="184"/>
      <c r="E31" s="181"/>
      <c r="F31" s="182"/>
    </row>
  </sheetData>
  <mergeCells count="37">
    <mergeCell ref="A1:F1"/>
    <mergeCell ref="A2:F2"/>
    <mergeCell ref="A4:F4"/>
    <mergeCell ref="A3:C3"/>
    <mergeCell ref="D3:F3"/>
    <mergeCell ref="A5:F5"/>
    <mergeCell ref="B26:F26"/>
    <mergeCell ref="A18:A19"/>
    <mergeCell ref="B6:C6"/>
    <mergeCell ref="B21:C21"/>
    <mergeCell ref="B22:C22"/>
    <mergeCell ref="B23:C23"/>
    <mergeCell ref="B24:C24"/>
    <mergeCell ref="B17:C17"/>
    <mergeCell ref="B18:C18"/>
    <mergeCell ref="B19:C19"/>
    <mergeCell ref="B20:C20"/>
    <mergeCell ref="B7:C7"/>
    <mergeCell ref="B8:C8"/>
    <mergeCell ref="B9:C9"/>
    <mergeCell ref="B10:C10"/>
    <mergeCell ref="A30:A31"/>
    <mergeCell ref="E30:F31"/>
    <mergeCell ref="B30:D31"/>
    <mergeCell ref="B11:C11"/>
    <mergeCell ref="B12:C12"/>
    <mergeCell ref="B13:C13"/>
    <mergeCell ref="B14:C14"/>
    <mergeCell ref="B15:C15"/>
    <mergeCell ref="B16:C16"/>
    <mergeCell ref="A27:B27"/>
    <mergeCell ref="A29:B29"/>
    <mergeCell ref="D6:F24"/>
    <mergeCell ref="C29:F29"/>
    <mergeCell ref="C27:F27"/>
    <mergeCell ref="A28:F28"/>
    <mergeCell ref="A25:F25"/>
  </mergeCells>
  <printOptions horizontalCentered="1"/>
  <pageMargins left="0.25" right="0.25" top="0.32" bottom="0.28000000000000003" header="0.3" footer="0.3"/>
  <pageSetup paperSize="9" scale="88" fitToHeight="0" orientation="portrait" r:id="rId1"/>
  <rowBreaks count="1" manualBreakCount="1">
    <brk id="4" max="5" man="1"/>
  </rowBreaks>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F99547CA-EED2-4A2B-9125-EBB2FD1EA1ED}">
          <x14:formula1>
            <xm:f>Sheet2!$A$17:$A$22</xm:f>
          </x14:formula1>
          <xm:sqref>B6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5C17C-7D28-4108-AE68-6080ECF08786}">
  <dimension ref="A1:S28"/>
  <sheetViews>
    <sheetView tabSelected="1" zoomScaleNormal="100" workbookViewId="0">
      <selection activeCell="J8" sqref="J8"/>
    </sheetView>
  </sheetViews>
  <sheetFormatPr defaultRowHeight="14.4"/>
  <cols>
    <col min="1" max="1" width="18.5546875" bestFit="1" customWidth="1"/>
    <col min="2" max="7" width="22.5546875" customWidth="1"/>
  </cols>
  <sheetData>
    <row r="1" spans="1:7" ht="15" thickBot="1">
      <c r="A1" s="194" t="s">
        <v>238</v>
      </c>
      <c r="B1" s="95" t="s">
        <v>228</v>
      </c>
      <c r="C1" s="95" t="s">
        <v>229</v>
      </c>
      <c r="D1" s="95" t="s">
        <v>230</v>
      </c>
      <c r="E1" s="95" t="s">
        <v>231</v>
      </c>
      <c r="F1" s="95" t="s">
        <v>232</v>
      </c>
      <c r="G1" s="95" t="s">
        <v>233</v>
      </c>
    </row>
    <row r="2" spans="1:7" ht="15" thickBot="1">
      <c r="A2" s="89" t="s">
        <v>198</v>
      </c>
      <c r="B2" s="90">
        <v>200</v>
      </c>
      <c r="C2" s="90">
        <v>250</v>
      </c>
      <c r="D2" s="90">
        <v>300</v>
      </c>
      <c r="E2" s="90">
        <v>500</v>
      </c>
      <c r="F2" s="90">
        <v>600</v>
      </c>
      <c r="G2" s="90">
        <v>700</v>
      </c>
    </row>
    <row r="3" spans="1:7" ht="15" thickBot="1">
      <c r="A3" s="93" t="s">
        <v>199</v>
      </c>
      <c r="B3" s="90">
        <v>450</v>
      </c>
      <c r="C3" s="90">
        <v>450</v>
      </c>
      <c r="D3" s="90">
        <v>600</v>
      </c>
      <c r="E3" s="90">
        <v>600</v>
      </c>
      <c r="F3" s="90">
        <v>600</v>
      </c>
      <c r="G3" s="90">
        <v>600</v>
      </c>
    </row>
    <row r="4" spans="1:7" ht="15" thickBot="1">
      <c r="A4" s="93" t="s">
        <v>200</v>
      </c>
      <c r="B4" s="90">
        <v>550</v>
      </c>
      <c r="C4" s="90">
        <v>550</v>
      </c>
      <c r="D4" s="90">
        <v>700</v>
      </c>
      <c r="E4" s="90">
        <v>700</v>
      </c>
      <c r="F4" s="90">
        <v>700</v>
      </c>
      <c r="G4" s="90">
        <v>700</v>
      </c>
    </row>
    <row r="5" spans="1:7" ht="19.8" thickBot="1">
      <c r="A5" s="89" t="s">
        <v>201</v>
      </c>
      <c r="B5" s="90" t="s">
        <v>202</v>
      </c>
      <c r="C5" s="90" t="s">
        <v>202</v>
      </c>
      <c r="D5" s="90" t="s">
        <v>202</v>
      </c>
      <c r="E5" s="90" t="s">
        <v>202</v>
      </c>
      <c r="F5" s="90" t="s">
        <v>202</v>
      </c>
      <c r="G5" s="90" t="s">
        <v>202</v>
      </c>
    </row>
    <row r="6" spans="1:7" ht="15" thickBot="1">
      <c r="A6" s="89" t="s">
        <v>161</v>
      </c>
      <c r="B6" s="90" t="s">
        <v>157</v>
      </c>
      <c r="C6" s="90" t="s">
        <v>157</v>
      </c>
      <c r="D6" s="90" t="s">
        <v>157</v>
      </c>
      <c r="E6" s="90" t="s">
        <v>157</v>
      </c>
      <c r="F6" s="90" t="s">
        <v>157</v>
      </c>
      <c r="G6" s="90" t="s">
        <v>157</v>
      </c>
    </row>
    <row r="7" spans="1:7" ht="15" thickBot="1">
      <c r="A7" s="89" t="s">
        <v>203</v>
      </c>
      <c r="B7" s="90" t="s">
        <v>204</v>
      </c>
      <c r="C7" s="90" t="s">
        <v>204</v>
      </c>
      <c r="D7" s="90" t="s">
        <v>204</v>
      </c>
      <c r="E7" s="90" t="s">
        <v>204</v>
      </c>
      <c r="F7" s="90" t="s">
        <v>204</v>
      </c>
      <c r="G7" s="90" t="s">
        <v>204</v>
      </c>
    </row>
    <row r="8" spans="1:7" ht="19.8" thickBot="1">
      <c r="A8" s="89" t="s">
        <v>205</v>
      </c>
      <c r="B8" s="90" t="s">
        <v>206</v>
      </c>
      <c r="C8" s="90" t="s">
        <v>206</v>
      </c>
      <c r="D8" s="90" t="s">
        <v>206</v>
      </c>
      <c r="E8" s="90" t="s">
        <v>206</v>
      </c>
      <c r="F8" s="90" t="s">
        <v>206</v>
      </c>
      <c r="G8" s="90" t="s">
        <v>206</v>
      </c>
    </row>
    <row r="9" spans="1:7" ht="15" thickBot="1">
      <c r="A9" s="89" t="s">
        <v>207</v>
      </c>
      <c r="B9" s="90" t="s">
        <v>208</v>
      </c>
      <c r="C9" s="90" t="s">
        <v>208</v>
      </c>
      <c r="D9" s="90" t="s">
        <v>208</v>
      </c>
      <c r="E9" s="90" t="s">
        <v>208</v>
      </c>
      <c r="F9" s="90" t="s">
        <v>208</v>
      </c>
      <c r="G9" s="90" t="s">
        <v>208</v>
      </c>
    </row>
    <row r="10" spans="1:7" ht="19.8" thickBot="1">
      <c r="A10" s="89" t="s">
        <v>209</v>
      </c>
      <c r="B10" s="90" t="s">
        <v>210</v>
      </c>
      <c r="C10" s="90" t="s">
        <v>210</v>
      </c>
      <c r="D10" s="90" t="s">
        <v>210</v>
      </c>
      <c r="E10" s="90" t="s">
        <v>210</v>
      </c>
      <c r="F10" s="90" t="s">
        <v>210</v>
      </c>
      <c r="G10" s="90" t="s">
        <v>210</v>
      </c>
    </row>
    <row r="11" spans="1:7" ht="15" thickBot="1">
      <c r="A11" s="89" t="s">
        <v>211</v>
      </c>
      <c r="B11" s="90" t="s">
        <v>212</v>
      </c>
      <c r="C11" s="90" t="s">
        <v>212</v>
      </c>
      <c r="D11" s="90" t="s">
        <v>212</v>
      </c>
      <c r="E11" s="90" t="s">
        <v>212</v>
      </c>
      <c r="F11" s="90" t="s">
        <v>212</v>
      </c>
      <c r="G11" s="90" t="s">
        <v>212</v>
      </c>
    </row>
    <row r="12" spans="1:7" ht="15" thickBot="1">
      <c r="A12" s="89" t="s">
        <v>213</v>
      </c>
      <c r="B12" s="90" t="s">
        <v>214</v>
      </c>
      <c r="C12" s="90" t="s">
        <v>214</v>
      </c>
      <c r="D12" s="90" t="s">
        <v>214</v>
      </c>
      <c r="E12" s="90" t="s">
        <v>214</v>
      </c>
      <c r="F12" s="90" t="s">
        <v>214</v>
      </c>
      <c r="G12" s="90" t="s">
        <v>214</v>
      </c>
    </row>
    <row r="13" spans="1:7" ht="19.2" customHeight="1" thickBot="1">
      <c r="A13" s="93" t="s">
        <v>215</v>
      </c>
      <c r="B13" s="91" t="s">
        <v>239</v>
      </c>
      <c r="C13" s="91" t="s">
        <v>239</v>
      </c>
      <c r="D13" s="91" t="s">
        <v>239</v>
      </c>
      <c r="E13" s="91" t="s">
        <v>239</v>
      </c>
      <c r="F13" s="91" t="s">
        <v>239</v>
      </c>
      <c r="G13" s="91" t="s">
        <v>239</v>
      </c>
    </row>
    <row r="14" spans="1:7" ht="19.8" thickBot="1">
      <c r="A14" s="89" t="s">
        <v>218</v>
      </c>
      <c r="B14" s="90" t="s">
        <v>219</v>
      </c>
      <c r="C14" s="90" t="s">
        <v>219</v>
      </c>
      <c r="D14" s="90" t="s">
        <v>219</v>
      </c>
      <c r="E14" s="90" t="s">
        <v>219</v>
      </c>
      <c r="F14" s="90" t="s">
        <v>219</v>
      </c>
      <c r="G14" s="90" t="s">
        <v>219</v>
      </c>
    </row>
    <row r="15" spans="1:7" ht="19.8" thickBot="1">
      <c r="A15" s="89" t="s">
        <v>220</v>
      </c>
      <c r="B15" s="90" t="s">
        <v>221</v>
      </c>
      <c r="C15" s="90" t="s">
        <v>221</v>
      </c>
      <c r="D15" s="90" t="s">
        <v>221</v>
      </c>
      <c r="E15" s="90" t="s">
        <v>221</v>
      </c>
      <c r="F15" s="90" t="s">
        <v>221</v>
      </c>
      <c r="G15" s="90" t="s">
        <v>221</v>
      </c>
    </row>
    <row r="16" spans="1:7" ht="19.8" thickBot="1">
      <c r="A16" s="89" t="s">
        <v>222</v>
      </c>
      <c r="B16" s="90" t="s">
        <v>223</v>
      </c>
      <c r="C16" s="90" t="s">
        <v>223</v>
      </c>
      <c r="D16" s="90" t="s">
        <v>223</v>
      </c>
      <c r="E16" s="90" t="s">
        <v>223</v>
      </c>
      <c r="F16" s="90" t="s">
        <v>223</v>
      </c>
      <c r="G16" s="90" t="s">
        <v>223</v>
      </c>
    </row>
    <row r="17" spans="1:19" ht="15" thickBot="1">
      <c r="A17" s="89" t="s">
        <v>224</v>
      </c>
      <c r="B17" s="90" t="s">
        <v>225</v>
      </c>
      <c r="C17" s="90" t="s">
        <v>225</v>
      </c>
      <c r="D17" s="90" t="s">
        <v>225</v>
      </c>
      <c r="E17" s="90" t="s">
        <v>225</v>
      </c>
      <c r="F17" s="90" t="s">
        <v>225</v>
      </c>
      <c r="G17" s="90" t="s">
        <v>225</v>
      </c>
    </row>
    <row r="18" spans="1:19" ht="19.8" thickBot="1">
      <c r="A18" s="89" t="s">
        <v>226</v>
      </c>
      <c r="B18" s="90" t="s">
        <v>227</v>
      </c>
      <c r="C18" s="90" t="s">
        <v>227</v>
      </c>
      <c r="D18" s="90" t="s">
        <v>227</v>
      </c>
      <c r="E18" s="90" t="s">
        <v>227</v>
      </c>
      <c r="F18" s="90" t="s">
        <v>227</v>
      </c>
      <c r="G18" s="90" t="s">
        <v>227</v>
      </c>
    </row>
    <row r="21" spans="1:19" ht="15" thickBot="1"/>
    <row r="22" spans="1:19" ht="29.4" thickBot="1">
      <c r="A22" s="89" t="s">
        <v>234</v>
      </c>
      <c r="B22" s="89" t="s">
        <v>198</v>
      </c>
      <c r="C22" s="93" t="s">
        <v>199</v>
      </c>
      <c r="D22" s="93" t="s">
        <v>200</v>
      </c>
      <c r="E22" s="89" t="s">
        <v>201</v>
      </c>
      <c r="F22" s="89" t="s">
        <v>161</v>
      </c>
      <c r="G22" s="89" t="s">
        <v>203</v>
      </c>
      <c r="H22" s="89" t="s">
        <v>205</v>
      </c>
      <c r="I22" s="89" t="s">
        <v>207</v>
      </c>
      <c r="J22" s="89" t="s">
        <v>209</v>
      </c>
      <c r="K22" s="89" t="s">
        <v>211</v>
      </c>
      <c r="L22" s="89" t="s">
        <v>213</v>
      </c>
      <c r="M22" s="94" t="s">
        <v>215</v>
      </c>
      <c r="N22" s="94" t="s">
        <v>215</v>
      </c>
      <c r="O22" s="89" t="s">
        <v>218</v>
      </c>
      <c r="P22" s="89" t="s">
        <v>220</v>
      </c>
      <c r="Q22" s="89" t="s">
        <v>222</v>
      </c>
      <c r="R22" s="89" t="s">
        <v>224</v>
      </c>
      <c r="S22" s="89" t="s">
        <v>226</v>
      </c>
    </row>
    <row r="23" spans="1:19" ht="58.2" thickBot="1">
      <c r="A23" s="90" t="s">
        <v>148</v>
      </c>
      <c r="B23" s="90">
        <v>200</v>
      </c>
      <c r="C23" s="90">
        <v>450</v>
      </c>
      <c r="D23" s="90">
        <f t="shared" ref="D23:D28" si="0">C23+100</f>
        <v>550</v>
      </c>
      <c r="E23" s="90" t="s">
        <v>202</v>
      </c>
      <c r="F23" s="90" t="s">
        <v>157</v>
      </c>
      <c r="G23" s="90" t="s">
        <v>204</v>
      </c>
      <c r="H23" s="90" t="s">
        <v>206</v>
      </c>
      <c r="I23" s="90" t="s">
        <v>208</v>
      </c>
      <c r="J23" s="90" t="s">
        <v>210</v>
      </c>
      <c r="K23" s="90" t="s">
        <v>212</v>
      </c>
      <c r="L23" s="90" t="s">
        <v>214</v>
      </c>
      <c r="M23" s="91" t="s">
        <v>216</v>
      </c>
      <c r="N23" s="92" t="s">
        <v>217</v>
      </c>
      <c r="O23" s="90" t="s">
        <v>219</v>
      </c>
      <c r="P23" s="90" t="s">
        <v>221</v>
      </c>
      <c r="Q23" s="90" t="s">
        <v>223</v>
      </c>
      <c r="R23" s="90" t="s">
        <v>225</v>
      </c>
      <c r="S23" s="90" t="s">
        <v>227</v>
      </c>
    </row>
    <row r="24" spans="1:19" ht="58.2" thickBot="1">
      <c r="A24" s="90" t="s">
        <v>235</v>
      </c>
      <c r="B24" s="90">
        <v>250</v>
      </c>
      <c r="C24" s="90">
        <v>450</v>
      </c>
      <c r="D24" s="90">
        <f t="shared" si="0"/>
        <v>550</v>
      </c>
      <c r="E24" s="90" t="s">
        <v>202</v>
      </c>
      <c r="F24" s="90" t="s">
        <v>157</v>
      </c>
      <c r="G24" s="90" t="s">
        <v>204</v>
      </c>
      <c r="H24" s="90" t="s">
        <v>206</v>
      </c>
      <c r="I24" s="90" t="s">
        <v>208</v>
      </c>
      <c r="J24" s="90" t="s">
        <v>210</v>
      </c>
      <c r="K24" s="90" t="s">
        <v>212</v>
      </c>
      <c r="L24" s="90" t="s">
        <v>214</v>
      </c>
      <c r="M24" s="91" t="s">
        <v>216</v>
      </c>
      <c r="N24" s="92" t="s">
        <v>217</v>
      </c>
      <c r="O24" s="90" t="s">
        <v>219</v>
      </c>
      <c r="P24" s="90" t="s">
        <v>221</v>
      </c>
      <c r="Q24" s="90" t="s">
        <v>223</v>
      </c>
      <c r="R24" s="90" t="s">
        <v>225</v>
      </c>
      <c r="S24" s="90" t="s">
        <v>227</v>
      </c>
    </row>
    <row r="25" spans="1:19" ht="58.2" thickBot="1">
      <c r="A25" s="90" t="s">
        <v>149</v>
      </c>
      <c r="B25" s="90">
        <v>300</v>
      </c>
      <c r="C25" s="90">
        <v>600</v>
      </c>
      <c r="D25" s="90">
        <f t="shared" si="0"/>
        <v>700</v>
      </c>
      <c r="E25" s="90" t="s">
        <v>202</v>
      </c>
      <c r="F25" s="90" t="s">
        <v>157</v>
      </c>
      <c r="G25" s="90" t="s">
        <v>204</v>
      </c>
      <c r="H25" s="90" t="s">
        <v>206</v>
      </c>
      <c r="I25" s="90" t="s">
        <v>208</v>
      </c>
      <c r="J25" s="90" t="s">
        <v>210</v>
      </c>
      <c r="K25" s="90" t="s">
        <v>212</v>
      </c>
      <c r="L25" s="90" t="s">
        <v>214</v>
      </c>
      <c r="M25" s="91" t="s">
        <v>216</v>
      </c>
      <c r="N25" s="92" t="s">
        <v>217</v>
      </c>
      <c r="O25" s="90" t="s">
        <v>219</v>
      </c>
      <c r="P25" s="90" t="s">
        <v>221</v>
      </c>
      <c r="Q25" s="90" t="s">
        <v>223</v>
      </c>
      <c r="R25" s="90" t="s">
        <v>225</v>
      </c>
      <c r="S25" s="90" t="s">
        <v>227</v>
      </c>
    </row>
    <row r="26" spans="1:19" ht="58.2" thickBot="1">
      <c r="A26" s="90" t="s">
        <v>150</v>
      </c>
      <c r="B26" s="90">
        <v>500</v>
      </c>
      <c r="C26" s="90">
        <v>600</v>
      </c>
      <c r="D26" s="90">
        <f t="shared" si="0"/>
        <v>700</v>
      </c>
      <c r="E26" s="90" t="s">
        <v>202</v>
      </c>
      <c r="F26" s="90" t="s">
        <v>157</v>
      </c>
      <c r="G26" s="90" t="s">
        <v>204</v>
      </c>
      <c r="H26" s="90" t="s">
        <v>206</v>
      </c>
      <c r="I26" s="90" t="s">
        <v>208</v>
      </c>
      <c r="J26" s="90" t="s">
        <v>210</v>
      </c>
      <c r="K26" s="90" t="s">
        <v>212</v>
      </c>
      <c r="L26" s="90" t="s">
        <v>214</v>
      </c>
      <c r="M26" s="91" t="s">
        <v>216</v>
      </c>
      <c r="N26" s="92" t="s">
        <v>217</v>
      </c>
      <c r="O26" s="90" t="s">
        <v>219</v>
      </c>
      <c r="P26" s="90" t="s">
        <v>221</v>
      </c>
      <c r="Q26" s="90" t="s">
        <v>223</v>
      </c>
      <c r="R26" s="90" t="s">
        <v>225</v>
      </c>
      <c r="S26" s="90" t="s">
        <v>227</v>
      </c>
    </row>
    <row r="27" spans="1:19" ht="58.2" thickBot="1">
      <c r="A27" s="90" t="s">
        <v>151</v>
      </c>
      <c r="B27" s="90">
        <v>600</v>
      </c>
      <c r="C27" s="90">
        <v>600</v>
      </c>
      <c r="D27" s="90">
        <f t="shared" si="0"/>
        <v>700</v>
      </c>
      <c r="E27" s="90" t="s">
        <v>202</v>
      </c>
      <c r="F27" s="90" t="s">
        <v>157</v>
      </c>
      <c r="G27" s="90" t="s">
        <v>204</v>
      </c>
      <c r="H27" s="90" t="s">
        <v>206</v>
      </c>
      <c r="I27" s="90" t="s">
        <v>208</v>
      </c>
      <c r="J27" s="90" t="s">
        <v>210</v>
      </c>
      <c r="K27" s="90" t="s">
        <v>212</v>
      </c>
      <c r="L27" s="90" t="s">
        <v>214</v>
      </c>
      <c r="M27" s="91" t="s">
        <v>216</v>
      </c>
      <c r="N27" s="92" t="s">
        <v>217</v>
      </c>
      <c r="O27" s="90" t="s">
        <v>219</v>
      </c>
      <c r="P27" s="90" t="s">
        <v>221</v>
      </c>
      <c r="Q27" s="90" t="s">
        <v>223</v>
      </c>
      <c r="R27" s="90" t="s">
        <v>225</v>
      </c>
      <c r="S27" s="90" t="s">
        <v>227</v>
      </c>
    </row>
    <row r="28" spans="1:19" ht="58.2" thickBot="1">
      <c r="A28" s="90" t="s">
        <v>152</v>
      </c>
      <c r="B28" s="90">
        <v>700</v>
      </c>
      <c r="C28" s="90">
        <v>600</v>
      </c>
      <c r="D28" s="90">
        <f t="shared" si="0"/>
        <v>700</v>
      </c>
      <c r="E28" s="90" t="s">
        <v>202</v>
      </c>
      <c r="F28" s="90" t="s">
        <v>157</v>
      </c>
      <c r="G28" s="90" t="s">
        <v>204</v>
      </c>
      <c r="H28" s="90" t="s">
        <v>206</v>
      </c>
      <c r="I28" s="90" t="s">
        <v>208</v>
      </c>
      <c r="J28" s="90" t="s">
        <v>210</v>
      </c>
      <c r="K28" s="90" t="s">
        <v>212</v>
      </c>
      <c r="L28" s="90" t="s">
        <v>214</v>
      </c>
      <c r="M28" s="91" t="s">
        <v>216</v>
      </c>
      <c r="N28" s="92" t="s">
        <v>217</v>
      </c>
      <c r="O28" s="90" t="s">
        <v>219</v>
      </c>
      <c r="P28" s="90" t="s">
        <v>221</v>
      </c>
      <c r="Q28" s="90" t="s">
        <v>223</v>
      </c>
      <c r="R28" s="90" t="s">
        <v>225</v>
      </c>
      <c r="S28" s="90" t="s">
        <v>227</v>
      </c>
    </row>
  </sheetData>
  <sortState xmlns:xlrd2="http://schemas.microsoft.com/office/spreadsheetml/2017/richdata2" ref="A23:S28">
    <sortCondition ref="A23:A28"/>
  </sortState>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E3AC3-418A-4058-9BB9-2ABC0D2DDB0B}">
  <dimension ref="A1"/>
  <sheetViews>
    <sheetView workbookViewId="0"/>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Domestic QTN format</vt:lpstr>
      <vt:lpstr>Sheet3</vt:lpstr>
      <vt:lpstr>Sheet1</vt:lpstr>
      <vt:lpstr>upadted data</vt:lpstr>
      <vt:lpstr>Sheet2</vt:lpstr>
      <vt:lpstr>Final Design HP</vt:lpstr>
      <vt:lpstr>final design tank</vt:lpstr>
      <vt:lpstr>FTANK</vt:lpstr>
      <vt:lpstr>Sheet4</vt:lpstr>
      <vt:lpstr>Model_No_HP</vt:lpstr>
      <vt:lpstr>Model_tank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MECHZEPHYR ENGINEERING</dc:creator>
  <cp:lastModifiedBy>RAJ SABARI</cp:lastModifiedBy>
  <cp:lastPrinted>2022-06-13T14:33:58Z</cp:lastPrinted>
  <dcterms:created xsi:type="dcterms:W3CDTF">2020-07-15T07:33:00Z</dcterms:created>
  <dcterms:modified xsi:type="dcterms:W3CDTF">2022-06-15T06:59:45Z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2052-11.1.0.9828</vt:lpwstr>
  </property>
</Properties>
</file>