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i\Desktop\"/>
    </mc:Choice>
  </mc:AlternateContent>
  <xr:revisionPtr revIDLastSave="0" documentId="8_{191391CB-DA87-42C2-AA1F-8B67DA468581}" xr6:coauthVersionLast="46" xr6:coauthVersionMax="46" xr10:uidLastSave="{00000000-0000-0000-0000-000000000000}"/>
  <bookViews>
    <workbookView xWindow="-108" yWindow="-108" windowWidth="23256" windowHeight="12576" xr2:uid="{6F598B27-368D-4006-978E-C7EAACB439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1" l="1"/>
  <c r="U36" i="1"/>
  <c r="U37" i="1"/>
  <c r="U35" i="1"/>
  <c r="S38" i="1"/>
  <c r="S36" i="1"/>
  <c r="S37" i="1"/>
  <c r="S35" i="1"/>
  <c r="Z32" i="1"/>
  <c r="Y32" i="1"/>
  <c r="X32" i="1"/>
  <c r="W32" i="1"/>
  <c r="V32" i="1"/>
  <c r="U32" i="1"/>
  <c r="Z31" i="1"/>
  <c r="Y31" i="1"/>
  <c r="P36" i="1" s="1"/>
  <c r="X31" i="1"/>
  <c r="W31" i="1"/>
  <c r="V31" i="1"/>
  <c r="U31" i="1"/>
  <c r="Z30" i="1"/>
  <c r="Y30" i="1"/>
  <c r="X30" i="1"/>
  <c r="W30" i="1"/>
  <c r="N35" i="1" s="1"/>
  <c r="V30" i="1"/>
  <c r="U30" i="1"/>
  <c r="Z25" i="1"/>
  <c r="Y25" i="1"/>
  <c r="X25" i="1"/>
  <c r="W25" i="1"/>
  <c r="V25" i="1"/>
  <c r="U25" i="1"/>
  <c r="Z24" i="1"/>
  <c r="Q36" i="1" s="1"/>
  <c r="Y24" i="1"/>
  <c r="X24" i="1"/>
  <c r="W24" i="1"/>
  <c r="V24" i="1"/>
  <c r="U24" i="1"/>
  <c r="Z23" i="1"/>
  <c r="Y23" i="1"/>
  <c r="X23" i="1"/>
  <c r="W23" i="1"/>
  <c r="V23" i="1"/>
  <c r="U23" i="1"/>
  <c r="Z18" i="1"/>
  <c r="Y18" i="1"/>
  <c r="X18" i="1"/>
  <c r="W18" i="1"/>
  <c r="V18" i="1"/>
  <c r="U18" i="1"/>
  <c r="Z17" i="1"/>
  <c r="Y17" i="1"/>
  <c r="X17" i="1"/>
  <c r="W17" i="1"/>
  <c r="V17" i="1"/>
  <c r="U17" i="1"/>
  <c r="Z16" i="1"/>
  <c r="Y16" i="1"/>
  <c r="P35" i="1" s="1"/>
  <c r="X16" i="1"/>
  <c r="W16" i="1"/>
  <c r="V16" i="1"/>
  <c r="U16" i="1"/>
  <c r="L35" i="1" s="1"/>
  <c r="V12" i="1"/>
  <c r="M36" i="1"/>
  <c r="N36" i="1"/>
  <c r="L37" i="1"/>
  <c r="N37" i="1"/>
  <c r="O37" i="1"/>
  <c r="P37" i="1"/>
  <c r="O35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U11" i="1"/>
  <c r="V11" i="1"/>
  <c r="W11" i="1"/>
  <c r="X11" i="1"/>
  <c r="Y11" i="1"/>
  <c r="Z11" i="1"/>
  <c r="U12" i="1"/>
  <c r="W12" i="1"/>
  <c r="X12" i="1"/>
  <c r="Y12" i="1"/>
  <c r="Z12" i="1"/>
  <c r="V10" i="1"/>
  <c r="U10" i="1"/>
  <c r="Z10" i="1"/>
  <c r="Y10" i="1"/>
  <c r="X10" i="1"/>
  <c r="W10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L6" i="1"/>
  <c r="C6" i="1"/>
  <c r="D6" i="1"/>
  <c r="E6" i="1"/>
  <c r="B6" i="1"/>
  <c r="L3" i="1"/>
  <c r="L4" i="1"/>
  <c r="L2" i="1"/>
  <c r="I31" i="1"/>
  <c r="I32" i="1"/>
  <c r="I30" i="1"/>
  <c r="C32" i="1"/>
  <c r="G32" i="1" s="1"/>
  <c r="B32" i="1"/>
  <c r="D31" i="1"/>
  <c r="G31" i="1" s="1"/>
  <c r="B31" i="1"/>
  <c r="D30" i="1"/>
  <c r="C30" i="1"/>
  <c r="D32" i="1"/>
  <c r="G30" i="1"/>
  <c r="B30" i="1"/>
  <c r="I24" i="1"/>
  <c r="I25" i="1"/>
  <c r="I23" i="1"/>
  <c r="D25" i="1"/>
  <c r="C25" i="1"/>
  <c r="B25" i="1"/>
  <c r="D24" i="1"/>
  <c r="D23" i="1"/>
  <c r="C23" i="1"/>
  <c r="G25" i="1"/>
  <c r="B24" i="1"/>
  <c r="G24" i="1" s="1"/>
  <c r="G23" i="1"/>
  <c r="B23" i="1"/>
  <c r="I19" i="1"/>
  <c r="I17" i="1"/>
  <c r="I18" i="1"/>
  <c r="I16" i="1"/>
  <c r="G19" i="1"/>
  <c r="G17" i="1"/>
  <c r="G18" i="1"/>
  <c r="G16" i="1"/>
  <c r="C18" i="1"/>
  <c r="B18" i="1"/>
  <c r="D17" i="1"/>
  <c r="B17" i="1"/>
  <c r="D16" i="1"/>
  <c r="C16" i="1"/>
  <c r="B16" i="1"/>
  <c r="I13" i="1"/>
  <c r="I11" i="1"/>
  <c r="I12" i="1"/>
  <c r="I10" i="1"/>
  <c r="G13" i="1"/>
  <c r="G11" i="1"/>
  <c r="G12" i="1"/>
  <c r="G10" i="1"/>
  <c r="C12" i="1"/>
  <c r="B12" i="1"/>
  <c r="D11" i="1"/>
  <c r="B11" i="1"/>
  <c r="D10" i="1"/>
  <c r="C10" i="1"/>
  <c r="D12" i="1"/>
  <c r="C11" i="1"/>
  <c r="B10" i="1"/>
  <c r="I2" i="1"/>
  <c r="I6" i="1"/>
  <c r="I3" i="1"/>
  <c r="I4" i="1"/>
  <c r="I5" i="1"/>
  <c r="G6" i="1"/>
  <c r="G3" i="1"/>
  <c r="G4" i="1"/>
  <c r="G5" i="1"/>
  <c r="G2" i="1"/>
  <c r="D5" i="1"/>
  <c r="C5" i="1"/>
  <c r="B5" i="1"/>
  <c r="E4" i="1"/>
  <c r="C4" i="1"/>
  <c r="B4" i="1"/>
  <c r="E3" i="1"/>
  <c r="D3" i="1"/>
  <c r="B3" i="1"/>
  <c r="E2" i="1"/>
  <c r="D2" i="1"/>
  <c r="C2" i="1"/>
  <c r="M35" i="1" l="1"/>
  <c r="Q35" i="1"/>
  <c r="L36" i="1"/>
  <c r="O36" i="1"/>
  <c r="M37" i="1"/>
  <c r="Q37" i="1"/>
  <c r="I33" i="1"/>
  <c r="G33" i="1"/>
  <c r="G26" i="1"/>
  <c r="I26" i="1"/>
</calcChain>
</file>

<file path=xl/sharedStrings.xml><?xml version="1.0" encoding="utf-8"?>
<sst xmlns="http://schemas.openxmlformats.org/spreadsheetml/2006/main" count="59" uniqueCount="34">
  <si>
    <t>c1</t>
  </si>
  <si>
    <t>c2</t>
  </si>
  <si>
    <t>c3</t>
  </si>
  <si>
    <t>c4</t>
  </si>
  <si>
    <t>среднее геометрическое</t>
  </si>
  <si>
    <t>ВК альтернатив по первому критерию</t>
  </si>
  <si>
    <t>а1</t>
  </si>
  <si>
    <t>а2</t>
  </si>
  <si>
    <t>а3</t>
  </si>
  <si>
    <t>с1</t>
  </si>
  <si>
    <t>по с1</t>
  </si>
  <si>
    <t>ВК альтернатив по второму критерию</t>
  </si>
  <si>
    <t>с2</t>
  </si>
  <si>
    <t>ВК альтернатив по третьему значению</t>
  </si>
  <si>
    <t>с3</t>
  </si>
  <si>
    <t>ВК альтернатив по четвертому критерию</t>
  </si>
  <si>
    <t>с4</t>
  </si>
  <si>
    <t>по с2</t>
  </si>
  <si>
    <t>по с3</t>
  </si>
  <si>
    <t>по с4</t>
  </si>
  <si>
    <t>w*1=</t>
  </si>
  <si>
    <t>w*2=</t>
  </si>
  <si>
    <t>w*3=</t>
  </si>
  <si>
    <t>L max =</t>
  </si>
  <si>
    <t>B'1=</t>
  </si>
  <si>
    <t>B*1=</t>
  </si>
  <si>
    <t>B'2=</t>
  </si>
  <si>
    <t>B*2=</t>
  </si>
  <si>
    <t>B'3=</t>
  </si>
  <si>
    <t>B*3=</t>
  </si>
  <si>
    <t>B'4=</t>
  </si>
  <si>
    <t>B*4=</t>
  </si>
  <si>
    <t>B=</t>
  </si>
  <si>
    <t>W*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</si>
</sst>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Border="1"/>
    <xf numFmtId="0" fontId="2" fillId="6" borderId="0" xfId="0" applyFont="1" applyFill="1"/>
    <xf numFmtId="0" fontId="2" fillId="6" borderId="1" xfId="0" applyFont="1" applyFill="1" applyBorder="1"/>
    <xf numFmtId="0" fontId="2" fillId="7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D26-8127-4684-85DA-CA64F49D2B04}">
  <dimension ref="A1:Z38"/>
  <sheetViews>
    <sheetView tabSelected="1" topLeftCell="A25" zoomScale="85" zoomScaleNormal="85" workbookViewId="0">
      <selection activeCell="K40" sqref="K40"/>
    </sheetView>
  </sheetViews>
  <sheetFormatPr defaultRowHeight="21" x14ac:dyDescent="0.4"/>
  <cols>
    <col min="1" max="16384" width="8.88671875" style="1"/>
  </cols>
  <sheetData>
    <row r="1" spans="1:26" ht="13.8" customHeight="1" x14ac:dyDescent="0.4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 spans="1:26" x14ac:dyDescent="0.4">
      <c r="A2" s="1" t="s">
        <v>0</v>
      </c>
      <c r="B2" s="2">
        <v>1</v>
      </c>
      <c r="C2" s="2">
        <f>8/7</f>
        <v>1.1428571428571428</v>
      </c>
      <c r="D2" s="2">
        <f>8/6</f>
        <v>1.3333333333333333</v>
      </c>
      <c r="E2" s="2">
        <f>8/9</f>
        <v>0.88888888888888884</v>
      </c>
      <c r="G2" s="1">
        <f>GEOMEAN(B2:E2)</f>
        <v>1.078808948760295</v>
      </c>
      <c r="I2" s="8">
        <f>G2/$G$6</f>
        <v>0.26666666666666666</v>
      </c>
      <c r="J2" s="2"/>
      <c r="K2" s="1" t="s">
        <v>20</v>
      </c>
      <c r="L2" s="1">
        <f>$I$2*I10+$I$3*I16+$I$4*I23+$I$5*I30</f>
        <v>0.39020455661072156</v>
      </c>
    </row>
    <row r="3" spans="1:26" x14ac:dyDescent="0.4">
      <c r="A3" s="1" t="s">
        <v>1</v>
      </c>
      <c r="B3" s="2">
        <f>7/8</f>
        <v>0.875</v>
      </c>
      <c r="C3" s="2">
        <v>1</v>
      </c>
      <c r="D3" s="2">
        <f>7/6</f>
        <v>1.1666666666666667</v>
      </c>
      <c r="E3" s="2">
        <f>7/9</f>
        <v>0.77777777777777779</v>
      </c>
      <c r="G3" s="1">
        <f t="shared" ref="G3:G5" si="0">GEOMEAN(B3:E3)</f>
        <v>0.94395783016525814</v>
      </c>
      <c r="I3" s="8">
        <f t="shared" ref="I3:I5" si="1">G3/$G$6</f>
        <v>0.23333333333333334</v>
      </c>
      <c r="J3" s="2"/>
      <c r="K3" s="1" t="s">
        <v>21</v>
      </c>
      <c r="L3" s="1">
        <f t="shared" ref="L3:L5" si="2">$I$2*I11+$I$3*I17+$I$4*I24+$I$5*I31</f>
        <v>0.38268777229239193</v>
      </c>
    </row>
    <row r="4" spans="1:26" x14ac:dyDescent="0.4">
      <c r="A4" s="1" t="s">
        <v>2</v>
      </c>
      <c r="B4" s="2">
        <f>6/8</f>
        <v>0.75</v>
      </c>
      <c r="C4" s="2">
        <f>6/7</f>
        <v>0.8571428571428571</v>
      </c>
      <c r="D4" s="2">
        <v>1</v>
      </c>
      <c r="E4" s="2">
        <f>6/9</f>
        <v>0.66666666666666663</v>
      </c>
      <c r="G4" s="1">
        <f t="shared" si="0"/>
        <v>0.80910671157022118</v>
      </c>
      <c r="I4" s="8">
        <f t="shared" si="1"/>
        <v>0.19999999999999998</v>
      </c>
      <c r="J4" s="2"/>
      <c r="K4" s="1" t="s">
        <v>22</v>
      </c>
      <c r="L4" s="1">
        <f t="shared" si="2"/>
        <v>0.22710767109688657</v>
      </c>
    </row>
    <row r="5" spans="1:26" x14ac:dyDescent="0.4">
      <c r="A5" s="1" t="s">
        <v>3</v>
      </c>
      <c r="B5" s="2">
        <f>9/8</f>
        <v>1.125</v>
      </c>
      <c r="C5" s="2">
        <f>9/7</f>
        <v>1.2857142857142858</v>
      </c>
      <c r="D5" s="2">
        <f>9/6</f>
        <v>1.5</v>
      </c>
      <c r="E5" s="2">
        <v>1</v>
      </c>
      <c r="G5" s="1">
        <f t="shared" si="0"/>
        <v>1.2136600673553319</v>
      </c>
      <c r="I5" s="8">
        <f t="shared" si="1"/>
        <v>0.3</v>
      </c>
      <c r="J5" s="2"/>
    </row>
    <row r="6" spans="1:26" x14ac:dyDescent="0.4">
      <c r="B6" s="2">
        <f>SUM(B2:B5)</f>
        <v>3.75</v>
      </c>
      <c r="C6" s="2">
        <f t="shared" ref="C6:E6" si="3">SUM(C2:C5)</f>
        <v>4.2857142857142856</v>
      </c>
      <c r="D6" s="2">
        <f t="shared" si="3"/>
        <v>5</v>
      </c>
      <c r="E6" s="2">
        <f t="shared" si="3"/>
        <v>3.333333333333333</v>
      </c>
      <c r="G6" s="1">
        <f>SUM(G2:G5)</f>
        <v>4.0455335578511065</v>
      </c>
      <c r="I6" s="1">
        <f>SUM(I2:I5)</f>
        <v>1</v>
      </c>
      <c r="K6" s="1" t="s">
        <v>23</v>
      </c>
      <c r="L6" s="1">
        <f>B6*I2+C6*I3+D6*I4+E6*I5</f>
        <v>4</v>
      </c>
    </row>
    <row r="7" spans="1:26" x14ac:dyDescent="0.4">
      <c r="A7" s="1" t="s">
        <v>5</v>
      </c>
    </row>
    <row r="9" spans="1:26" x14ac:dyDescent="0.4">
      <c r="A9" s="1" t="s">
        <v>9</v>
      </c>
      <c r="B9" s="1" t="s">
        <v>6</v>
      </c>
      <c r="C9" s="1" t="s">
        <v>7</v>
      </c>
      <c r="D9" s="1" t="s">
        <v>8</v>
      </c>
      <c r="I9" s="1" t="s">
        <v>10</v>
      </c>
    </row>
    <row r="10" spans="1:26" x14ac:dyDescent="0.4">
      <c r="A10" s="1" t="s">
        <v>6</v>
      </c>
      <c r="B10" s="2">
        <f>1</f>
        <v>1</v>
      </c>
      <c r="C10" s="2">
        <f>9/6</f>
        <v>1.5</v>
      </c>
      <c r="D10" s="2">
        <f>9/6</f>
        <v>1.5</v>
      </c>
      <c r="G10" s="1">
        <f>GEOMEAN(B10:D10)</f>
        <v>1.3103706971044482</v>
      </c>
      <c r="I10" s="3">
        <f>G10/$G$13</f>
        <v>0.4446314577877572</v>
      </c>
      <c r="L10" s="4">
        <f>I10</f>
        <v>0.4446314577877572</v>
      </c>
      <c r="M10" s="4">
        <f>I10</f>
        <v>0.4446314577877572</v>
      </c>
      <c r="N10" s="5">
        <f>I10</f>
        <v>0.4446314577877572</v>
      </c>
      <c r="O10" s="5">
        <f>I11</f>
        <v>0.258947570353738</v>
      </c>
      <c r="P10" s="6">
        <f>I10</f>
        <v>0.4446314577877572</v>
      </c>
      <c r="Q10" s="6">
        <f>I12</f>
        <v>0.29642097185850486</v>
      </c>
      <c r="R10" s="7"/>
      <c r="U10" s="4">
        <f>L10/(L10+M10)</f>
        <v>0.5</v>
      </c>
      <c r="V10" s="4">
        <f>L10/(L10+M10)</f>
        <v>0.5</v>
      </c>
      <c r="W10" s="5">
        <f>N10/(N10+O10)</f>
        <v>0.63195666727340027</v>
      </c>
      <c r="X10" s="5">
        <f>O10/(N10+O10)</f>
        <v>0.36804333272659973</v>
      </c>
      <c r="Y10" s="6">
        <f>P10/(P10+Q10)</f>
        <v>0.6</v>
      </c>
      <c r="Z10" s="6">
        <f>Q10/(P10+Q10)</f>
        <v>0.4</v>
      </c>
    </row>
    <row r="11" spans="1:26" x14ac:dyDescent="0.4">
      <c r="A11" s="1" t="s">
        <v>7</v>
      </c>
      <c r="B11" s="2">
        <f>6/9</f>
        <v>0.66666666666666663</v>
      </c>
      <c r="C11" s="2">
        <f>1</f>
        <v>1</v>
      </c>
      <c r="D11" s="2">
        <f>6/9</f>
        <v>0.66666666666666663</v>
      </c>
      <c r="G11" s="1">
        <f t="shared" ref="G11:G12" si="4">GEOMEAN(B11:D11)</f>
        <v>0.76314282836888792</v>
      </c>
      <c r="I11" s="3">
        <f t="shared" ref="I11:I12" si="5">G11/$G$13</f>
        <v>0.258947570353738</v>
      </c>
      <c r="K11" s="1" t="s">
        <v>24</v>
      </c>
      <c r="L11" s="4">
        <f>I11</f>
        <v>0.258947570353738</v>
      </c>
      <c r="M11" s="4">
        <f>I10</f>
        <v>0.4446314577877572</v>
      </c>
      <c r="N11" s="5">
        <f>I11</f>
        <v>0.258947570353738</v>
      </c>
      <c r="O11" s="5">
        <f>I11</f>
        <v>0.258947570353738</v>
      </c>
      <c r="P11" s="6">
        <f>I11</f>
        <v>0.258947570353738</v>
      </c>
      <c r="Q11" s="6">
        <f>I12</f>
        <v>0.29642097185850486</v>
      </c>
      <c r="R11" s="7"/>
      <c r="T11" s="1" t="s">
        <v>25</v>
      </c>
      <c r="U11" s="4">
        <f t="shared" ref="U11:U12" si="6">L11/(L11+M11)</f>
        <v>0.36804333272659973</v>
      </c>
      <c r="V11" s="4">
        <f t="shared" ref="V11:V12" si="7">L11/(L11+M11)</f>
        <v>0.36804333272659973</v>
      </c>
      <c r="W11" s="5">
        <f t="shared" ref="W11:W12" si="8">N11/(N11+O11)</f>
        <v>0.5</v>
      </c>
      <c r="X11" s="5">
        <f t="shared" ref="X11:X12" si="9">O11/(N11+O11)</f>
        <v>0.5</v>
      </c>
      <c r="Y11" s="6">
        <f t="shared" ref="Y11:Y12" si="10">P11/(P11+Q11)</f>
        <v>0.46626258182044655</v>
      </c>
      <c r="Z11" s="6">
        <f t="shared" ref="Z11:Z12" si="11">Q11/(P11+Q11)</f>
        <v>0.53373741817955345</v>
      </c>
    </row>
    <row r="12" spans="1:26" x14ac:dyDescent="0.4">
      <c r="A12" s="1" t="s">
        <v>8</v>
      </c>
      <c r="B12" s="2">
        <f>6/9</f>
        <v>0.66666666666666663</v>
      </c>
      <c r="C12" s="2">
        <f>6/6</f>
        <v>1</v>
      </c>
      <c r="D12" s="2">
        <f>1</f>
        <v>1</v>
      </c>
      <c r="G12" s="1">
        <f t="shared" si="4"/>
        <v>0.87358046473629891</v>
      </c>
      <c r="I12" s="3">
        <f t="shared" si="5"/>
        <v>0.29642097185850486</v>
      </c>
      <c r="L12" s="4">
        <f>I12</f>
        <v>0.29642097185850486</v>
      </c>
      <c r="M12" s="4">
        <f>I10</f>
        <v>0.4446314577877572</v>
      </c>
      <c r="N12" s="5">
        <f>I12</f>
        <v>0.29642097185850486</v>
      </c>
      <c r="O12" s="5">
        <f>I11</f>
        <v>0.258947570353738</v>
      </c>
      <c r="P12" s="6">
        <f>I12</f>
        <v>0.29642097185850486</v>
      </c>
      <c r="Q12" s="6">
        <f>I12</f>
        <v>0.29642097185850486</v>
      </c>
      <c r="R12" s="7"/>
      <c r="U12" s="4">
        <f t="shared" si="6"/>
        <v>0.4</v>
      </c>
      <c r="V12" s="4">
        <f>M12/(L12+M12)</f>
        <v>0.6</v>
      </c>
      <c r="W12" s="5">
        <f t="shared" si="8"/>
        <v>0.53373741817955345</v>
      </c>
      <c r="X12" s="5">
        <f t="shared" si="9"/>
        <v>0.46626258182044655</v>
      </c>
      <c r="Y12" s="6">
        <f t="shared" si="10"/>
        <v>0.5</v>
      </c>
      <c r="Z12" s="6">
        <f t="shared" si="11"/>
        <v>0.5</v>
      </c>
    </row>
    <row r="13" spans="1:26" x14ac:dyDescent="0.4">
      <c r="G13" s="1">
        <f>SUM(G10:G12)</f>
        <v>2.9470939902096349</v>
      </c>
      <c r="I13" s="1">
        <f>SUM(I10:I12)</f>
        <v>1</v>
      </c>
    </row>
    <row r="14" spans="1:26" x14ac:dyDescent="0.4">
      <c r="A14" s="1" t="s">
        <v>11</v>
      </c>
    </row>
    <row r="15" spans="1:26" x14ac:dyDescent="0.4">
      <c r="A15" s="1" t="s">
        <v>12</v>
      </c>
      <c r="B15" s="1" t="s">
        <v>6</v>
      </c>
      <c r="C15" s="1" t="s">
        <v>7</v>
      </c>
      <c r="D15" s="1" t="s">
        <v>8</v>
      </c>
      <c r="I15" s="1" t="s">
        <v>17</v>
      </c>
    </row>
    <row r="16" spans="1:26" x14ac:dyDescent="0.4">
      <c r="A16" s="1" t="s">
        <v>6</v>
      </c>
      <c r="B16" s="1">
        <f>1</f>
        <v>1</v>
      </c>
      <c r="C16" s="1">
        <f>6/9</f>
        <v>0.66666666666666663</v>
      </c>
      <c r="D16" s="1">
        <f>6/6</f>
        <v>1</v>
      </c>
      <c r="G16" s="1">
        <f>GEOMEAN(B16:D16)</f>
        <v>0.87358046473629891</v>
      </c>
      <c r="I16" s="3">
        <f>G16/$G$19</f>
        <v>0.30208097264596112</v>
      </c>
      <c r="L16" s="4">
        <f>I16</f>
        <v>0.30208097264596112</v>
      </c>
      <c r="M16" s="4">
        <f>I16</f>
        <v>0.30208097264596112</v>
      </c>
      <c r="N16" s="5">
        <f>I16</f>
        <v>0.30208097264596112</v>
      </c>
      <c r="O16" s="5">
        <f>I17</f>
        <v>0.39583805470807781</v>
      </c>
      <c r="P16" s="6">
        <f>I16</f>
        <v>0.30208097264596112</v>
      </c>
      <c r="Q16" s="6">
        <f>I18</f>
        <v>0.30208097264596112</v>
      </c>
      <c r="R16" s="7"/>
      <c r="U16" s="4">
        <f>L16/(L16+M16)</f>
        <v>0.5</v>
      </c>
      <c r="V16" s="4">
        <f>L16/(L16+M16)</f>
        <v>0.5</v>
      </c>
      <c r="W16" s="5">
        <f>N16/(N16+O16)</f>
        <v>0.43283097437709217</v>
      </c>
      <c r="X16" s="5">
        <f>O16/(N16+O16)</f>
        <v>0.56716902562290783</v>
      </c>
      <c r="Y16" s="6">
        <f>P16/(P16+Q16)</f>
        <v>0.5</v>
      </c>
      <c r="Z16" s="6">
        <f>Q16/(P16+Q16)</f>
        <v>0.5</v>
      </c>
    </row>
    <row r="17" spans="1:26" x14ac:dyDescent="0.4">
      <c r="A17" s="1" t="s">
        <v>7</v>
      </c>
      <c r="B17" s="1">
        <f>9/6</f>
        <v>1.5</v>
      </c>
      <c r="C17" s="1">
        <v>1</v>
      </c>
      <c r="D17" s="1">
        <f>6/6</f>
        <v>1</v>
      </c>
      <c r="G17" s="1">
        <f t="shared" ref="G17:G18" si="12">GEOMEAN(B17:D17)</f>
        <v>1.1447142425533319</v>
      </c>
      <c r="I17" s="3">
        <f t="shared" ref="I17:I18" si="13">G17/$G$19</f>
        <v>0.39583805470807781</v>
      </c>
      <c r="K17" s="1" t="s">
        <v>26</v>
      </c>
      <c r="L17" s="4">
        <f>I17</f>
        <v>0.39583805470807781</v>
      </c>
      <c r="M17" s="4">
        <f>I16</f>
        <v>0.30208097264596112</v>
      </c>
      <c r="N17" s="5">
        <f>I17</f>
        <v>0.39583805470807781</v>
      </c>
      <c r="O17" s="5">
        <f>I17</f>
        <v>0.39583805470807781</v>
      </c>
      <c r="P17" s="6">
        <f>I17</f>
        <v>0.39583805470807781</v>
      </c>
      <c r="Q17" s="6">
        <f>I18</f>
        <v>0.30208097264596112</v>
      </c>
      <c r="R17" s="7"/>
      <c r="T17" s="1" t="s">
        <v>27</v>
      </c>
      <c r="U17" s="4">
        <f t="shared" ref="U17:U18" si="14">L17/(L17+M17)</f>
        <v>0.56716902562290783</v>
      </c>
      <c r="V17" s="4">
        <f t="shared" ref="V17:V18" si="15">L17/(L17+M17)</f>
        <v>0.56716902562290783</v>
      </c>
      <c r="W17" s="5">
        <f t="shared" ref="W17:W18" si="16">N17/(N17+O17)</f>
        <v>0.5</v>
      </c>
      <c r="X17" s="5">
        <f t="shared" ref="X17:X18" si="17">O17/(N17+O17)</f>
        <v>0.5</v>
      </c>
      <c r="Y17" s="6">
        <f t="shared" ref="Y17:Y18" si="18">P17/(P17+Q17)</f>
        <v>0.56716902562290783</v>
      </c>
      <c r="Z17" s="6">
        <f t="shared" ref="Z17:Z18" si="19">Q17/(P17+Q17)</f>
        <v>0.43283097437709217</v>
      </c>
    </row>
    <row r="18" spans="1:26" x14ac:dyDescent="0.4">
      <c r="A18" s="1" t="s">
        <v>8</v>
      </c>
      <c r="B18" s="1">
        <f>6/6</f>
        <v>1</v>
      </c>
      <c r="C18" s="1">
        <f>6/9</f>
        <v>0.66666666666666663</v>
      </c>
      <c r="D18" s="1">
        <v>1</v>
      </c>
      <c r="G18" s="1">
        <f t="shared" si="12"/>
        <v>0.87358046473629891</v>
      </c>
      <c r="I18" s="3">
        <f t="shared" si="13"/>
        <v>0.30208097264596112</v>
      </c>
      <c r="L18" s="4">
        <f>I18</f>
        <v>0.30208097264596112</v>
      </c>
      <c r="M18" s="4">
        <f>I16</f>
        <v>0.30208097264596112</v>
      </c>
      <c r="N18" s="5">
        <f>I18</f>
        <v>0.30208097264596112</v>
      </c>
      <c r="O18" s="5">
        <f>I17</f>
        <v>0.39583805470807781</v>
      </c>
      <c r="P18" s="6">
        <f>I18</f>
        <v>0.30208097264596112</v>
      </c>
      <c r="Q18" s="6">
        <f>I18</f>
        <v>0.30208097264596112</v>
      </c>
      <c r="R18" s="7"/>
      <c r="U18" s="4">
        <f t="shared" si="14"/>
        <v>0.5</v>
      </c>
      <c r="V18" s="4">
        <f>M18/(L18+M18)</f>
        <v>0.5</v>
      </c>
      <c r="W18" s="5">
        <f t="shared" si="16"/>
        <v>0.43283097437709217</v>
      </c>
      <c r="X18" s="5">
        <f t="shared" si="17"/>
        <v>0.56716902562290783</v>
      </c>
      <c r="Y18" s="6">
        <f t="shared" si="18"/>
        <v>0.5</v>
      </c>
      <c r="Z18" s="6">
        <f t="shared" si="19"/>
        <v>0.5</v>
      </c>
    </row>
    <row r="19" spans="1:26" x14ac:dyDescent="0.4">
      <c r="G19" s="1">
        <f>SUM(G16:G18)</f>
        <v>2.8918751720259297</v>
      </c>
      <c r="I19" s="1">
        <f>SUM(I16:I18)</f>
        <v>1</v>
      </c>
    </row>
    <row r="21" spans="1:26" x14ac:dyDescent="0.4">
      <c r="A21" s="1" t="s">
        <v>13</v>
      </c>
    </row>
    <row r="22" spans="1:26" x14ac:dyDescent="0.4">
      <c r="A22" s="1" t="s">
        <v>14</v>
      </c>
      <c r="B22" s="1" t="s">
        <v>6</v>
      </c>
      <c r="C22" s="1" t="s">
        <v>7</v>
      </c>
      <c r="D22" s="1" t="s">
        <v>8</v>
      </c>
      <c r="I22" s="1" t="s">
        <v>18</v>
      </c>
    </row>
    <row r="23" spans="1:26" x14ac:dyDescent="0.4">
      <c r="A23" s="1" t="s">
        <v>6</v>
      </c>
      <c r="B23" s="1">
        <f>1</f>
        <v>1</v>
      </c>
      <c r="C23" s="1">
        <f>9/6</f>
        <v>1.5</v>
      </c>
      <c r="D23" s="1">
        <f>9/3</f>
        <v>3</v>
      </c>
      <c r="G23" s="1">
        <f>GEOMEAN(B23:D23)</f>
        <v>1.6509636244473134</v>
      </c>
      <c r="I23" s="3">
        <f>G23/$G$26</f>
        <v>0.45312145896894163</v>
      </c>
      <c r="L23" s="4">
        <f>I23</f>
        <v>0.45312145896894163</v>
      </c>
      <c r="M23" s="4">
        <f>I23</f>
        <v>0.45312145896894163</v>
      </c>
      <c r="N23" s="5">
        <f>I23</f>
        <v>0.45312145896894163</v>
      </c>
      <c r="O23" s="5">
        <f>I24</f>
        <v>0.39583805470807781</v>
      </c>
      <c r="P23" s="6">
        <f>I23</f>
        <v>0.45312145896894163</v>
      </c>
      <c r="Q23" s="6">
        <f>I25</f>
        <v>0.15104048632298056</v>
      </c>
      <c r="R23" s="7"/>
      <c r="U23" s="4">
        <f>L23/(L23+M23)</f>
        <v>0.5</v>
      </c>
      <c r="V23" s="4">
        <f>L23/(L23+M23)</f>
        <v>0.5</v>
      </c>
      <c r="W23" s="5">
        <f>N23/(N23+O23)</f>
        <v>0.53373741817955345</v>
      </c>
      <c r="X23" s="5">
        <f>O23/(N23+O23)</f>
        <v>0.46626258182044661</v>
      </c>
      <c r="Y23" s="6">
        <f>P23/(P23+Q23)</f>
        <v>0.74999999999999989</v>
      </c>
      <c r="Z23" s="6">
        <f>Q23/(P23+Q23)</f>
        <v>0.25</v>
      </c>
    </row>
    <row r="24" spans="1:26" x14ac:dyDescent="0.4">
      <c r="A24" s="1" t="s">
        <v>7</v>
      </c>
      <c r="B24" s="1">
        <f>9/6</f>
        <v>1.5</v>
      </c>
      <c r="C24" s="1">
        <v>1</v>
      </c>
      <c r="D24" s="1">
        <f>6/3</f>
        <v>2</v>
      </c>
      <c r="G24" s="1">
        <f t="shared" ref="G24:G25" si="20">GEOMEAN(B24:D24)</f>
        <v>1.4422495703074083</v>
      </c>
      <c r="I24" s="3">
        <f t="shared" ref="I24:I25" si="21">G24/$G$26</f>
        <v>0.39583805470807781</v>
      </c>
      <c r="K24" s="1" t="s">
        <v>28</v>
      </c>
      <c r="L24" s="4">
        <f>I24</f>
        <v>0.39583805470807781</v>
      </c>
      <c r="M24" s="4">
        <f>I23</f>
        <v>0.45312145896894163</v>
      </c>
      <c r="N24" s="5">
        <f>I24</f>
        <v>0.39583805470807781</v>
      </c>
      <c r="O24" s="5">
        <f>I24</f>
        <v>0.39583805470807781</v>
      </c>
      <c r="P24" s="6">
        <f>I24</f>
        <v>0.39583805470807781</v>
      </c>
      <c r="Q24" s="6">
        <f>I25</f>
        <v>0.15104048632298056</v>
      </c>
      <c r="R24" s="7"/>
      <c r="T24" s="1" t="s">
        <v>29</v>
      </c>
      <c r="U24" s="4">
        <f t="shared" ref="U24:U25" si="22">L24/(L24+M24)</f>
        <v>0.46626258182044661</v>
      </c>
      <c r="V24" s="4">
        <f t="shared" ref="V24:V25" si="23">L24/(L24+M24)</f>
        <v>0.46626258182044661</v>
      </c>
      <c r="W24" s="5">
        <f t="shared" ref="W24:W25" si="24">N24/(N24+O24)</f>
        <v>0.5</v>
      </c>
      <c r="X24" s="5">
        <f t="shared" ref="X24:X25" si="25">O24/(N24+O24)</f>
        <v>0.5</v>
      </c>
      <c r="Y24" s="6">
        <f t="shared" ref="Y24:Y25" si="26">P24/(P24+Q24)</f>
        <v>0.72381347046783706</v>
      </c>
      <c r="Z24" s="6">
        <f t="shared" ref="Z24:Z25" si="27">Q24/(P24+Q24)</f>
        <v>0.27618652953216288</v>
      </c>
    </row>
    <row r="25" spans="1:26" x14ac:dyDescent="0.4">
      <c r="A25" s="1" t="s">
        <v>8</v>
      </c>
      <c r="B25" s="1">
        <f>3/9</f>
        <v>0.33333333333333331</v>
      </c>
      <c r="C25" s="1">
        <f>3/6</f>
        <v>0.5</v>
      </c>
      <c r="D25" s="1">
        <f>1</f>
        <v>1</v>
      </c>
      <c r="G25" s="1">
        <f t="shared" si="20"/>
        <v>0.55032120814910446</v>
      </c>
      <c r="I25" s="3">
        <f t="shared" si="21"/>
        <v>0.15104048632298056</v>
      </c>
      <c r="L25" s="4">
        <f>I25</f>
        <v>0.15104048632298056</v>
      </c>
      <c r="M25" s="4">
        <f>I23</f>
        <v>0.45312145896894163</v>
      </c>
      <c r="N25" s="5">
        <f>I25</f>
        <v>0.15104048632298056</v>
      </c>
      <c r="O25" s="5">
        <f>I24</f>
        <v>0.39583805470807781</v>
      </c>
      <c r="P25" s="6">
        <f>I25</f>
        <v>0.15104048632298056</v>
      </c>
      <c r="Q25" s="6">
        <f>I25</f>
        <v>0.15104048632298056</v>
      </c>
      <c r="R25" s="7"/>
      <c r="U25" s="4">
        <f t="shared" si="22"/>
        <v>0.25</v>
      </c>
      <c r="V25" s="4">
        <f>M25/(L25+M25)</f>
        <v>0.74999999999999989</v>
      </c>
      <c r="W25" s="5">
        <f t="shared" si="24"/>
        <v>0.27618652953216288</v>
      </c>
      <c r="X25" s="5">
        <f t="shared" si="25"/>
        <v>0.72381347046783706</v>
      </c>
      <c r="Y25" s="6">
        <f t="shared" si="26"/>
        <v>0.5</v>
      </c>
      <c r="Z25" s="6">
        <f t="shared" si="27"/>
        <v>0.5</v>
      </c>
    </row>
    <row r="26" spans="1:26" x14ac:dyDescent="0.4">
      <c r="G26" s="1">
        <f>SUM(G23:G25)</f>
        <v>3.6435344029038261</v>
      </c>
      <c r="I26" s="1">
        <f>SUM(I23:I25)</f>
        <v>1</v>
      </c>
    </row>
    <row r="28" spans="1:26" x14ac:dyDescent="0.4">
      <c r="A28" s="1" t="s">
        <v>15</v>
      </c>
    </row>
    <row r="29" spans="1:26" x14ac:dyDescent="0.4">
      <c r="A29" s="1" t="s">
        <v>16</v>
      </c>
      <c r="B29" s="1" t="s">
        <v>6</v>
      </c>
      <c r="C29" s="1" t="s">
        <v>7</v>
      </c>
      <c r="D29" s="1" t="s">
        <v>8</v>
      </c>
      <c r="I29" s="1" t="s">
        <v>19</v>
      </c>
    </row>
    <row r="30" spans="1:26" x14ac:dyDescent="0.4">
      <c r="A30" s="1" t="s">
        <v>6</v>
      </c>
      <c r="B30" s="1">
        <f>1</f>
        <v>1</v>
      </c>
      <c r="C30" s="1">
        <f>7/9</f>
        <v>0.77777777777777779</v>
      </c>
      <c r="D30" s="1">
        <f>7/3</f>
        <v>2.3333333333333335</v>
      </c>
      <c r="G30" s="1">
        <f>GEOMEAN(B30:D30)</f>
        <v>1.2197685700076573</v>
      </c>
      <c r="I30" s="3">
        <f>G30/$G$33</f>
        <v>0.36842105263157893</v>
      </c>
      <c r="L30" s="4">
        <f>I30</f>
        <v>0.36842105263157893</v>
      </c>
      <c r="M30" s="4">
        <f>I30</f>
        <v>0.36842105263157893</v>
      </c>
      <c r="N30" s="5">
        <f>I30</f>
        <v>0.36842105263157893</v>
      </c>
      <c r="O30" s="5">
        <f>I31</f>
        <v>0.47368421052631576</v>
      </c>
      <c r="P30" s="6">
        <f>I30</f>
        <v>0.36842105263157893</v>
      </c>
      <c r="Q30" s="6">
        <f>I32</f>
        <v>0.15789473684210523</v>
      </c>
      <c r="R30" s="7"/>
      <c r="U30" s="4">
        <f>L30/(L30+M30)</f>
        <v>0.5</v>
      </c>
      <c r="V30" s="4">
        <f>L30/(L30+M30)</f>
        <v>0.5</v>
      </c>
      <c r="W30" s="5">
        <f>N30/(N30+O30)</f>
        <v>0.4375</v>
      </c>
      <c r="X30" s="5">
        <f>O30/(N30+O30)</f>
        <v>0.5625</v>
      </c>
      <c r="Y30" s="6">
        <f>P30/(P30+Q30)</f>
        <v>0.7</v>
      </c>
      <c r="Z30" s="6">
        <f>Q30/(P30+Q30)</f>
        <v>0.29999999999999993</v>
      </c>
    </row>
    <row r="31" spans="1:26" x14ac:dyDescent="0.4">
      <c r="A31" s="1" t="s">
        <v>7</v>
      </c>
      <c r="B31" s="1">
        <f>9/7</f>
        <v>1.2857142857142858</v>
      </c>
      <c r="C31" s="1">
        <v>1</v>
      </c>
      <c r="D31" s="1">
        <f>9/3</f>
        <v>3</v>
      </c>
      <c r="G31" s="1">
        <f t="shared" ref="G31:G32" si="28">GEOMEAN(B31:D31)</f>
        <v>1.5682738757241308</v>
      </c>
      <c r="I31" s="3">
        <f t="shared" ref="I31:I32" si="29">G31/$G$33</f>
        <v>0.47368421052631576</v>
      </c>
      <c r="K31" s="1" t="s">
        <v>30</v>
      </c>
      <c r="L31" s="4">
        <f>I31</f>
        <v>0.47368421052631576</v>
      </c>
      <c r="M31" s="4">
        <f>I30</f>
        <v>0.36842105263157893</v>
      </c>
      <c r="N31" s="5">
        <f>I31</f>
        <v>0.47368421052631576</v>
      </c>
      <c r="O31" s="5">
        <f>I31</f>
        <v>0.47368421052631576</v>
      </c>
      <c r="P31" s="6">
        <f>I31</f>
        <v>0.47368421052631576</v>
      </c>
      <c r="Q31" s="6">
        <f>I32</f>
        <v>0.15789473684210523</v>
      </c>
      <c r="R31" s="7"/>
      <c r="T31" s="1" t="s">
        <v>31</v>
      </c>
      <c r="U31" s="4">
        <f t="shared" ref="U31:U32" si="30">L31/(L31+M31)</f>
        <v>0.5625</v>
      </c>
      <c r="V31" s="4">
        <f t="shared" ref="V31:V32" si="31">L31/(L31+M31)</f>
        <v>0.5625</v>
      </c>
      <c r="W31" s="5">
        <f t="shared" ref="W31:W32" si="32">N31/(N31+O31)</f>
        <v>0.5</v>
      </c>
      <c r="X31" s="5">
        <f t="shared" ref="X31:X32" si="33">O31/(N31+O31)</f>
        <v>0.5</v>
      </c>
      <c r="Y31" s="6">
        <f t="shared" ref="Y31:Y32" si="34">P31/(P31+Q31)</f>
        <v>0.75</v>
      </c>
      <c r="Z31" s="6">
        <f t="shared" ref="Z31:Z32" si="35">Q31/(P31+Q31)</f>
        <v>0.24999999999999994</v>
      </c>
    </row>
    <row r="32" spans="1:26" x14ac:dyDescent="0.4">
      <c r="A32" s="1" t="s">
        <v>8</v>
      </c>
      <c r="B32" s="1">
        <f>3/7</f>
        <v>0.42857142857142855</v>
      </c>
      <c r="C32" s="1">
        <f>3/9</f>
        <v>0.33333333333333331</v>
      </c>
      <c r="D32" s="1">
        <f>1</f>
        <v>1</v>
      </c>
      <c r="G32" s="1">
        <f t="shared" si="28"/>
        <v>0.52275795857471019</v>
      </c>
      <c r="I32" s="3">
        <f t="shared" si="29"/>
        <v>0.15789473684210523</v>
      </c>
      <c r="L32" s="4">
        <f>I32</f>
        <v>0.15789473684210523</v>
      </c>
      <c r="M32" s="4">
        <f>I30</f>
        <v>0.36842105263157893</v>
      </c>
      <c r="N32" s="5">
        <f>I32</f>
        <v>0.15789473684210523</v>
      </c>
      <c r="O32" s="5">
        <f>I31</f>
        <v>0.47368421052631576</v>
      </c>
      <c r="P32" s="6">
        <f>I32</f>
        <v>0.15789473684210523</v>
      </c>
      <c r="Q32" s="6">
        <f>I32</f>
        <v>0.15789473684210523</v>
      </c>
      <c r="R32" s="7"/>
      <c r="U32" s="4">
        <f t="shared" si="30"/>
        <v>0.29999999999999993</v>
      </c>
      <c r="V32" s="4">
        <f>M32/(L32+M32)</f>
        <v>0.7</v>
      </c>
      <c r="W32" s="5">
        <f t="shared" si="32"/>
        <v>0.24999999999999994</v>
      </c>
      <c r="X32" s="5">
        <f t="shared" si="33"/>
        <v>0.75</v>
      </c>
      <c r="Y32" s="6">
        <f t="shared" si="34"/>
        <v>0.5</v>
      </c>
      <c r="Z32" s="6">
        <f t="shared" si="35"/>
        <v>0.5</v>
      </c>
    </row>
    <row r="33" spans="7:21" x14ac:dyDescent="0.4">
      <c r="G33" s="1">
        <f>SUM(G30:G32)</f>
        <v>3.3108004043064985</v>
      </c>
      <c r="I33" s="1">
        <f>SUM(I30:I32)</f>
        <v>0.99999999999999989</v>
      </c>
    </row>
    <row r="34" spans="7:21" x14ac:dyDescent="0.4">
      <c r="S34" s="1" t="s">
        <v>33</v>
      </c>
    </row>
    <row r="35" spans="7:21" x14ac:dyDescent="0.4">
      <c r="K35" s="1" t="s">
        <v>32</v>
      </c>
      <c r="L35" s="9">
        <f>$I$2*U10+$I$3*U16+$I$4*U23+$I$5*U30</f>
        <v>0.5</v>
      </c>
      <c r="M35" s="9">
        <f t="shared" ref="M35:Q35" si="36">$I$2*V10+$I$3*V16+$I$4*V23+$I$5*V30</f>
        <v>0.5</v>
      </c>
      <c r="N35" s="5">
        <f t="shared" si="36"/>
        <v>0.50751315559680565</v>
      </c>
      <c r="O35" s="5">
        <f t="shared" si="36"/>
        <v>0.49248684440319435</v>
      </c>
      <c r="P35" s="10">
        <f t="shared" si="36"/>
        <v>0.6366666666666666</v>
      </c>
      <c r="Q35" s="10">
        <f t="shared" si="36"/>
        <v>0.36333333333333329</v>
      </c>
      <c r="S35" s="1">
        <f>L35+N35+P35</f>
        <v>1.6441798222634723</v>
      </c>
      <c r="U35" s="1">
        <f>S35/$S$38</f>
        <v>0.36537329383632716</v>
      </c>
    </row>
    <row r="36" spans="7:21" x14ac:dyDescent="0.4">
      <c r="L36" s="9">
        <f t="shared" ref="L36:L37" si="37">$I$2*U11+$I$3*U17+$I$4*U24+$I$5*U31</f>
        <v>0.49248684440319435</v>
      </c>
      <c r="M36" s="9">
        <f t="shared" ref="M36:M37" si="38">$I$2*V11+$I$3*V17+$I$4*V24+$I$5*V31</f>
        <v>0.49248684440319435</v>
      </c>
      <c r="N36" s="5">
        <f t="shared" ref="N36:N37" si="39">$I$2*W11+$I$3*W17+$I$4*W24+$I$5*W31</f>
        <v>0.5</v>
      </c>
      <c r="O36" s="5">
        <f t="shared" ref="O36:O37" si="40">$I$2*X11+$I$3*X17+$I$4*X24+$I$5*X31</f>
        <v>0.5</v>
      </c>
      <c r="P36" s="10">
        <f t="shared" ref="P36:P37" si="41">$I$2*Y11+$I$3*Y17+$I$4*Y24+$I$5*Y31</f>
        <v>0.62643882189103162</v>
      </c>
      <c r="Q36" s="10">
        <f t="shared" ref="Q36:Q37" si="42">$I$2*Z11+$I$3*Z17+$I$4*Z24+$I$5*Z31</f>
        <v>0.37356117810896827</v>
      </c>
      <c r="S36" s="1">
        <f t="shared" ref="S36:S37" si="43">L36+N36+P36</f>
        <v>1.618925666294226</v>
      </c>
      <c r="U36" s="1">
        <f t="shared" ref="U36:U37" si="44">S36/$S$38</f>
        <v>0.35976125917649465</v>
      </c>
    </row>
    <row r="37" spans="7:21" x14ac:dyDescent="0.4">
      <c r="L37" s="9">
        <f t="shared" si="37"/>
        <v>0.36333333333333329</v>
      </c>
      <c r="M37" s="9">
        <f t="shared" si="38"/>
        <v>0.6366666666666666</v>
      </c>
      <c r="N37" s="5">
        <f t="shared" si="39"/>
        <v>0.37356117810896827</v>
      </c>
      <c r="O37" s="5">
        <f t="shared" si="40"/>
        <v>0.62643882189103162</v>
      </c>
      <c r="P37" s="10">
        <f t="shared" si="41"/>
        <v>0.5</v>
      </c>
      <c r="Q37" s="10">
        <f t="shared" si="42"/>
        <v>0.5</v>
      </c>
      <c r="S37" s="1">
        <f t="shared" si="43"/>
        <v>1.2368945114423016</v>
      </c>
      <c r="U37" s="1">
        <f t="shared" si="44"/>
        <v>0.27486544698717813</v>
      </c>
    </row>
    <row r="38" spans="7:21" x14ac:dyDescent="0.4">
      <c r="S38" s="1">
        <f>SUM(S35:S37)</f>
        <v>4.5</v>
      </c>
      <c r="U38" s="1">
        <f>SUM(U35:U37)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Колесникова Светлана Ивановна</dc:creator>
  <cp:lastModifiedBy>Колесникова Светлана Ивановна</cp:lastModifiedBy>
  <dcterms:created xsi:type="dcterms:W3CDTF">2022-05-13T12:10:35Z</dcterms:created>
  <dcterms:modified xsi:type="dcterms:W3CDTF">2022-05-13T13:33:42Z</dcterms:modified>
</cp:coreProperties>
</file>