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115" windowHeight="8250" activeTab="1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7" i="2" l="1"/>
  <c r="C11" i="2"/>
  <c r="D11" i="2" s="1"/>
  <c r="E11" i="2" s="1"/>
  <c r="K5" i="2"/>
  <c r="J1" i="2"/>
  <c r="J6" i="2"/>
  <c r="K6" i="2" s="1"/>
  <c r="J5" i="2"/>
  <c r="J2" i="2"/>
  <c r="H6" i="2"/>
  <c r="H7" i="2"/>
  <c r="H5" i="2"/>
  <c r="E6" i="2"/>
  <c r="D6" i="2"/>
  <c r="D7" i="2"/>
  <c r="E7" i="2" s="1"/>
  <c r="D5" i="2"/>
  <c r="E5" i="2" s="1"/>
  <c r="C6" i="2"/>
  <c r="C7" i="2"/>
  <c r="C5" i="2"/>
  <c r="C2" i="2"/>
  <c r="C1" i="2"/>
  <c r="J7" i="2" l="1"/>
  <c r="K7" i="2" s="1"/>
  <c r="K8" i="2"/>
</calcChain>
</file>

<file path=xl/sharedStrings.xml><?xml version="1.0" encoding="utf-8"?>
<sst xmlns="http://schemas.openxmlformats.org/spreadsheetml/2006/main" count="22" uniqueCount="21">
  <si>
    <t>Phi0</t>
  </si>
  <si>
    <t>PhiBackground</t>
  </si>
  <si>
    <t>Phi_x</t>
  </si>
  <si>
    <t>Fehler Phix</t>
  </si>
  <si>
    <t>Eisen</t>
  </si>
  <si>
    <t>Aluminium</t>
  </si>
  <si>
    <t>Graphit</t>
  </si>
  <si>
    <t>Transmission</t>
  </si>
  <si>
    <t>ln(1/T)</t>
  </si>
  <si>
    <t>Dichte [g/cm3]</t>
  </si>
  <si>
    <t>Dicke [cm]</t>
  </si>
  <si>
    <t>Flächenmasse</t>
  </si>
  <si>
    <t xml:space="preserve">u </t>
  </si>
  <si>
    <t>sigma [barn]</t>
  </si>
  <si>
    <t>sigma [cm^2]</t>
  </si>
  <si>
    <t>barn</t>
  </si>
  <si>
    <t>Atomare Masse [u]</t>
  </si>
  <si>
    <t>Steigung [cm^2/g]</t>
  </si>
  <si>
    <t>Wasserstoff</t>
  </si>
  <si>
    <t>A [u]</t>
  </si>
  <si>
    <t>Sigma Paraphin [cm^2]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</si>
</sst>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Tabelle1!$B$3:$B$21</c:f>
              <c:numCache>
                <c:formatCode>General</c:formatCode>
                <c:ptCount val="19"/>
                <c:pt idx="0">
                  <c:v>812</c:v>
                </c:pt>
                <c:pt idx="1">
                  <c:v>837</c:v>
                </c:pt>
                <c:pt idx="2">
                  <c:v>862</c:v>
                </c:pt>
                <c:pt idx="3">
                  <c:v>875</c:v>
                </c:pt>
                <c:pt idx="4">
                  <c:v>887</c:v>
                </c:pt>
                <c:pt idx="5">
                  <c:v>912</c:v>
                </c:pt>
                <c:pt idx="6">
                  <c:v>937</c:v>
                </c:pt>
                <c:pt idx="7">
                  <c:v>962</c:v>
                </c:pt>
                <c:pt idx="8">
                  <c:v>987</c:v>
                </c:pt>
                <c:pt idx="9">
                  <c:v>1000</c:v>
                </c:pt>
                <c:pt idx="10">
                  <c:v>1012</c:v>
                </c:pt>
                <c:pt idx="11">
                  <c:v>1037</c:v>
                </c:pt>
                <c:pt idx="12">
                  <c:v>1062</c:v>
                </c:pt>
                <c:pt idx="13">
                  <c:v>1087</c:v>
                </c:pt>
                <c:pt idx="14">
                  <c:v>1112</c:v>
                </c:pt>
                <c:pt idx="15">
                  <c:v>1124</c:v>
                </c:pt>
                <c:pt idx="16">
                  <c:v>1136</c:v>
                </c:pt>
                <c:pt idx="17">
                  <c:v>1160</c:v>
                </c:pt>
                <c:pt idx="18">
                  <c:v>1186</c:v>
                </c:pt>
              </c:numCache>
            </c:numRef>
          </c:xVal>
          <c:yVal>
            <c:numRef>
              <c:f>Tabelle1!$C$3:$C$21</c:f>
              <c:numCache>
                <c:formatCode>General</c:formatCode>
                <c:ptCount val="19"/>
                <c:pt idx="0">
                  <c:v>2095</c:v>
                </c:pt>
                <c:pt idx="1">
                  <c:v>2075</c:v>
                </c:pt>
                <c:pt idx="2">
                  <c:v>2255</c:v>
                </c:pt>
                <c:pt idx="3">
                  <c:v>2227</c:v>
                </c:pt>
                <c:pt idx="4">
                  <c:v>2336</c:v>
                </c:pt>
                <c:pt idx="5">
                  <c:v>2317</c:v>
                </c:pt>
                <c:pt idx="6">
                  <c:v>2359</c:v>
                </c:pt>
                <c:pt idx="7">
                  <c:v>2408</c:v>
                </c:pt>
                <c:pt idx="8">
                  <c:v>2460</c:v>
                </c:pt>
                <c:pt idx="9">
                  <c:v>2358</c:v>
                </c:pt>
                <c:pt idx="10">
                  <c:v>2403</c:v>
                </c:pt>
                <c:pt idx="11">
                  <c:v>2469</c:v>
                </c:pt>
                <c:pt idx="12">
                  <c:v>2407</c:v>
                </c:pt>
                <c:pt idx="13">
                  <c:v>2455</c:v>
                </c:pt>
                <c:pt idx="14">
                  <c:v>2409</c:v>
                </c:pt>
                <c:pt idx="15">
                  <c:v>2496</c:v>
                </c:pt>
                <c:pt idx="16">
                  <c:v>2470</c:v>
                </c:pt>
                <c:pt idx="17">
                  <c:v>2490</c:v>
                </c:pt>
                <c:pt idx="18">
                  <c:v>2526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9952"/>
        <c:axId val="29307264"/>
      </c:scatterChart>
      <c:valAx>
        <c:axId val="2930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07264"/>
        <c:crosses val="autoZero"/>
        <c:crossBetween val="midCat"/>
      </c:valAx>
      <c:valAx>
        <c:axId val="2930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0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66674</xdr:rowOff>
    </xdr:from>
    <xdr:to>
      <xdr:col>15</xdr:col>
      <xdr:colOff>561975</xdr:colOff>
      <xdr:row>24</xdr:row>
      <xdr:rowOff>76199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D18" sqref="D18"/>
    </sheetView>
  </sheetViews>
  <sheetFormatPr baseColWidth="10" defaultRowHeight="15" x14ac:dyDescent="0.25"/>
  <sheetData>
    <row r="3" spans="1:3" x14ac:dyDescent="0.25">
      <c r="A3">
        <v>65</v>
      </c>
      <c r="B3">
        <v>812</v>
      </c>
      <c r="C3">
        <v>2095</v>
      </c>
    </row>
    <row r="4" spans="1:3" x14ac:dyDescent="0.25">
      <c r="A4">
        <v>67</v>
      </c>
      <c r="B4">
        <v>837</v>
      </c>
      <c r="C4">
        <v>2075</v>
      </c>
    </row>
    <row r="5" spans="1:3" x14ac:dyDescent="0.25">
      <c r="A5">
        <v>69</v>
      </c>
      <c r="B5">
        <v>862</v>
      </c>
      <c r="C5">
        <v>2255</v>
      </c>
    </row>
    <row r="6" spans="1:3" x14ac:dyDescent="0.25">
      <c r="A6">
        <v>70</v>
      </c>
      <c r="B6">
        <v>875</v>
      </c>
      <c r="C6">
        <v>2227</v>
      </c>
    </row>
    <row r="7" spans="1:3" x14ac:dyDescent="0.25">
      <c r="A7">
        <v>71</v>
      </c>
      <c r="B7">
        <v>887</v>
      </c>
      <c r="C7">
        <v>2336</v>
      </c>
    </row>
    <row r="8" spans="1:3" x14ac:dyDescent="0.25">
      <c r="A8">
        <v>73</v>
      </c>
      <c r="B8">
        <v>912</v>
      </c>
      <c r="C8">
        <v>2317</v>
      </c>
    </row>
    <row r="9" spans="1:3" x14ac:dyDescent="0.25">
      <c r="A9">
        <v>75</v>
      </c>
      <c r="B9">
        <v>937</v>
      </c>
      <c r="C9">
        <v>2359</v>
      </c>
    </row>
    <row r="10" spans="1:3" x14ac:dyDescent="0.25">
      <c r="A10">
        <v>77</v>
      </c>
      <c r="B10">
        <v>962</v>
      </c>
      <c r="C10">
        <v>2408</v>
      </c>
    </row>
    <row r="11" spans="1:3" x14ac:dyDescent="0.25">
      <c r="A11">
        <v>79</v>
      </c>
      <c r="B11">
        <v>987</v>
      </c>
      <c r="C11">
        <v>2460</v>
      </c>
    </row>
    <row r="12" spans="1:3" x14ac:dyDescent="0.25">
      <c r="A12">
        <v>80</v>
      </c>
      <c r="B12">
        <v>1000</v>
      </c>
      <c r="C12">
        <v>2358</v>
      </c>
    </row>
    <row r="13" spans="1:3" x14ac:dyDescent="0.25">
      <c r="A13">
        <v>81</v>
      </c>
      <c r="B13">
        <v>1012</v>
      </c>
      <c r="C13">
        <v>2403</v>
      </c>
    </row>
    <row r="14" spans="1:3" x14ac:dyDescent="0.25">
      <c r="A14">
        <v>83</v>
      </c>
      <c r="B14">
        <v>1037</v>
      </c>
      <c r="C14">
        <v>2469</v>
      </c>
    </row>
    <row r="15" spans="1:3" x14ac:dyDescent="0.25">
      <c r="A15">
        <v>85</v>
      </c>
      <c r="B15">
        <v>1062</v>
      </c>
      <c r="C15">
        <v>2407</v>
      </c>
    </row>
    <row r="16" spans="1:3" x14ac:dyDescent="0.25">
      <c r="A16">
        <v>87</v>
      </c>
      <c r="B16">
        <v>1087</v>
      </c>
      <c r="C16">
        <v>2455</v>
      </c>
    </row>
    <row r="17" spans="1:3" x14ac:dyDescent="0.25">
      <c r="A17">
        <v>89</v>
      </c>
      <c r="B17">
        <v>1112</v>
      </c>
      <c r="C17">
        <v>2409</v>
      </c>
    </row>
    <row r="18" spans="1:3" x14ac:dyDescent="0.25">
      <c r="A18">
        <v>90</v>
      </c>
      <c r="B18">
        <v>1124</v>
      </c>
      <c r="C18">
        <v>2496</v>
      </c>
    </row>
    <row r="19" spans="1:3" x14ac:dyDescent="0.25">
      <c r="A19">
        <v>91</v>
      </c>
      <c r="B19">
        <v>1136</v>
      </c>
      <c r="C19">
        <v>2470</v>
      </c>
    </row>
    <row r="20" spans="1:3" x14ac:dyDescent="0.25">
      <c r="A20">
        <v>93</v>
      </c>
      <c r="B20">
        <v>1160</v>
      </c>
      <c r="C20">
        <v>2490</v>
      </c>
    </row>
    <row r="21" spans="1:3" x14ac:dyDescent="0.25">
      <c r="A21">
        <v>95</v>
      </c>
      <c r="B21">
        <v>1186</v>
      </c>
      <c r="C21">
        <v>2526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B7" sqref="B7"/>
    </sheetView>
  </sheetViews>
  <sheetFormatPr baseColWidth="10" defaultRowHeight="15" x14ac:dyDescent="0.25"/>
  <cols>
    <col min="1" max="1" width="17.140625" customWidth="1"/>
    <col min="2" max="2" width="16.28515625" customWidth="1"/>
    <col min="4" max="4" width="20.5703125" customWidth="1"/>
    <col min="7" max="7" width="15" customWidth="1"/>
    <col min="8" max="8" width="13.140625" customWidth="1"/>
    <col min="9" max="9" width="23" customWidth="1"/>
    <col min="10" max="11" width="12" bestFit="1" customWidth="1"/>
  </cols>
  <sheetData>
    <row r="1" spans="1:11" x14ac:dyDescent="0.25">
      <c r="A1" t="s">
        <v>0</v>
      </c>
      <c r="B1">
        <v>4610</v>
      </c>
      <c r="C1">
        <f>SQRT(B1)</f>
        <v>67.896980787071826</v>
      </c>
      <c r="I1" t="s">
        <v>15</v>
      </c>
      <c r="J1">
        <f>10^(-24)</f>
        <v>1.0000000000000001E-24</v>
      </c>
    </row>
    <row r="2" spans="1:11" x14ac:dyDescent="0.25">
      <c r="A2" t="s">
        <v>1</v>
      </c>
      <c r="B2">
        <v>2509</v>
      </c>
      <c r="C2">
        <f>SQRT(B2)</f>
        <v>50.089919145472777</v>
      </c>
      <c r="I2" t="s">
        <v>12</v>
      </c>
      <c r="J2">
        <f>1.66053904*10^(-24)</f>
        <v>1.6605390400000003E-24</v>
      </c>
    </row>
    <row r="4" spans="1:11" x14ac:dyDescent="0.25">
      <c r="B4" t="s">
        <v>2</v>
      </c>
      <c r="C4" t="s">
        <v>3</v>
      </c>
      <c r="D4" t="s">
        <v>7</v>
      </c>
      <c r="E4" t="s">
        <v>8</v>
      </c>
      <c r="F4" t="s">
        <v>10</v>
      </c>
      <c r="G4" t="s">
        <v>9</v>
      </c>
      <c r="H4" t="s">
        <v>11</v>
      </c>
      <c r="I4" t="s">
        <v>16</v>
      </c>
      <c r="J4" t="s">
        <v>14</v>
      </c>
      <c r="K4" t="s">
        <v>13</v>
      </c>
    </row>
    <row r="5" spans="1:11" x14ac:dyDescent="0.25">
      <c r="A5" t="s">
        <v>4</v>
      </c>
      <c r="B5">
        <v>2715</v>
      </c>
      <c r="C5">
        <f>SQRT(B5)</f>
        <v>52.105661880452111</v>
      </c>
      <c r="D5">
        <f>(B5-B$2)/(B$1-B$2)</f>
        <v>9.8048548310328415E-2</v>
      </c>
      <c r="E5">
        <f>LN(1/D5)</f>
        <v>2.3222925320554193</v>
      </c>
      <c r="F5">
        <v>1</v>
      </c>
      <c r="G5">
        <v>7.8739999999999997</v>
      </c>
      <c r="H5">
        <f>G5*F5</f>
        <v>7.8739999999999997</v>
      </c>
      <c r="I5">
        <v>55.844999999999999</v>
      </c>
      <c r="J5">
        <f>(I5*$J$2*E5)/H5</f>
        <v>2.7349846985111635E-23</v>
      </c>
      <c r="K5">
        <f>J5/$J$1</f>
        <v>27.349846985111633</v>
      </c>
    </row>
    <row r="6" spans="1:11" x14ac:dyDescent="0.25">
      <c r="A6" t="s">
        <v>5</v>
      </c>
      <c r="B6">
        <v>3266</v>
      </c>
      <c r="C6">
        <f t="shared" ref="C6:C7" si="0">SQRT(B6)</f>
        <v>57.148928248918196</v>
      </c>
      <c r="D6">
        <f t="shared" ref="D6:D7" si="1">(B6-B$2)/(B$1-B$2)</f>
        <v>0.36030461684911946</v>
      </c>
      <c r="E6">
        <f t="shared" ref="E6:E7" si="2">LN(1/D6)</f>
        <v>1.0208054474075516</v>
      </c>
      <c r="F6">
        <v>5</v>
      </c>
      <c r="G6">
        <v>2.7</v>
      </c>
      <c r="H6">
        <f t="shared" ref="H6:H7" si="3">G6*F6</f>
        <v>13.5</v>
      </c>
      <c r="I6">
        <v>26.981538499999999</v>
      </c>
      <c r="J6">
        <f t="shared" ref="J6:J7" si="4">(I6*$J$2*E6)/H6</f>
        <v>3.3878565320597508E-24</v>
      </c>
      <c r="K6">
        <f t="shared" ref="K6:K7" si="5">J6/$J$1</f>
        <v>3.3878565320597502</v>
      </c>
    </row>
    <row r="7" spans="1:11" x14ac:dyDescent="0.25">
      <c r="A7" t="s">
        <v>6</v>
      </c>
      <c r="B7">
        <v>3240</v>
      </c>
      <c r="C7">
        <f t="shared" si="0"/>
        <v>56.920997883030829</v>
      </c>
      <c r="D7">
        <f t="shared" si="1"/>
        <v>0.34792955735364112</v>
      </c>
      <c r="E7">
        <f t="shared" si="2"/>
        <v>1.055755241095222</v>
      </c>
      <c r="F7">
        <v>1.59</v>
      </c>
      <c r="G7">
        <f>468/(PI()*7.5^2*1.59)</f>
        <v>1.6656215427982004</v>
      </c>
      <c r="H7">
        <f t="shared" si="3"/>
        <v>2.6483382530491388</v>
      </c>
      <c r="I7">
        <v>12.010999999999999</v>
      </c>
      <c r="J7">
        <f t="shared" si="4"/>
        <v>7.9509321971145508E-24</v>
      </c>
      <c r="K7">
        <f t="shared" si="5"/>
        <v>7.9509321971145503</v>
      </c>
    </row>
    <row r="8" spans="1:11" x14ac:dyDescent="0.25">
      <c r="A8" t="s">
        <v>18</v>
      </c>
      <c r="I8">
        <v>1.008</v>
      </c>
      <c r="K8">
        <f>(E11-30*K7)/62</f>
        <v>55.274598640416144</v>
      </c>
    </row>
    <row r="10" spans="1:11" x14ac:dyDescent="0.25">
      <c r="B10" t="s">
        <v>17</v>
      </c>
      <c r="C10" t="s">
        <v>19</v>
      </c>
      <c r="D10" t="s">
        <v>20</v>
      </c>
      <c r="E10" t="s">
        <v>13</v>
      </c>
    </row>
    <row r="11" spans="1:11" x14ac:dyDescent="0.25">
      <c r="B11">
        <v>5.2206999999999999</v>
      </c>
      <c r="C11">
        <f>30*I7+62*I8</f>
        <v>422.82599999999996</v>
      </c>
      <c r="D11">
        <f>C11*B11*J2</f>
        <v>3.6655530816192381E-21</v>
      </c>
      <c r="E11">
        <f>D11/J1</f>
        <v>3665.5530816192377</v>
      </c>
    </row>
    <row r="12" spans="1:11" x14ac:dyDescent="0.25">
      <c r="B12">
        <v>0.34534999999999999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TU Dresden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Praktium TR-Versuch</dc:creator>
  <cp:lastModifiedBy>Praktium TR-Versuch</cp:lastModifiedBy>
  <dcterms:created xsi:type="dcterms:W3CDTF">2016-12-02T08:19:19Z</dcterms:created>
  <dcterms:modified xsi:type="dcterms:W3CDTF">2016-12-02T11:03:16Z</dcterms:modified>
</cp:coreProperties>
</file>