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Analyst\Projects\Excel\"/>
    </mc:Choice>
  </mc:AlternateContent>
  <xr:revisionPtr revIDLastSave="0" documentId="13_ncr:1_{E0B634EB-F06F-4864-A303-48B6BA46E69E}" xr6:coauthVersionLast="47" xr6:coauthVersionMax="47" xr10:uidLastSave="{00000000-0000-0000-0000-000000000000}"/>
  <bookViews>
    <workbookView xWindow="51780" yWindow="0" windowWidth="22125" windowHeight="16080" activeTab="2" xr2:uid="{A4C75D7E-1138-488E-91BB-2E7BA434D528}"/>
  </bookViews>
  <sheets>
    <sheet name="2019" sheetId="1" r:id="rId1"/>
    <sheet name="KPI Summary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  <c r="B3" i="2"/>
  <c r="B2" i="2"/>
  <c r="B5" i="3"/>
  <c r="B4" i="3"/>
  <c r="B5" i="2"/>
  <c r="B1" i="2"/>
  <c r="P3" i="1"/>
  <c r="P4" i="1"/>
  <c r="P5" i="1"/>
  <c r="P6" i="1"/>
  <c r="P7" i="1"/>
  <c r="P8" i="1"/>
  <c r="P9" i="1"/>
  <c r="P10" i="1"/>
  <c r="P11" i="1"/>
  <c r="P12" i="1"/>
  <c r="P13" i="1"/>
  <c r="P2" i="1"/>
  <c r="N3" i="1"/>
  <c r="N4" i="1"/>
  <c r="N5" i="1"/>
  <c r="N6" i="1"/>
  <c r="N7" i="1"/>
  <c r="N8" i="1"/>
  <c r="N9" i="1"/>
  <c r="N10" i="1"/>
  <c r="N11" i="1"/>
  <c r="N12" i="1"/>
  <c r="N13" i="1"/>
  <c r="N2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I2" i="1"/>
  <c r="H2" i="1"/>
  <c r="G2" i="1"/>
  <c r="F2" i="1"/>
  <c r="E2" i="1"/>
  <c r="D4" i="1"/>
  <c r="D5" i="1"/>
  <c r="D6" i="1"/>
  <c r="D7" i="1"/>
  <c r="D8" i="1"/>
  <c r="D9" i="1"/>
  <c r="D10" i="1"/>
  <c r="D11" i="1"/>
  <c r="D12" i="1"/>
  <c r="D13" i="1"/>
  <c r="D2" i="1"/>
  <c r="D3" i="1"/>
  <c r="C3" i="1"/>
  <c r="C4" i="1"/>
  <c r="C5" i="1"/>
  <c r="C6" i="1"/>
  <c r="C7" i="1"/>
  <c r="C8" i="1"/>
  <c r="C9" i="1"/>
  <c r="C10" i="1"/>
  <c r="C11" i="1"/>
  <c r="C12" i="1"/>
  <c r="C13" i="1"/>
  <c r="C2" i="1"/>
  <c r="B4" i="2" l="1"/>
  <c r="B2" i="3"/>
  <c r="B7" i="2"/>
  <c r="B3" i="3" s="1"/>
  <c r="B6" i="2"/>
  <c r="B1" i="3"/>
</calcChain>
</file>

<file path=xl/sharedStrings.xml><?xml version="1.0" encoding="utf-8"?>
<sst xmlns="http://schemas.openxmlformats.org/spreadsheetml/2006/main" count="41" uniqueCount="40">
  <si>
    <t>Month</t>
  </si>
  <si>
    <t>Jobs</t>
  </si>
  <si>
    <t>Home Inspections</t>
  </si>
  <si>
    <t>Termite Inspections</t>
  </si>
  <si>
    <t>4 Points</t>
  </si>
  <si>
    <t>Wind Mitigations</t>
  </si>
  <si>
    <t>Water Tests</t>
  </si>
  <si>
    <t>Sewer Scopes</t>
  </si>
  <si>
    <t>Mold Tests</t>
  </si>
  <si>
    <t>Software</t>
  </si>
  <si>
    <t>Association</t>
  </si>
  <si>
    <t>Insurance</t>
  </si>
  <si>
    <t>Tolls</t>
  </si>
  <si>
    <t>Office</t>
  </si>
  <si>
    <t>Supplies</t>
  </si>
  <si>
    <t>January</t>
  </si>
  <si>
    <t>Februrary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</si>
  <si>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</si>
  <si>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</si>
  <si>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</si>
  <si>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</si>
  <si>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</si>
  <si>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</si>
  <si>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</si>
  <si>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</si>
  <si>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</si>
  <si>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Decemenber</t>
  </si>
  <si>
    <t>Travel</t>
  </si>
  <si>
    <t>Total Jobs</t>
  </si>
  <si>
    <t>Total Revenue</t>
  </si>
  <si>
    <t>Total Expenses</t>
  </si>
  <si>
    <t>Net Profit</t>
  </si>
  <si>
    <t>Profit Margin (%)</t>
  </si>
  <si>
    <t>Ave Jobs per Month</t>
  </si>
  <si>
    <t>Ave Revenue per Job</t>
  </si>
  <si>
    <t>📈 Total Revenue</t>
  </si>
  <si>
    <t>💵 Total Profit</t>
  </si>
  <si>
    <t>🧮 Profit Margin (%)</t>
  </si>
  <si>
    <t>📦 Jobs This Year</t>
  </si>
  <si>
    <t>📊 Avg Jobs/Month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</si>
</sst>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64" fontId="1" fillId="0" borderId="0" xfId="0" applyNumberFormat="1" applyFont="1" applyAlignment="1">
      <alignment vertical="center" wrapText="1"/>
    </xf>
    <xf numFmtId="9" fontId="0" fillId="0" borderId="0" xfId="0" applyNumberFormat="1"/>
    <xf numFmtId="0" fontId="2" fillId="0" borderId="2" xfId="0" applyFont="1" applyBorder="1" applyAlignment="1">
      <alignment vertical="center" wrapText="1"/>
    </xf>
    <xf numFmtId="164" fontId="0" fillId="0" borderId="3" xfId="0" applyNumberFormat="1" applyBorder="1"/>
    <xf numFmtId="0" fontId="2" fillId="0" borderId="4" xfId="0" applyFont="1" applyBorder="1" applyAlignment="1">
      <alignment vertical="center" wrapText="1"/>
    </xf>
    <xf numFmtId="164" fontId="0" fillId="0" borderId="5" xfId="0" applyNumberFormat="1" applyBorder="1"/>
    <xf numFmtId="9" fontId="0" fillId="0" borderId="5" xfId="0" applyNumberFormat="1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by Service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Inspection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'2019'!$C$2:$C$13</c:f>
              <c:numCache>
                <c:formatCode>"$"#,##0</c:formatCode>
                <c:ptCount val="12"/>
                <c:pt idx="0">
                  <c:v>11900</c:v>
                </c:pt>
                <c:pt idx="1">
                  <c:v>9775</c:v>
                </c:pt>
                <c:pt idx="2">
                  <c:v>9775</c:v>
                </c:pt>
                <c:pt idx="3">
                  <c:v>11050</c:v>
                </c:pt>
                <c:pt idx="4">
                  <c:v>10200</c:v>
                </c:pt>
                <c:pt idx="5">
                  <c:v>7225</c:v>
                </c:pt>
                <c:pt idx="6">
                  <c:v>10200</c:v>
                </c:pt>
                <c:pt idx="7">
                  <c:v>8925</c:v>
                </c:pt>
                <c:pt idx="8">
                  <c:v>8925</c:v>
                </c:pt>
                <c:pt idx="9">
                  <c:v>8500</c:v>
                </c:pt>
                <c:pt idx="10">
                  <c:v>6800</c:v>
                </c:pt>
                <c:pt idx="11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DB0-9ADF-665B117F0B80}"/>
            </c:ext>
          </c:extLst>
        </c:ser>
        <c:ser>
          <c:idx val="1"/>
          <c:order val="1"/>
          <c:tx>
            <c:v>Termite 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'2019'!$D$2:$D$13</c:f>
              <c:numCache>
                <c:formatCode>"$"#,##0</c:formatCode>
                <c:ptCount val="12"/>
                <c:pt idx="0">
                  <c:v>950</c:v>
                </c:pt>
                <c:pt idx="1">
                  <c:v>760</c:v>
                </c:pt>
                <c:pt idx="2">
                  <c:v>760</c:v>
                </c:pt>
                <c:pt idx="3">
                  <c:v>855</c:v>
                </c:pt>
                <c:pt idx="4">
                  <c:v>760</c:v>
                </c:pt>
                <c:pt idx="5">
                  <c:v>570</c:v>
                </c:pt>
                <c:pt idx="6">
                  <c:v>760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475</c:v>
                </c:pt>
                <c:pt idx="11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9-4DB0-9ADF-665B117F0B80}"/>
            </c:ext>
          </c:extLst>
        </c:ser>
        <c:ser>
          <c:idx val="2"/>
          <c:order val="2"/>
          <c:tx>
            <c:v>4 Point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'2019'!$E$2:$E$13</c:f>
              <c:numCache>
                <c:formatCode>"$"#,##0</c:formatCode>
                <c:ptCount val="12"/>
                <c:pt idx="0">
                  <c:v>900</c:v>
                </c:pt>
                <c:pt idx="1">
                  <c:v>675</c:v>
                </c:pt>
                <c:pt idx="2">
                  <c:v>675</c:v>
                </c:pt>
                <c:pt idx="3">
                  <c:v>825</c:v>
                </c:pt>
                <c:pt idx="4">
                  <c:v>750</c:v>
                </c:pt>
                <c:pt idx="5">
                  <c:v>525</c:v>
                </c:pt>
                <c:pt idx="6">
                  <c:v>750</c:v>
                </c:pt>
                <c:pt idx="7">
                  <c:v>675</c:v>
                </c:pt>
                <c:pt idx="8">
                  <c:v>675</c:v>
                </c:pt>
                <c:pt idx="9">
                  <c:v>600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9-4DB0-9ADF-665B117F0B80}"/>
            </c:ext>
          </c:extLst>
        </c:ser>
        <c:ser>
          <c:idx val="3"/>
          <c:order val="3"/>
          <c:tx>
            <c:v>Wind Mit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'2019'!$F$2:$F$13</c:f>
              <c:numCache>
                <c:formatCode>"$"#,##0</c:formatCode>
                <c:ptCount val="12"/>
                <c:pt idx="0">
                  <c:v>1300</c:v>
                </c:pt>
                <c:pt idx="1">
                  <c:v>1040</c:v>
                </c:pt>
                <c:pt idx="2">
                  <c:v>1040</c:v>
                </c:pt>
                <c:pt idx="3">
                  <c:v>1170</c:v>
                </c:pt>
                <c:pt idx="4">
                  <c:v>1105</c:v>
                </c:pt>
                <c:pt idx="5">
                  <c:v>780</c:v>
                </c:pt>
                <c:pt idx="6">
                  <c:v>1105</c:v>
                </c:pt>
                <c:pt idx="7">
                  <c:v>975</c:v>
                </c:pt>
                <c:pt idx="8">
                  <c:v>975</c:v>
                </c:pt>
                <c:pt idx="9">
                  <c:v>910</c:v>
                </c:pt>
                <c:pt idx="10">
                  <c:v>715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9-4DB0-9ADF-665B117F0B80}"/>
            </c:ext>
          </c:extLst>
        </c:ser>
        <c:ser>
          <c:idx val="4"/>
          <c:order val="4"/>
          <c:tx>
            <c:v>Water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'2019'!$G$2:$G$13</c:f>
              <c:numCache>
                <c:formatCode>"$"#,##0</c:formatCode>
                <c:ptCount val="12"/>
                <c:pt idx="0">
                  <c:v>475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285</c:v>
                </c:pt>
                <c:pt idx="6">
                  <c:v>380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190</c:v>
                </c:pt>
                <c:pt idx="1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9-4DB0-9ADF-665B117F0B80}"/>
            </c:ext>
          </c:extLst>
        </c:ser>
        <c:ser>
          <c:idx val="5"/>
          <c:order val="5"/>
          <c:tx>
            <c:v>Sewer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'2019'!$H$2:$H$13</c:f>
              <c:numCache>
                <c:formatCode>"$"#,##0</c:formatCode>
                <c:ptCount val="12"/>
                <c:pt idx="0">
                  <c:v>875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525</c:v>
                </c:pt>
                <c:pt idx="6">
                  <c:v>700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39-4DB0-9ADF-665B117F0B80}"/>
            </c:ext>
          </c:extLst>
        </c:ser>
        <c:ser>
          <c:idx val="6"/>
          <c:order val="6"/>
          <c:tx>
            <c:v>Mold</c:v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'2019'!$I$2:$I$13</c:f>
              <c:numCache>
                <c:formatCode>"$"#,##0</c:formatCode>
                <c:ptCount val="12"/>
                <c:pt idx="0">
                  <c:v>700</c:v>
                </c:pt>
                <c:pt idx="1">
                  <c:v>525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350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9-4DB0-9ADF-665B117F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831135"/>
        <c:axId val="47822015"/>
      </c:barChart>
      <c:catAx>
        <c:axId val="478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015"/>
        <c:crosses val="autoZero"/>
        <c:auto val="1"/>
        <c:lblAlgn val="ctr"/>
        <c:lblOffset val="100"/>
        <c:noMultiLvlLbl val="0"/>
      </c:catAx>
      <c:valAx>
        <c:axId val="4782201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'2019'!$Q$2:$Q$13</c:f>
              <c:numCache>
                <c:formatCode>"$"#,##0</c:formatCode>
                <c:ptCount val="12"/>
                <c:pt idx="0">
                  <c:v>15578</c:v>
                </c:pt>
                <c:pt idx="1">
                  <c:v>12463</c:v>
                </c:pt>
                <c:pt idx="2">
                  <c:v>12463</c:v>
                </c:pt>
                <c:pt idx="3">
                  <c:v>14035</c:v>
                </c:pt>
                <c:pt idx="4">
                  <c:v>13002</c:v>
                </c:pt>
                <c:pt idx="5">
                  <c:v>9024</c:v>
                </c:pt>
                <c:pt idx="6">
                  <c:v>13002</c:v>
                </c:pt>
                <c:pt idx="7">
                  <c:v>11235</c:v>
                </c:pt>
                <c:pt idx="8">
                  <c:v>11235</c:v>
                </c:pt>
                <c:pt idx="9">
                  <c:v>10696</c:v>
                </c:pt>
                <c:pt idx="10">
                  <c:v>8120</c:v>
                </c:pt>
                <c:pt idx="11">
                  <c:v>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8-44AA-8F14-01550C62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3695"/>
        <c:axId val="47812415"/>
        <c:axId val="1895112255"/>
      </c:line3DChart>
      <c:catAx>
        <c:axId val="4779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415"/>
        <c:crosses val="autoZero"/>
        <c:auto val="1"/>
        <c:lblAlgn val="ctr"/>
        <c:lblOffset val="100"/>
        <c:noMultiLvlLbl val="0"/>
      </c:catAx>
      <c:valAx>
        <c:axId val="47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695"/>
        <c:crosses val="autoZero"/>
        <c:crossBetween val="between"/>
      </c:valAx>
      <c:serAx>
        <c:axId val="189511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41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Completed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'2019'!$A$2:$A$13</c:f>
              <c:strCache>
                <c:ptCount val="12"/>
                <c:pt idx="0">
                  <c:v>January</c:v>
                </c:pt>
                <c:pt idx="1">
                  <c:v>Februrary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Decemenber</c:v>
                </c:pt>
              </c:strCache>
            </c:str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  <c:pt idx="4">
                  <c:v>24</c:v>
                </c:pt>
                <c:pt idx="5">
                  <c:v>17</c:v>
                </c:pt>
                <c:pt idx="6">
                  <c:v>24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DB3-9A11-B1789887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36415"/>
        <c:axId val="47847935"/>
      </c:barChart>
      <c:catAx>
        <c:axId val="478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7935"/>
        <c:crosses val="autoZero"/>
        <c:auto val="1"/>
        <c:lblAlgn val="ctr"/>
        <c:lblOffset val="100"/>
        <c:noMultiLvlLbl val="0"/>
      </c:catAx>
      <c:valAx>
        <c:axId val="478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6</xdr:row>
      <xdr:rowOff>0</xdr:rowOff>
    </xdr:from>
    <xdr:to>
      <xdr:col>14</xdr:col>
      <xdr:colOff>534104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ADA2-5D26-482D-8531-01311CAC2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24</xdr:row>
      <xdr:rowOff>171450</xdr:rowOff>
    </xdr:from>
    <xdr:to>
      <xdr:col>14</xdr:col>
      <xdr:colOff>533400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B3FBA-2B3E-41C6-9EA3-0CB44EE0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43</xdr:row>
      <xdr:rowOff>19049</xdr:rowOff>
    </xdr:from>
    <xdr:to>
      <xdr:col>14</xdr:col>
      <xdr:colOff>552450</xdr:colOff>
      <xdr:row>61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EEEA6-76AE-40F4-87D9-7E8D38270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7B94-45E1-4492-B918-D10E6E1198F3}">
  <dimension ref="A1:Q13"/>
  <sheetViews>
    <sheetView workbookViewId="0">
      <pane ySplit="1" topLeftCell="A2" activePane="bottomLeft" state="frozen"/>
      <selection pane="bottomLeft" activeCell="F22" sqref="F22:F24"/>
    </sheetView>
  </sheetViews>
  <sheetFormatPr defaultRowHeight="15"/>
  <cols>
    <col min="3" max="3" width="17.7109375" style="2" bestFit="1" customWidth="1"/>
    <col min="4" max="4" width="19.28515625" style="2" bestFit="1" customWidth="1"/>
    <col min="5" max="5" width="8.140625" style="2" bestFit="1" customWidth="1"/>
    <col min="6" max="6" width="16.28515625" style="2" bestFit="1" customWidth="1"/>
    <col min="7" max="7" width="11.7109375" style="2" bestFit="1" customWidth="1"/>
    <col min="8" max="8" width="13.7109375" style="2" bestFit="1" customWidth="1"/>
    <col min="9" max="9" width="10.7109375" style="2" bestFit="1" customWidth="1"/>
    <col min="10" max="10" width="9.140625" style="2"/>
    <col min="11" max="11" width="11.42578125" style="2" bestFit="1" customWidth="1"/>
    <col min="12" max="17" width="9.140625" style="2"/>
  </cols>
  <sheetData>
    <row r="1" spans="1:17" s="1" customForma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27</v>
      </c>
      <c r="O1" s="4" t="s">
        <v>13</v>
      </c>
      <c r="P1" s="4" t="s">
        <v>14</v>
      </c>
      <c r="Q1" s="4" t="s">
        <v>31</v>
      </c>
    </row>
    <row r="2" spans="1:17">
      <c r="A2" s="5" t="s">
        <v>15</v>
      </c>
      <c r="B2" s="5">
        <v>28</v>
      </c>
      <c r="C2" s="6">
        <f>B2*425</f>
        <v>11900</v>
      </c>
      <c r="D2" s="6">
        <f>ROUNDDOWN(B2 * 0.36, 0) * 95</f>
        <v>950</v>
      </c>
      <c r="E2" s="6">
        <f>ROUNDDOWN(B2 * 0.43, 0) * 75</f>
        <v>900</v>
      </c>
      <c r="F2" s="6">
        <f>ROUNDDOWN(B2 * 0.72, 0) * 65</f>
        <v>1300</v>
      </c>
      <c r="G2" s="6">
        <f>ROUNDDOWN(B2 * 0.18, 0) * 95</f>
        <v>475</v>
      </c>
      <c r="H2" s="6">
        <f>ROUNDDOWN(B2 * 0.18, 0) * 175</f>
        <v>875</v>
      </c>
      <c r="I2" s="6">
        <f>ROUNDDOWN(B2 * 0.15, 0) * 175</f>
        <v>700</v>
      </c>
      <c r="J2" s="6">
        <v>99</v>
      </c>
      <c r="K2" s="6">
        <v>50</v>
      </c>
      <c r="L2" s="6">
        <v>110</v>
      </c>
      <c r="M2" s="6">
        <v>160</v>
      </c>
      <c r="N2" s="6">
        <f>B2*26</f>
        <v>728</v>
      </c>
      <c r="O2" s="6">
        <v>375</v>
      </c>
      <c r="P2" s="6">
        <f>B2*7</f>
        <v>196</v>
      </c>
      <c r="Q2" s="6">
        <f>SUM(C2:I2) - SUM(J2:O2)</f>
        <v>15578</v>
      </c>
    </row>
    <row r="3" spans="1:17">
      <c r="A3" s="5" t="s">
        <v>16</v>
      </c>
      <c r="B3" s="5">
        <v>23</v>
      </c>
      <c r="C3" s="6">
        <f t="shared" ref="C3:C13" si="0">B3*425</f>
        <v>9775</v>
      </c>
      <c r="D3" s="6">
        <f>ROUNDDOWN(B3 * 0.36, 0) * 95</f>
        <v>760</v>
      </c>
      <c r="E3" s="6">
        <f t="shared" ref="E3:E13" si="1">ROUNDDOWN(B3 * 0.43, 0) * 75</f>
        <v>675</v>
      </c>
      <c r="F3" s="6">
        <f t="shared" ref="F3:F13" si="2">ROUNDDOWN(B3 * 0.72, 0) * 65</f>
        <v>1040</v>
      </c>
      <c r="G3" s="6">
        <f t="shared" ref="G3:G13" si="3">ROUNDDOWN(B3 * 0.18, 0) * 95</f>
        <v>380</v>
      </c>
      <c r="H3" s="6">
        <f t="shared" ref="H3:H13" si="4">ROUNDDOWN(B3 * 0.18, 0) * 175</f>
        <v>700</v>
      </c>
      <c r="I3" s="6">
        <f t="shared" ref="I3:I13" si="5">ROUNDDOWN(B3 * 0.15, 0) * 175</f>
        <v>525</v>
      </c>
      <c r="J3" s="6">
        <v>99</v>
      </c>
      <c r="K3" s="6">
        <v>50</v>
      </c>
      <c r="L3" s="6">
        <v>110</v>
      </c>
      <c r="M3" s="6">
        <v>160</v>
      </c>
      <c r="N3" s="6">
        <f t="shared" ref="N3:N13" si="6">B3*26</f>
        <v>598</v>
      </c>
      <c r="O3" s="6">
        <v>375</v>
      </c>
      <c r="P3" s="6">
        <f t="shared" ref="P3:P13" si="7">B3*7</f>
        <v>161</v>
      </c>
      <c r="Q3" s="6">
        <f t="shared" ref="Q3:Q13" si="8">SUM(C3:I3) - SUM(J3:O3)</f>
        <v>12463</v>
      </c>
    </row>
    <row r="4" spans="1:17">
      <c r="A4" s="5" t="s">
        <v>17</v>
      </c>
      <c r="B4" s="5">
        <v>23</v>
      </c>
      <c r="C4" s="6">
        <f t="shared" si="0"/>
        <v>9775</v>
      </c>
      <c r="D4" s="6">
        <f t="shared" ref="D4:D13" si="9">ROUNDDOWN(B4 * 0.36, 0) * 95</f>
        <v>760</v>
      </c>
      <c r="E4" s="6">
        <f t="shared" si="1"/>
        <v>675</v>
      </c>
      <c r="F4" s="6">
        <f t="shared" si="2"/>
        <v>1040</v>
      </c>
      <c r="G4" s="6">
        <f t="shared" si="3"/>
        <v>380</v>
      </c>
      <c r="H4" s="6">
        <f t="shared" si="4"/>
        <v>700</v>
      </c>
      <c r="I4" s="6">
        <f t="shared" si="5"/>
        <v>525</v>
      </c>
      <c r="J4" s="6">
        <v>99</v>
      </c>
      <c r="K4" s="6">
        <v>50</v>
      </c>
      <c r="L4" s="6">
        <v>110</v>
      </c>
      <c r="M4" s="6">
        <v>160</v>
      </c>
      <c r="N4" s="6">
        <f t="shared" si="6"/>
        <v>598</v>
      </c>
      <c r="O4" s="6">
        <v>375</v>
      </c>
      <c r="P4" s="6">
        <f t="shared" si="7"/>
        <v>161</v>
      </c>
      <c r="Q4" s="6">
        <f t="shared" si="8"/>
        <v>12463</v>
      </c>
    </row>
    <row r="5" spans="1:17">
      <c r="A5" s="5" t="s">
        <v>18</v>
      </c>
      <c r="B5" s="5">
        <v>26</v>
      </c>
      <c r="C5" s="6">
        <f t="shared" si="0"/>
        <v>11050</v>
      </c>
      <c r="D5" s="6">
        <f t="shared" si="9"/>
        <v>855</v>
      </c>
      <c r="E5" s="6">
        <f t="shared" si="1"/>
        <v>825</v>
      </c>
      <c r="F5" s="6">
        <f t="shared" si="2"/>
        <v>1170</v>
      </c>
      <c r="G5" s="6">
        <f t="shared" si="3"/>
        <v>380</v>
      </c>
      <c r="H5" s="6">
        <f t="shared" si="4"/>
        <v>700</v>
      </c>
      <c r="I5" s="6">
        <f t="shared" si="5"/>
        <v>525</v>
      </c>
      <c r="J5" s="6">
        <v>99</v>
      </c>
      <c r="K5" s="6">
        <v>50</v>
      </c>
      <c r="L5" s="6">
        <v>110</v>
      </c>
      <c r="M5" s="6">
        <v>160</v>
      </c>
      <c r="N5" s="6">
        <f t="shared" si="6"/>
        <v>676</v>
      </c>
      <c r="O5" s="6">
        <v>375</v>
      </c>
      <c r="P5" s="6">
        <f t="shared" si="7"/>
        <v>182</v>
      </c>
      <c r="Q5" s="6">
        <f t="shared" si="8"/>
        <v>14035</v>
      </c>
    </row>
    <row r="6" spans="1:17">
      <c r="A6" s="5" t="s">
        <v>19</v>
      </c>
      <c r="B6" s="5">
        <v>24</v>
      </c>
      <c r="C6" s="6">
        <f t="shared" si="0"/>
        <v>10200</v>
      </c>
      <c r="D6" s="6">
        <f t="shared" si="9"/>
        <v>760</v>
      </c>
      <c r="E6" s="6">
        <f t="shared" si="1"/>
        <v>750</v>
      </c>
      <c r="F6" s="6">
        <f t="shared" si="2"/>
        <v>1105</v>
      </c>
      <c r="G6" s="6">
        <f t="shared" si="3"/>
        <v>380</v>
      </c>
      <c r="H6" s="6">
        <f t="shared" si="4"/>
        <v>700</v>
      </c>
      <c r="I6" s="6">
        <f t="shared" si="5"/>
        <v>525</v>
      </c>
      <c r="J6" s="6">
        <v>99</v>
      </c>
      <c r="K6" s="6">
        <v>50</v>
      </c>
      <c r="L6" s="6">
        <v>110</v>
      </c>
      <c r="M6" s="6">
        <v>160</v>
      </c>
      <c r="N6" s="6">
        <f t="shared" si="6"/>
        <v>624</v>
      </c>
      <c r="O6" s="6">
        <v>375</v>
      </c>
      <c r="P6" s="6">
        <f t="shared" si="7"/>
        <v>168</v>
      </c>
      <c r="Q6" s="6">
        <f t="shared" si="8"/>
        <v>13002</v>
      </c>
    </row>
    <row r="7" spans="1:17">
      <c r="A7" s="5" t="s">
        <v>20</v>
      </c>
      <c r="B7" s="5">
        <v>17</v>
      </c>
      <c r="C7" s="6">
        <f t="shared" si="0"/>
        <v>7225</v>
      </c>
      <c r="D7" s="6">
        <f t="shared" si="9"/>
        <v>570</v>
      </c>
      <c r="E7" s="6">
        <f t="shared" si="1"/>
        <v>525</v>
      </c>
      <c r="F7" s="6">
        <f t="shared" si="2"/>
        <v>780</v>
      </c>
      <c r="G7" s="6">
        <f t="shared" si="3"/>
        <v>285</v>
      </c>
      <c r="H7" s="6">
        <f t="shared" si="4"/>
        <v>525</v>
      </c>
      <c r="I7" s="6">
        <f t="shared" si="5"/>
        <v>350</v>
      </c>
      <c r="J7" s="6">
        <v>99</v>
      </c>
      <c r="K7" s="6">
        <v>50</v>
      </c>
      <c r="L7" s="6">
        <v>110</v>
      </c>
      <c r="M7" s="6">
        <v>160</v>
      </c>
      <c r="N7" s="6">
        <f t="shared" si="6"/>
        <v>442</v>
      </c>
      <c r="O7" s="6">
        <v>375</v>
      </c>
      <c r="P7" s="6">
        <f t="shared" si="7"/>
        <v>119</v>
      </c>
      <c r="Q7" s="6">
        <f t="shared" si="8"/>
        <v>9024</v>
      </c>
    </row>
    <row r="8" spans="1:17">
      <c r="A8" s="5" t="s">
        <v>21</v>
      </c>
      <c r="B8" s="5">
        <v>24</v>
      </c>
      <c r="C8" s="6">
        <f t="shared" si="0"/>
        <v>10200</v>
      </c>
      <c r="D8" s="6">
        <f t="shared" si="9"/>
        <v>760</v>
      </c>
      <c r="E8" s="6">
        <f t="shared" si="1"/>
        <v>750</v>
      </c>
      <c r="F8" s="6">
        <f t="shared" si="2"/>
        <v>1105</v>
      </c>
      <c r="G8" s="6">
        <f t="shared" si="3"/>
        <v>380</v>
      </c>
      <c r="H8" s="6">
        <f t="shared" si="4"/>
        <v>700</v>
      </c>
      <c r="I8" s="6">
        <f t="shared" si="5"/>
        <v>525</v>
      </c>
      <c r="J8" s="6">
        <v>99</v>
      </c>
      <c r="K8" s="6">
        <v>50</v>
      </c>
      <c r="L8" s="6">
        <v>110</v>
      </c>
      <c r="M8" s="6">
        <v>160</v>
      </c>
      <c r="N8" s="6">
        <f t="shared" si="6"/>
        <v>624</v>
      </c>
      <c r="O8" s="6">
        <v>375</v>
      </c>
      <c r="P8" s="6">
        <f t="shared" si="7"/>
        <v>168</v>
      </c>
      <c r="Q8" s="6">
        <f t="shared" si="8"/>
        <v>13002</v>
      </c>
    </row>
    <row r="9" spans="1:17">
      <c r="A9" s="5" t="s">
        <v>22</v>
      </c>
      <c r="B9" s="5">
        <v>21</v>
      </c>
      <c r="C9" s="6">
        <f t="shared" si="0"/>
        <v>8925</v>
      </c>
      <c r="D9" s="6">
        <f t="shared" si="9"/>
        <v>665</v>
      </c>
      <c r="E9" s="6">
        <f t="shared" si="1"/>
        <v>675</v>
      </c>
      <c r="F9" s="6">
        <f t="shared" si="2"/>
        <v>975</v>
      </c>
      <c r="G9" s="6">
        <f t="shared" si="3"/>
        <v>285</v>
      </c>
      <c r="H9" s="6">
        <f t="shared" si="4"/>
        <v>525</v>
      </c>
      <c r="I9" s="6">
        <f t="shared" si="5"/>
        <v>525</v>
      </c>
      <c r="J9" s="6">
        <v>99</v>
      </c>
      <c r="K9" s="6">
        <v>50</v>
      </c>
      <c r="L9" s="6">
        <v>110</v>
      </c>
      <c r="M9" s="6">
        <v>160</v>
      </c>
      <c r="N9" s="6">
        <f t="shared" si="6"/>
        <v>546</v>
      </c>
      <c r="O9" s="6">
        <v>375</v>
      </c>
      <c r="P9" s="6">
        <f t="shared" si="7"/>
        <v>147</v>
      </c>
      <c r="Q9" s="6">
        <f t="shared" si="8"/>
        <v>11235</v>
      </c>
    </row>
    <row r="10" spans="1:17">
      <c r="A10" s="5" t="s">
        <v>23</v>
      </c>
      <c r="B10" s="5">
        <v>21</v>
      </c>
      <c r="C10" s="6">
        <f t="shared" si="0"/>
        <v>8925</v>
      </c>
      <c r="D10" s="6">
        <f t="shared" si="9"/>
        <v>665</v>
      </c>
      <c r="E10" s="6">
        <f t="shared" si="1"/>
        <v>675</v>
      </c>
      <c r="F10" s="6">
        <f t="shared" si="2"/>
        <v>975</v>
      </c>
      <c r="G10" s="6">
        <f t="shared" si="3"/>
        <v>285</v>
      </c>
      <c r="H10" s="6">
        <f t="shared" si="4"/>
        <v>525</v>
      </c>
      <c r="I10" s="6">
        <f t="shared" si="5"/>
        <v>525</v>
      </c>
      <c r="J10" s="6">
        <v>99</v>
      </c>
      <c r="K10" s="6">
        <v>50</v>
      </c>
      <c r="L10" s="6">
        <v>110</v>
      </c>
      <c r="M10" s="6">
        <v>160</v>
      </c>
      <c r="N10" s="6">
        <f t="shared" si="6"/>
        <v>546</v>
      </c>
      <c r="O10" s="6">
        <v>375</v>
      </c>
      <c r="P10" s="6">
        <f t="shared" si="7"/>
        <v>147</v>
      </c>
      <c r="Q10" s="6">
        <f t="shared" si="8"/>
        <v>11235</v>
      </c>
    </row>
    <row r="11" spans="1:17">
      <c r="A11" s="5" t="s">
        <v>24</v>
      </c>
      <c r="B11" s="5">
        <v>20</v>
      </c>
      <c r="C11" s="6">
        <f t="shared" si="0"/>
        <v>8500</v>
      </c>
      <c r="D11" s="6">
        <f t="shared" si="9"/>
        <v>665</v>
      </c>
      <c r="E11" s="6">
        <f t="shared" si="1"/>
        <v>600</v>
      </c>
      <c r="F11" s="6">
        <f t="shared" si="2"/>
        <v>910</v>
      </c>
      <c r="G11" s="6">
        <f t="shared" si="3"/>
        <v>285</v>
      </c>
      <c r="H11" s="6">
        <f t="shared" si="4"/>
        <v>525</v>
      </c>
      <c r="I11" s="6">
        <f t="shared" si="5"/>
        <v>525</v>
      </c>
      <c r="J11" s="6">
        <v>99</v>
      </c>
      <c r="K11" s="6">
        <v>50</v>
      </c>
      <c r="L11" s="6">
        <v>110</v>
      </c>
      <c r="M11" s="6">
        <v>160</v>
      </c>
      <c r="N11" s="6">
        <f t="shared" si="6"/>
        <v>520</v>
      </c>
      <c r="O11" s="6">
        <v>375</v>
      </c>
      <c r="P11" s="6">
        <f t="shared" si="7"/>
        <v>140</v>
      </c>
      <c r="Q11" s="6">
        <f t="shared" si="8"/>
        <v>10696</v>
      </c>
    </row>
    <row r="12" spans="1:17">
      <c r="A12" s="5" t="s">
        <v>25</v>
      </c>
      <c r="B12" s="5">
        <v>16</v>
      </c>
      <c r="C12" s="6">
        <f t="shared" si="0"/>
        <v>6800</v>
      </c>
      <c r="D12" s="6">
        <f t="shared" si="9"/>
        <v>475</v>
      </c>
      <c r="E12" s="6">
        <f t="shared" si="1"/>
        <v>450</v>
      </c>
      <c r="F12" s="6">
        <f t="shared" si="2"/>
        <v>715</v>
      </c>
      <c r="G12" s="6">
        <f t="shared" si="3"/>
        <v>190</v>
      </c>
      <c r="H12" s="6">
        <f t="shared" si="4"/>
        <v>350</v>
      </c>
      <c r="I12" s="6">
        <f t="shared" si="5"/>
        <v>350</v>
      </c>
      <c r="J12" s="6">
        <v>99</v>
      </c>
      <c r="K12" s="6">
        <v>50</v>
      </c>
      <c r="L12" s="6">
        <v>110</v>
      </c>
      <c r="M12" s="6">
        <v>160</v>
      </c>
      <c r="N12" s="6">
        <f t="shared" si="6"/>
        <v>416</v>
      </c>
      <c r="O12" s="6">
        <v>375</v>
      </c>
      <c r="P12" s="6">
        <f t="shared" si="7"/>
        <v>112</v>
      </c>
      <c r="Q12" s="6">
        <f t="shared" si="8"/>
        <v>8120</v>
      </c>
    </row>
    <row r="13" spans="1:17">
      <c r="A13" s="5" t="s">
        <v>26</v>
      </c>
      <c r="B13" s="5">
        <v>15</v>
      </c>
      <c r="C13" s="6">
        <f t="shared" si="0"/>
        <v>6375</v>
      </c>
      <c r="D13" s="6">
        <f t="shared" si="9"/>
        <v>475</v>
      </c>
      <c r="E13" s="6">
        <f t="shared" si="1"/>
        <v>450</v>
      </c>
      <c r="F13" s="6">
        <f t="shared" si="2"/>
        <v>650</v>
      </c>
      <c r="G13" s="6">
        <f t="shared" si="3"/>
        <v>190</v>
      </c>
      <c r="H13" s="6">
        <f t="shared" si="4"/>
        <v>350</v>
      </c>
      <c r="I13" s="6">
        <f t="shared" si="5"/>
        <v>350</v>
      </c>
      <c r="J13" s="6">
        <v>99</v>
      </c>
      <c r="K13" s="6">
        <v>50</v>
      </c>
      <c r="L13" s="6">
        <v>110</v>
      </c>
      <c r="M13" s="6">
        <v>160</v>
      </c>
      <c r="N13" s="6">
        <f t="shared" si="6"/>
        <v>390</v>
      </c>
      <c r="O13" s="6">
        <v>375</v>
      </c>
      <c r="P13" s="6">
        <f t="shared" si="7"/>
        <v>105</v>
      </c>
      <c r="Q13" s="6">
        <f t="shared" si="8"/>
        <v>7656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3DA9-D6A8-485B-9ABE-2BFEC154A311}">
  <dimension ref="A1:B7"/>
  <sheetViews>
    <sheetView workbookViewId="0">
      <selection activeCell="F15" sqref="F15"/>
    </sheetView>
  </sheetViews>
  <sheetFormatPr defaultRowHeight="15"/>
  <cols>
    <col min="1" max="1" width="21.7109375" style="1" customWidth="1"/>
    <col min="2" max="2" width="9.140625" style="2" customWidth="1"/>
  </cols>
  <sheetData>
    <row r="1" spans="1:2">
      <c r="A1" s="1" t="s">
        <v>28</v>
      </c>
      <c r="B1" s="7">
        <f>SUM('2019'!B2:B13)</f>
        <v>258</v>
      </c>
    </row>
    <row r="2" spans="1:2">
      <c r="A2" s="1" t="s">
        <v>29</v>
      </c>
      <c r="B2" s="2">
        <f>SUM('2019'!C2:I13)</f>
        <v>154745</v>
      </c>
    </row>
    <row r="3" spans="1:2">
      <c r="A3" s="1" t="s">
        <v>30</v>
      </c>
      <c r="B3" s="2">
        <f>SUM('2019'!J2:P13)</f>
        <v>18042</v>
      </c>
    </row>
    <row r="4" spans="1:2">
      <c r="A4" s="1" t="s">
        <v>31</v>
      </c>
      <c r="B4" s="2">
        <f>B2 - B3</f>
        <v>136703</v>
      </c>
    </row>
    <row r="5" spans="1:2">
      <c r="A5" s="1" t="s">
        <v>33</v>
      </c>
      <c r="B5" s="2">
        <f>B1 / 12</f>
        <v>21.5</v>
      </c>
    </row>
    <row r="6" spans="1:2">
      <c r="A6" s="1" t="s">
        <v>34</v>
      </c>
      <c r="B6" s="2">
        <f>B2 / B1</f>
        <v>599.78682170542641</v>
      </c>
    </row>
    <row r="7" spans="1:2">
      <c r="A7" s="1" t="s">
        <v>32</v>
      </c>
      <c r="B7" s="8">
        <f>B4 / B2</f>
        <v>0.88340818766357554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2D05-E54E-41B9-9134-703049213850}">
  <dimension ref="A1:B5"/>
  <sheetViews>
    <sheetView tabSelected="1" workbookViewId="0">
      <selection activeCell="I3" sqref="I3"/>
    </sheetView>
  </sheetViews>
  <sheetFormatPr defaultRowHeight="15"/>
  <cols>
    <col min="1" max="1" width="19.28515625" customWidth="1"/>
  </cols>
  <sheetData>
    <row r="1" spans="1:2" ht="27.95" customHeight="1">
      <c r="A1" s="9" t="s">
        <v>35</v>
      </c>
      <c r="B1" s="10">
        <f>'KPI Summary'!B2</f>
        <v>154745</v>
      </c>
    </row>
    <row r="2" spans="1:2" ht="27.95" customHeight="1">
      <c r="A2" s="11" t="s">
        <v>36</v>
      </c>
      <c r="B2" s="12">
        <f>'KPI Summary'!B4</f>
        <v>136703</v>
      </c>
    </row>
    <row r="3" spans="1:2" ht="27.95" customHeight="1">
      <c r="A3" s="11" t="s">
        <v>37</v>
      </c>
      <c r="B3" s="13">
        <f>'KPI Summary'!B7</f>
        <v>0.88340818766357554</v>
      </c>
    </row>
    <row r="4" spans="1:2" ht="27.95" customHeight="1">
      <c r="A4" s="11" t="s">
        <v>38</v>
      </c>
      <c r="B4" s="14">
        <f>'KPI Summary'!B1</f>
        <v>258</v>
      </c>
    </row>
    <row r="5" spans="1:2" ht="27.95" customHeight="1" thickBot="1">
      <c r="A5" s="15" t="s">
        <v>39</v>
      </c>
      <c r="B5" s="16">
        <f>'KPI Summary'!B5</f>
        <v>21.5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KPI Summary</vt:lpstr>
      <vt:lpstr>Dashboard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Coates</dc:creator>
  <cp:lastModifiedBy>Christopher Coates</cp:lastModifiedBy>
  <dcterms:created xsi:type="dcterms:W3CDTF">2025-06-03T16:00:17Z</dcterms:created>
  <dcterms:modified xsi:type="dcterms:W3CDTF">2025-06-03T19:49:56Z</dcterms:modified>
</cp:coreProperties>
</file>