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15"/>
  <workbookPr defaultThemeVersion="166925"/>
  <xr:revisionPtr revIDLastSave="0" documentId="8_{A18ACF66-1438-4382-8DCD-ACAB5E080343}" xr6:coauthVersionLast="46" xr6:coauthVersionMax="46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1" l="1"/>
  <c r="P6" i="1"/>
  <c r="O14" i="1"/>
  <c r="O13" i="1"/>
  <c r="O12" i="1"/>
  <c r="O11" i="1"/>
  <c r="O10" i="1"/>
  <c r="N14" i="1"/>
  <c r="N13" i="1"/>
  <c r="N12" i="1"/>
  <c r="N9" i="1"/>
  <c r="N8" i="1"/>
  <c r="L4" i="1"/>
  <c r="I21" i="1"/>
  <c r="I20" i="1"/>
  <c r="I19" i="1"/>
  <c r="I18" i="1"/>
  <c r="I17" i="1"/>
  <c r="I16" i="1"/>
  <c r="I15" i="1"/>
  <c r="J15" i="1" s="1"/>
  <c r="I13" i="1"/>
  <c r="I12" i="1"/>
  <c r="I11" i="1"/>
  <c r="I10" i="1"/>
  <c r="I9" i="1"/>
  <c r="I8" i="1"/>
  <c r="J8" i="1" s="1"/>
  <c r="I6" i="1"/>
  <c r="I5" i="1"/>
  <c r="I4" i="1"/>
  <c r="I3" i="1"/>
  <c r="J3" i="1" s="1"/>
  <c r="D4" i="1" s="1"/>
  <c r="D16" i="1" l="1"/>
  <c r="D15" i="1"/>
  <c r="D14" i="1"/>
  <c r="D13" i="1"/>
  <c r="D12" i="1"/>
  <c r="D11" i="1"/>
  <c r="D10" i="1"/>
  <c r="D9" i="1"/>
  <c r="D8" i="1"/>
  <c r="D7" i="1"/>
  <c r="D6" i="1"/>
  <c r="D5" i="1"/>
  <c r="C4" i="1"/>
  <c r="B4" i="1"/>
  <c r="B5" i="1" l="1"/>
  <c r="B16" i="1"/>
  <c r="B15" i="1"/>
  <c r="B14" i="1"/>
  <c r="B13" i="1"/>
  <c r="B12" i="1"/>
  <c r="B11" i="1"/>
  <c r="B10" i="1"/>
  <c r="B9" i="1"/>
  <c r="B8" i="1"/>
  <c r="B7" i="1"/>
  <c r="B6" i="1"/>
  <c r="C16" i="1"/>
  <c r="C15" i="1"/>
  <c r="C14" i="1"/>
  <c r="C13" i="1"/>
  <c r="C12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<sst xmlns="http://schemas.openxmlformats.org/spreadsheetml/2006/main" count="43" uniqueCount="39">
  <si>
    <t>뉴 인플레이션 RPG 보스몹/특수몹확률+거리 동시간대 경험치효율</t>
  </si>
  <si>
    <t xml:space="preserve"> 선공유무</t>
  </si>
  <si>
    <t>기본거리</t>
  </si>
  <si>
    <t>보스배율</t>
  </si>
  <si>
    <t>0난 선공 0배율 1턴</t>
  </si>
  <si>
    <t>(턴당시간은 (소요시간)/(걸린턴수) 해주시면됩니다.)</t>
  </si>
  <si>
    <t>이동속도</t>
  </si>
  <si>
    <t>턴당시간</t>
  </si>
  <si>
    <t>노반지</t>
  </si>
  <si>
    <t>전투광0 전투광+1</t>
  </si>
  <si>
    <t>반지세팅</t>
  </si>
  <si>
    <t>난이도</t>
  </si>
  <si>
    <t>특수몹확률</t>
  </si>
  <si>
    <t>C</t>
  </si>
  <si>
    <t>보스턴/등장확률</t>
  </si>
  <si>
    <t>B</t>
  </si>
  <si>
    <t>잡몹턴수</t>
  </si>
  <si>
    <t>A</t>
  </si>
  <si>
    <t>S</t>
  </si>
  <si>
    <t>전투광+0</t>
  </si>
  <si>
    <t>전투광+1</t>
  </si>
  <si>
    <t>경험치배율</t>
  </si>
  <si>
    <t>경험반+0</t>
  </si>
  <si>
    <t>경험반+1</t>
  </si>
  <si>
    <t>우두머리+0</t>
  </si>
  <si>
    <t>우두머리+1</t>
  </si>
  <si>
    <t>SS</t>
  </si>
  <si>
    <t>절대자+0</t>
  </si>
  <si>
    <t>인수</t>
  </si>
  <si>
    <t>절대자+1</t>
  </si>
  <si>
    <t>군신반</t>
  </si>
  <si>
    <t>보석</t>
  </si>
  <si>
    <t>EXP+0</t>
  </si>
  <si>
    <t>EXP+1</t>
  </si>
  <si>
    <t>EXP+2</t>
  </si>
  <si>
    <t>EXP+3</t>
  </si>
  <si>
    <t>EXP+4</t>
  </si>
  <si>
    <t>High EXP</t>
  </si>
  <si>
    <t>High EXP+1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</si>
</sst>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scheme val="minor"/>
    </font>
    <font>
      <sz val="11"/>
      <color rgb="FF000000"/>
      <name val="맑은 고딕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/>
    <xf numFmtId="0" fontId="0" fillId="2" borderId="1" xfId="0" applyFill="1" applyBorder="1" applyAlignment="1">
      <alignment vertical="center"/>
    </xf>
    <xf numFmtId="0" fontId="0" fillId="2" borderId="1" xfId="0" applyFill="1" applyBorder="1"/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6" borderId="1" xfId="0" applyFill="1" applyBorder="1"/>
    <xf numFmtId="0" fontId="1" fillId="8" borderId="4" xfId="0" applyFont="1" applyFill="1" applyBorder="1" applyAlignment="1">
      <alignment vertical="center"/>
    </xf>
    <xf numFmtId="0" fontId="0" fillId="7" borderId="6" xfId="0" applyFill="1" applyBorder="1" applyAlignment="1">
      <alignment vertical="center"/>
    </xf>
    <xf numFmtId="0" fontId="0" fillId="6" borderId="7" xfId="0" applyFill="1" applyBorder="1" applyAlignment="1">
      <alignment vertical="center"/>
    </xf>
    <xf numFmtId="0" fontId="0" fillId="6" borderId="7" xfId="0" applyFill="1" applyBorder="1"/>
    <xf numFmtId="0" fontId="0" fillId="2" borderId="10" xfId="0" applyFill="1" applyBorder="1" applyAlignment="1">
      <alignment vertical="center"/>
    </xf>
    <xf numFmtId="0" fontId="0" fillId="6" borderId="10" xfId="0" applyFill="1" applyBorder="1"/>
    <xf numFmtId="0" fontId="0" fillId="2" borderId="10" xfId="0" applyFill="1" applyBorder="1"/>
    <xf numFmtId="0" fontId="0" fillId="2" borderId="13" xfId="0" applyFill="1" applyBorder="1" applyAlignment="1">
      <alignment vertical="center"/>
    </xf>
    <xf numFmtId="0" fontId="0" fillId="6" borderId="13" xfId="0" applyFill="1" applyBorder="1"/>
    <xf numFmtId="0" fontId="0" fillId="2" borderId="13" xfId="0" applyFill="1" applyBorder="1"/>
    <xf numFmtId="0" fontId="0" fillId="7" borderId="14" xfId="0" applyFill="1" applyBorder="1" applyAlignment="1">
      <alignment vertical="center"/>
    </xf>
    <xf numFmtId="0" fontId="0" fillId="6" borderId="15" xfId="0" applyFill="1" applyBorder="1" applyAlignment="1">
      <alignment vertical="center"/>
    </xf>
    <xf numFmtId="0" fontId="0" fillId="6" borderId="15" xfId="0" applyFill="1" applyBorder="1"/>
    <xf numFmtId="0" fontId="0" fillId="3" borderId="10" xfId="0" applyFill="1" applyBorder="1" applyAlignment="1">
      <alignment vertical="center"/>
    </xf>
    <xf numFmtId="0" fontId="0" fillId="3" borderId="10" xfId="0" applyFill="1" applyBorder="1"/>
    <xf numFmtId="0" fontId="0" fillId="3" borderId="13" xfId="0" applyFill="1" applyBorder="1" applyAlignment="1">
      <alignment vertical="center"/>
    </xf>
    <xf numFmtId="0" fontId="0" fillId="3" borderId="13" xfId="0" applyFill="1" applyBorder="1"/>
    <xf numFmtId="0" fontId="0" fillId="7" borderId="16" xfId="0" applyFill="1" applyBorder="1" applyAlignment="1">
      <alignment vertical="center"/>
    </xf>
    <xf numFmtId="0" fontId="0" fillId="7" borderId="17" xfId="0" applyFill="1" applyBorder="1" applyAlignment="1">
      <alignment vertical="center"/>
    </xf>
    <xf numFmtId="0" fontId="0" fillId="0" borderId="0" xfId="0" applyAlignment="1"/>
    <xf numFmtId="0" fontId="0" fillId="8" borderId="18" xfId="0" applyFill="1" applyBorder="1"/>
    <xf numFmtId="0" fontId="1" fillId="6" borderId="19" xfId="0" applyFont="1" applyFill="1" applyBorder="1" applyAlignment="1">
      <alignment vertical="center"/>
    </xf>
    <xf numFmtId="0" fontId="0" fillId="8" borderId="4" xfId="0" applyFill="1" applyBorder="1"/>
    <xf numFmtId="0" fontId="0" fillId="6" borderId="21" xfId="0" applyFill="1" applyBorder="1"/>
    <xf numFmtId="0" fontId="0" fillId="0" borderId="22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6" borderId="5" xfId="0" applyFill="1" applyBorder="1"/>
    <xf numFmtId="0" fontId="0" fillId="9" borderId="2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3" borderId="6" xfId="0" applyFill="1" applyBorder="1"/>
    <xf numFmtId="0" fontId="0" fillId="3" borderId="7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8" xfId="0" applyFill="1" applyBorder="1"/>
    <xf numFmtId="0" fontId="0" fillId="3" borderId="9" xfId="0" applyFill="1" applyBorder="1"/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"/>
  <sheetViews>
    <sheetView tabSelected="1" workbookViewId="0">
      <selection activeCell="E5" sqref="E5"/>
    </sheetView>
  </sheetViews>
  <sheetFormatPr defaultRowHeight="16.5"/>
  <cols>
    <col min="1" max="1" width="15.5" style="28" customWidth="1"/>
    <col min="3" max="3" width="16.375" customWidth="1"/>
    <col min="4" max="4" width="16.25" customWidth="1"/>
    <col min="6" max="6" width="10.75" customWidth="1"/>
    <col min="7" max="7" width="11" style="1" customWidth="1"/>
    <col min="12" max="12" width="11.125" customWidth="1"/>
  </cols>
  <sheetData>
    <row r="1" spans="1:16">
      <c r="A1" s="64" t="s">
        <v>0</v>
      </c>
      <c r="B1" s="64"/>
      <c r="C1" s="64"/>
      <c r="D1" s="64"/>
      <c r="E1" s="9" t="s">
        <v>1</v>
      </c>
      <c r="F1" s="27" t="s">
        <v>2</v>
      </c>
      <c r="G1" s="11">
        <v>1000</v>
      </c>
      <c r="I1" s="10" t="s">
        <v>3</v>
      </c>
      <c r="J1" s="12">
        <v>4</v>
      </c>
      <c r="L1" s="48" t="s">
        <v>4</v>
      </c>
      <c r="M1" s="49"/>
    </row>
    <row r="2" spans="1:16">
      <c r="A2" s="64" t="s">
        <v>5</v>
      </c>
      <c r="B2" s="64"/>
      <c r="C2" s="64"/>
      <c r="D2" s="64"/>
      <c r="E2" s="30">
        <v>1</v>
      </c>
      <c r="F2" s="26" t="s">
        <v>6</v>
      </c>
      <c r="G2" s="20">
        <v>300</v>
      </c>
      <c r="I2" s="19" t="s">
        <v>7</v>
      </c>
      <c r="J2" s="21">
        <v>0.5</v>
      </c>
      <c r="L2" s="50"/>
      <c r="M2" s="51"/>
    </row>
    <row r="3" spans="1:16">
      <c r="A3" s="33"/>
      <c r="B3" s="34" t="s">
        <v>8</v>
      </c>
      <c r="C3" s="34" t="s">
        <v>9</v>
      </c>
      <c r="D3" s="34" t="s">
        <v>10</v>
      </c>
      <c r="E3" s="31" t="s">
        <v>11</v>
      </c>
      <c r="F3" s="58" t="s">
        <v>12</v>
      </c>
      <c r="G3" s="13" t="s">
        <v>13</v>
      </c>
      <c r="H3" s="14">
        <v>0</v>
      </c>
      <c r="I3" s="15">
        <f>SUM(5*H3)</f>
        <v>0</v>
      </c>
      <c r="J3" s="55">
        <f>SUM(I3+I4+I5+I6)</f>
        <v>0</v>
      </c>
      <c r="L3" s="50"/>
      <c r="M3" s="51"/>
    </row>
    <row r="4" spans="1:16">
      <c r="A4" s="38" t="s">
        <v>14</v>
      </c>
      <c r="B4" s="37">
        <f>SUM(20+J3)</f>
        <v>20</v>
      </c>
      <c r="C4" s="37">
        <f>SUM(20+J3)</f>
        <v>20</v>
      </c>
      <c r="D4" s="37">
        <f>SUM(20+J3+O14+O13+O12+O11+O10)</f>
        <v>30</v>
      </c>
      <c r="E4" s="32">
        <v>0</v>
      </c>
      <c r="F4" s="59"/>
      <c r="G4" s="4" t="s">
        <v>15</v>
      </c>
      <c r="H4" s="8">
        <v>0</v>
      </c>
      <c r="I4" s="5">
        <f>SUM(10*H4)</f>
        <v>0</v>
      </c>
      <c r="J4" s="56"/>
      <c r="L4" s="46">
        <f>SUM(((((((100-20)/((G2*(1+(2-E2)*J2)*1))+20*J1/((G2*(1+(2-E2)*J2)*1)+G1))))*((G1+G2*J2)/(G1+G2*J2)))*(1+(0.01*(0+0))))*(1+0.2*0))</f>
        <v>0.23295019157088123</v>
      </c>
      <c r="M4" s="47"/>
    </row>
    <row r="5" spans="1:16">
      <c r="A5" s="38">
        <v>1</v>
      </c>
      <c r="B5" s="6">
        <f>SUM((((((((100-B4)/((G2*(1+(2-E2)*J2)*E6))+B4*J1/((G2*(1+(2-E2)*J2)*A5)+G1))))*((G1+G2*J2)/(G1+G2*J2)))*(1+(0.01*(J8+J15))))*(1+0.2*E4))/L4)</f>
        <v>1</v>
      </c>
      <c r="C5" s="6">
        <f>SUM((((((((100-C4)/((G2*(1+(2-E2)*J2)*E6))+C4*J1/((G2*(1+(2-E2)*J2)*A5)+G1))))*((G1+G2*J2)/(G1+G2*J2-750)))*(1+(0.01*(J8+J15))))*(1+0.2*E4))/L4)</f>
        <v>2.875</v>
      </c>
      <c r="D5" s="6">
        <f>SUM((((((((100-D4)/((G2*(1+(2-E2)*J2)*E6))+D4*J1/((G2*(1+(2-E2)*J2)*A5)+G1))))*((G1+G2*J2)/(G1+G2*J2-P6-P7)))*(1+(0.01*(J8+J15+N8+N9+N12+N13+N14))))*(1+0.2*E4))/L4)</f>
        <v>2.7149544534412957</v>
      </c>
      <c r="E5" s="29" t="s">
        <v>16</v>
      </c>
      <c r="F5" s="59"/>
      <c r="G5" s="4" t="s">
        <v>17</v>
      </c>
      <c r="H5" s="8">
        <v>0</v>
      </c>
      <c r="I5" s="5">
        <f>SUM(15*H5)</f>
        <v>0</v>
      </c>
      <c r="J5" s="56"/>
    </row>
    <row r="6" spans="1:16" ht="16.5" customHeight="1">
      <c r="A6" s="38">
        <v>2</v>
      </c>
      <c r="B6" s="6">
        <f>SUM((((((((100-B4)/((G2*(1+(2-E2)*J2)*E6))+B4*J1/((G2*(1+(2-E2)*J2)*A6)+G1))))*((G1+G2*J2)/(G1+G2*J2)))*(1+(0.01*(J8+J15))))*(1+0.2*E4))/L4)</f>
        <v>0.94390581717451516</v>
      </c>
      <c r="C6" s="6">
        <f>SUM((((((((100-C4)/((G2*(1+(2-E2)*J2)*E6))+C4*J1/((G2*(1+(2-E2)*J2)*A6)+G1))))*((G1+G2*J2)/(G1+G2*J2-750)))*(1+(0.01*(J8+J15))))*(1+0.2*E4))/L4)</f>
        <v>2.7137292243767313</v>
      </c>
      <c r="D6" s="6">
        <f>SUM((((((((100-D4)/((G2*(1+(2-E2)*J2)*E6))+D4*J1/((G2*(1+(2-E2)*J2)*A6)+G1))))*((G1+G2*J2)/(G1+G2*J2-P6-P7)))*(1+(0.01*(J8+J15+N8+N9+N12+N13+N14))))*(1+0.2*E4))/L4)</f>
        <v>2.4916564564244617</v>
      </c>
      <c r="E6" s="36">
        <v>1</v>
      </c>
      <c r="F6" s="60"/>
      <c r="G6" s="16" t="s">
        <v>18</v>
      </c>
      <c r="H6" s="17">
        <v>0</v>
      </c>
      <c r="I6" s="18">
        <f>SUM(20*H6)</f>
        <v>0</v>
      </c>
      <c r="J6" s="57"/>
      <c r="L6" s="40" t="s">
        <v>19</v>
      </c>
      <c r="M6" s="14">
        <v>0</v>
      </c>
      <c r="N6" s="23">
        <v>0</v>
      </c>
      <c r="O6" s="23">
        <v>0</v>
      </c>
      <c r="P6" s="41">
        <f>SUM(M6*250)</f>
        <v>0</v>
      </c>
    </row>
    <row r="7" spans="1:16">
      <c r="A7" s="38">
        <v>3</v>
      </c>
      <c r="B7" s="6">
        <f>SUM((((((((100-B4)/((G2*(1+(2-E2)*J2)*E6))+B4*J1/((G2*(1+(2-E2)*J2)*A7)+G1))))*((G1+G2*J2)/(G1+G2*J2)))*(1+(0.01*(J8+J15))))*(1+0.2*E4))/L4)</f>
        <v>0.9092945128779395</v>
      </c>
      <c r="C7" s="6">
        <f>SUM((((((((100-C4)/((G2*(1+(2-E2)*J2)*E6))+C4*J1/((G2*(1+(2-E2)*J2)*A7)+G1))))*((G1+G2*J2)/(G1+G2*J2-750)))*(1+(0.01*(J8+J15))))*(1+0.2*E4))/L4)</f>
        <v>2.614221724524076</v>
      </c>
      <c r="D7" s="6">
        <f>SUM((((((((100-D4)/((G2*(1+(2-E2)*J2)*E6))+D4*J1/((G2*(1+(2-E2)*J2)*A7)+G1))))*((G1+G2*J2)/(G1+G2*J2-P6-P7)))*(1+(0.01*(J8+J15+N8+N9+N12+N13+N14))))*(1+0.2*E4))/L4)</f>
        <v>2.3538768412438622</v>
      </c>
      <c r="L7" s="42" t="s">
        <v>20</v>
      </c>
      <c r="M7" s="8">
        <v>1</v>
      </c>
      <c r="N7" s="3">
        <v>0</v>
      </c>
      <c r="O7" s="3">
        <v>0</v>
      </c>
      <c r="P7" s="43">
        <f>SUM(M7*500)</f>
        <v>500</v>
      </c>
    </row>
    <row r="8" spans="1:16">
      <c r="A8" s="38">
        <v>4</v>
      </c>
      <c r="B8" s="6">
        <f>SUM((((((((100-B4)/((G2*(1+(2-E2)*J2)*E6))+B4*J1/((G2*(1+(2-E2)*J2)*A8)+G1))))*((G1+G2*J2)/(G1+G2*J2)))*(1+(0.01*(J8+J15))))*(1+0.2*E4))/L4)</f>
        <v>0.88580827067669177</v>
      </c>
      <c r="C8" s="6">
        <f>SUM((((((((100-C4)/((G2*(1+(2-E2)*J2)*E6))+C4*J1/((G2*(1+(2-E2)*J2)*A8)+G1))))*((G1+G2*J2)/(G1+G2*J2-750)))*(1+(0.01*(J8+J15))))*(1+0.2*E4))/L4)</f>
        <v>2.5466987781954886</v>
      </c>
      <c r="D8" s="6">
        <f>SUM((((((((100-D4)/((G2*(1+(2-E2)*J2)*E6))+D4*J1/((G2*(1+(2-E2)*J2)*A8)+G1))))*((G1+G2*J2)/(G1+G2*J2-P6-P7)))*(1+(0.01*(J8+J15+N8+N9+N12+N13+N14))))*(1+0.2*E4))/L4)</f>
        <v>2.2603835309427414</v>
      </c>
      <c r="F8" s="61" t="s">
        <v>21</v>
      </c>
      <c r="G8" s="22" t="s">
        <v>13</v>
      </c>
      <c r="H8" s="14">
        <v>0</v>
      </c>
      <c r="I8" s="23">
        <f>SUM(10*H8)</f>
        <v>0</v>
      </c>
      <c r="J8" s="52">
        <f>SUM(I8+I9+I10+I11+I12+I13)</f>
        <v>0</v>
      </c>
      <c r="L8" s="42" t="s">
        <v>22</v>
      </c>
      <c r="M8" s="8">
        <v>0</v>
      </c>
      <c r="N8" s="3">
        <f>SUM(M8*10)</f>
        <v>0</v>
      </c>
      <c r="O8" s="3">
        <v>0</v>
      </c>
      <c r="P8" s="43">
        <v>0</v>
      </c>
    </row>
    <row r="9" spans="1:16">
      <c r="A9" s="38">
        <v>5</v>
      </c>
      <c r="B9" s="6">
        <f>SUM((((((((100-B4)/((G2*(1+(2-E2)*J2)*E6))+B4*J1/((G2*(1+(2-E2)*J2)*A9)+G1))))*((G1+G2*J2)/(G1+G2*J2)))*(1+(0.01*(J8+J15))))*(1+0.2*E4))/L4)</f>
        <v>0.86882591093117412</v>
      </c>
      <c r="C9" s="6">
        <f>SUM((((((((100-C4)/((G2*(1+(2-E2)*J2)*E6))+C4*J1/((G2*(1+(2-E2)*J2)*A9)+G1))))*((G1+G2*J2)/(G1+G2*J2-750)))*(1+(0.01*(J8+J15))))*(1+0.2*E4))/L4)</f>
        <v>2.4978744939271254</v>
      </c>
      <c r="D9" s="6">
        <f>SUM((((((((100-D4)/((G2*(1+(2-E2)*J2)*E6))+D4*J1/((G2*(1+(2-E2)*J2)*A9)+G1))))*((G1+G2*J2)/(G1+G2*J2-P6-P7)))*(1+(0.01*(J8+J15+N8+N9+N12+N13+N14))))*(1+0.2*E4))/L4)</f>
        <v>2.1927806758019304</v>
      </c>
      <c r="F9" s="62"/>
      <c r="G9" s="2" t="s">
        <v>15</v>
      </c>
      <c r="H9" s="8">
        <v>0</v>
      </c>
      <c r="I9" s="3">
        <f>SUM(20*H9)</f>
        <v>0</v>
      </c>
      <c r="J9" s="53"/>
      <c r="L9" s="42" t="s">
        <v>23</v>
      </c>
      <c r="M9" s="8">
        <v>0</v>
      </c>
      <c r="N9" s="3">
        <f>SUM(M9*20)</f>
        <v>0</v>
      </c>
      <c r="O9" s="3">
        <v>0</v>
      </c>
      <c r="P9" s="43">
        <v>0</v>
      </c>
    </row>
    <row r="10" spans="1:16">
      <c r="A10" s="38">
        <v>6</v>
      </c>
      <c r="B10" s="6">
        <f>SUM((((((((100-B4)/((G2*(1+(2-E2)*J2)*E6))+B4*J1/((G2*(1+(2-E2)*J2)*A10)+G1))))*((G1+G2*J2)/(G1+G2*J2)))*(1+(0.01*(J8+J15))))*(1+0.2*E4))/L4)</f>
        <v>0.85597439544807963</v>
      </c>
      <c r="C10" s="6">
        <f>SUM((((((((100-C4)/((G2*(1+(2-E2)*J2)*E6))+C4*J1/((G2*(1+(2-E2)*J2)*A10)+G1))))*((G1+G2*J2)/(G1+G2*J2-750)))*(1+(0.01*(J8+J15))))*(1+0.2*E4))/L4)</f>
        <v>2.4609263869132287</v>
      </c>
      <c r="D10" s="6">
        <f>SUM((((((((100-D4)/((G2*(1+(2-E2)*J2)*E6))+D4*J1/((G2*(1+(2-E2)*J2)*A10)+G1))))*((G1+G2*J2)/(G1+G2*J2-P6-P7)))*(1+(0.01*(J8+J15+N8+N9+N12+N13+N14))))*(1+0.2*E4))/L4)</f>
        <v>2.1416217583980739</v>
      </c>
      <c r="F10" s="62"/>
      <c r="G10" s="2" t="s">
        <v>17</v>
      </c>
      <c r="H10" s="8">
        <v>0</v>
      </c>
      <c r="I10" s="3">
        <f>SUM(30*H10)</f>
        <v>0</v>
      </c>
      <c r="J10" s="53"/>
      <c r="L10" s="42" t="s">
        <v>24</v>
      </c>
      <c r="M10" s="8">
        <v>0</v>
      </c>
      <c r="N10" s="3">
        <v>0</v>
      </c>
      <c r="O10" s="3">
        <f>SUM(M10*3)</f>
        <v>0</v>
      </c>
      <c r="P10" s="43">
        <v>0</v>
      </c>
    </row>
    <row r="11" spans="1:16">
      <c r="A11" s="38">
        <v>7</v>
      </c>
      <c r="B11" s="6">
        <f>SUM((((((((100-B4)/((G2*(1+(2-E2)*J2)*E6))+B4*J1/((G2*(1+(2-E2)*J2)*A11)+G1))))*((G1+G2*J2)/(G1+G2*J2)))*(1+(0.01*(J8+J15))))*(1+0.2*E4))/L4)</f>
        <v>0.84590995561192139</v>
      </c>
      <c r="C11" s="6">
        <f>SUM((((((((100-C4)/((G2*(1+(2-E2)*J2)*E6))+C4*J1/((G2*(1+(2-E2)*J2)*A11)+G1))))*((G1+G2*J2)/(G1+G2*J2-750)))*(1+(0.01*(J8+J15))))*(1+0.2*E4))/L4)</f>
        <v>2.4319911223842738</v>
      </c>
      <c r="D11" s="6">
        <f>SUM((((((((100-D4)/((G2*(1+(2-E2)*J2)*E6))+D4*J1/((G2*(1+(2-E2)*J2)*A11)+G1))))*((G1+G2*J2)/(G1+G2*J2-P6-P7)))*(1+(0.01*(J8+J15+N8+N9+N12+N13+N14))))*(1+0.2*E4))/L4)</f>
        <v>2.1015575459733671</v>
      </c>
      <c r="F11" s="62"/>
      <c r="G11" s="2" t="s">
        <v>18</v>
      </c>
      <c r="H11" s="8">
        <v>0</v>
      </c>
      <c r="I11" s="3">
        <f>SUM(40*H11)</f>
        <v>0</v>
      </c>
      <c r="J11" s="53"/>
      <c r="L11" s="42" t="s">
        <v>25</v>
      </c>
      <c r="M11" s="8">
        <v>0</v>
      </c>
      <c r="N11" s="3">
        <v>0</v>
      </c>
      <c r="O11" s="3">
        <f>SUM(M11*5)</f>
        <v>0</v>
      </c>
      <c r="P11" s="43">
        <v>0</v>
      </c>
    </row>
    <row r="12" spans="1:16">
      <c r="A12" s="38">
        <v>8</v>
      </c>
      <c r="B12" s="6">
        <f>SUM((((((((100-B4)/((G2*(1+(2-E2)*J2)*E6))+B4*J1/((G2*(1+(2-E2)*J2)*A12)+G1))))*((G1+G2*J2)/(G1+G2*J2)))*(1+(0.01*(J8+J15))))*(1+0.2*E4))/L4)</f>
        <v>0.83781464530892458</v>
      </c>
      <c r="C12" s="6">
        <f>SUM((((((((100-C4)/((G2*(1+(2-E2)*J2)*E6))+C4*J1/((G2*(1+(2-E2)*J2)*A12)+G1))))*((G1+G2*J2)/(G1+G2*J2-750)))*(1+(0.01*(J8+J15))))*(1+0.2*E4))/L4)</f>
        <v>2.408717105263158</v>
      </c>
      <c r="D12" s="6">
        <f>SUM((((((((100-D4)/((G2*(1+(2-E2)*J2)*E6))+D4*J1/((G2*(1+(2-E2)*J2)*A12)+G1))))*((G1+G2*J2)/(G1+G2*J2-P6-P7)))*(1+(0.01*(J8+J15+N8+N9+N12+N13+N14))))*(1+0.2*E4))/L4)</f>
        <v>2.0693319838056676</v>
      </c>
      <c r="F12" s="62"/>
      <c r="G12" s="2" t="s">
        <v>26</v>
      </c>
      <c r="H12" s="8">
        <v>0</v>
      </c>
      <c r="I12" s="3">
        <f>SUM(100*H12)</f>
        <v>0</v>
      </c>
      <c r="J12" s="53"/>
      <c r="L12" s="42" t="s">
        <v>27</v>
      </c>
      <c r="M12" s="8">
        <v>0</v>
      </c>
      <c r="N12" s="3">
        <f>SUM(M12*10)</f>
        <v>0</v>
      </c>
      <c r="O12" s="3">
        <f>SUM(M12*3)</f>
        <v>0</v>
      </c>
      <c r="P12" s="43">
        <v>0</v>
      </c>
    </row>
    <row r="13" spans="1:16">
      <c r="A13" s="38">
        <v>9</v>
      </c>
      <c r="B13" s="6">
        <f>SUM((((((((100-B4)/((G2*(1+(2-E2)*J2)*E6))+B4*J1/((G2*(1+(2-E2)*J2)*A13)+G1))))*((G1+G2*J2)/(G1+G2*J2)))*(1+(0.01*(J8+J15))))*(1+0.2*E4))/L4)</f>
        <v>0.83116206357477851</v>
      </c>
      <c r="C13" s="6">
        <f>SUM((((((((100-C4)/((G2*(1+(2-E2)*J2)*E6))+C4*J1/((G2*(1+(2-E2)*J2)*A13)+G1))))*((G1+G2*J2)/(G1+G2*J2-750)))*(1+(0.01*(J8+J15))))*(1+0.2*E4))/L4)</f>
        <v>2.3895909327774882</v>
      </c>
      <c r="D13" s="6">
        <f>SUM((((((((100-D4)/((G2*(1+(2-E2)*J2)*E6))+D4*J1/((G2*(1+(2-E2)*J2)*A13)+G1))))*((G1+G2*J2)/(G1+G2*J2-P6-P7)))*(1+(0.01*(J8+J15+N8+N9+N12+N13+N14))))*(1+0.2*E4))/L4)</f>
        <v>2.0428495911332019</v>
      </c>
      <c r="F13" s="63"/>
      <c r="G13" s="24" t="s">
        <v>28</v>
      </c>
      <c r="H13" s="17">
        <v>0</v>
      </c>
      <c r="I13" s="25">
        <f>SUM(10*H13)</f>
        <v>0</v>
      </c>
      <c r="J13" s="54"/>
      <c r="L13" s="42" t="s">
        <v>29</v>
      </c>
      <c r="M13" s="8">
        <v>0</v>
      </c>
      <c r="N13" s="3">
        <f>SUM(M13*20)</f>
        <v>0</v>
      </c>
      <c r="O13" s="3">
        <f>SUM(M13*5)</f>
        <v>0</v>
      </c>
      <c r="P13" s="43">
        <v>0</v>
      </c>
    </row>
    <row r="14" spans="1:16">
      <c r="A14" s="38">
        <v>10</v>
      </c>
      <c r="B14" s="6">
        <f>SUM((((((((100-B4)/((G2*(1+(2-E2)*J2)*E6))+B4*J1/((G2*(1+(2-E2)*J2)*A14)+G1))))*((G1+G2*J2)/(G1+G2*J2)))*(1+(0.01*(J8+J15))))*(1+0.2*E4))/L4)</f>
        <v>0.825598086124402</v>
      </c>
      <c r="C14" s="6">
        <f>SUM((((((((100-C4)/((G2*(1+(2-E2)*J2)*E6))+C4*J1/((G2*(1+(2-E2)*J2)*A14)+G1))))*((G1+G2*J2)/(G1+G2*J2-750)))*(1+(0.01*(J8+J15))))*(1+0.2*E4))/L4)</f>
        <v>2.3735944976076553</v>
      </c>
      <c r="D14" s="6">
        <f>SUM((((((((100-D4)/((G2*(1+(2-E2)*J2)*E6))+D4*J1/((G2*(1+(2-E2)*J2)*A14)+G1))))*((G1+G2*J2)/(G1+G2*J2-P6-P7)))*(1+(0.01*(J8+J15+N8+N9+N12+N13+N14))))*(1+0.2*E4))/L4)</f>
        <v>2.0207006808980492</v>
      </c>
      <c r="L14" s="44" t="s">
        <v>30</v>
      </c>
      <c r="M14" s="17">
        <v>1</v>
      </c>
      <c r="N14" s="25">
        <f>SUM(M14*50)</f>
        <v>50</v>
      </c>
      <c r="O14" s="25">
        <f>SUM(M14*10)</f>
        <v>10</v>
      </c>
      <c r="P14" s="45">
        <v>0</v>
      </c>
    </row>
    <row r="15" spans="1:16">
      <c r="A15" s="38">
        <v>11</v>
      </c>
      <c r="B15" s="6">
        <f>SUM((((((((100-B4)/((G2*(1+(2-E2)*J2)*E6))+B4*J1/((G2*(1+(2-E2)*J2)*A15)+G1))))*((G1+G2*J2)/(G1+G2*J2)))*(1+(0.01*(J8+J15))))*(1+0.2*E4))/L4)</f>
        <v>0.82087571870853604</v>
      </c>
      <c r="C15" s="6">
        <f>SUM((((((((100-C4)/((G2*(1+(2-E2)*J2)*E6))+C4*J1/((G2*(1+(2-E2)*J2)*A15)+G1))))*((G1+G2*J2)/(G1+G2*J2-750)))*(1+(0.01*(J8+J15))))*(1+0.2*E4))/L4)</f>
        <v>2.3600176912870414</v>
      </c>
      <c r="D15" s="6">
        <f>SUM((((((((100-D4)/((G2*(1+(2-E2)*J2)*E6))+D4*J1/((G2*(1+(2-E2)*J2)*A15)+G1))))*((G1+G2*J2)/(G1+G2*J2-P6-P7)))*(1+(0.01*(J8+J15+N8+N9+N12+N13+N14))))*(1+0.2*E4))/L4)</f>
        <v>2.001902025992583</v>
      </c>
      <c r="F15" s="61" t="s">
        <v>31</v>
      </c>
      <c r="G15" s="22" t="s">
        <v>32</v>
      </c>
      <c r="H15" s="14">
        <v>0</v>
      </c>
      <c r="I15" s="23">
        <f>SUM(10*H15)</f>
        <v>0</v>
      </c>
      <c r="J15" s="52">
        <f>SUM(I15+I16+I17+I18+I19+I20+I21)</f>
        <v>0</v>
      </c>
    </row>
    <row r="16" spans="1:16">
      <c r="A16" s="39">
        <v>12</v>
      </c>
      <c r="B16" s="35">
        <f>SUM((((((((100-B4)/((G2*(1+(2-E2)*J2)*E6))+B4*J1/((G2*(1+(2-E2)*J2)*A16)+G1))))*((G1+G2*J2)/(G1+G2*J2)))*(1+(0.01*(J8+J15))))*(1+0.2*E4))/L4)</f>
        <v>0.81681743421052633</v>
      </c>
      <c r="C16" s="35">
        <f>SUM((((((((100-C4)/((G2*(1+(2-E2)*J2)*E6))+C4*J1/((G2*(1+(2-E2)*J2)*A16)+G1))))*((G1+G2*J2)/(G1+G2*J2-750)))*(1+(0.01*(J8+J15))))*(1+0.2*E4))/L4)</f>
        <v>2.3483501233552633</v>
      </c>
      <c r="D16" s="35">
        <f>SUM((((((((100-D4)/((G2*(1+(2-E2)*J2)*E6))+D4*J1/((G2*(1+(2-E2)*J2)*A16)+G1))))*((G1+G2*J2)/(G1+G2*J2-P6-P7)))*(1+(0.01*(J8+J15+N8+N9+N12+N13+N14))))*(1+0.2*E4))/L4)</f>
        <v>1.9857469319331982</v>
      </c>
      <c r="F16" s="62"/>
      <c r="G16" s="2" t="s">
        <v>33</v>
      </c>
      <c r="H16" s="8">
        <v>0</v>
      </c>
      <c r="I16" s="3">
        <f>SUM(20*H16)</f>
        <v>0</v>
      </c>
      <c r="J16" s="53"/>
    </row>
    <row r="17" spans="1:10">
      <c r="A17" s="7"/>
      <c r="F17" s="62"/>
      <c r="G17" s="2" t="s">
        <v>34</v>
      </c>
      <c r="H17" s="8">
        <v>0</v>
      </c>
      <c r="I17" s="3">
        <f>SUM(30*H17)</f>
        <v>0</v>
      </c>
      <c r="J17" s="53"/>
    </row>
    <row r="18" spans="1:10">
      <c r="A18" s="7"/>
      <c r="F18" s="62"/>
      <c r="G18" s="2" t="s">
        <v>35</v>
      </c>
      <c r="H18" s="8">
        <v>0</v>
      </c>
      <c r="I18" s="3">
        <f>SUM(50*H18)</f>
        <v>0</v>
      </c>
      <c r="J18" s="53"/>
    </row>
    <row r="19" spans="1:10">
      <c r="A19" s="7"/>
      <c r="F19" s="62"/>
      <c r="G19" s="2" t="s">
        <v>36</v>
      </c>
      <c r="H19" s="8">
        <v>0</v>
      </c>
      <c r="I19" s="3">
        <f>SUM(100*H19)</f>
        <v>0</v>
      </c>
      <c r="J19" s="53"/>
    </row>
    <row r="20" spans="1:10">
      <c r="A20" s="7"/>
      <c r="F20" s="62"/>
      <c r="G20" s="2" t="s">
        <v>37</v>
      </c>
      <c r="H20" s="8">
        <v>0</v>
      </c>
      <c r="I20" s="3">
        <f>SUM(150*H20)</f>
        <v>0</v>
      </c>
      <c r="J20" s="53"/>
    </row>
    <row r="21" spans="1:10">
      <c r="A21" s="7"/>
      <c r="F21" s="63"/>
      <c r="G21" s="24" t="s">
        <v>38</v>
      </c>
      <c r="H21" s="17">
        <v>0</v>
      </c>
      <c r="I21" s="25">
        <f>SUM(200*H21)</f>
        <v>0</v>
      </c>
      <c r="J21" s="54"/>
    </row>
    <row r="22" spans="1:10">
      <c r="A22" s="7"/>
    </row>
    <row r="23" spans="1:10">
      <c r="A23" s="7"/>
    </row>
    <row r="24" spans="1:10">
      <c r="A24" s="7"/>
    </row>
    <row r="25" spans="1:10">
      <c r="A25" s="7"/>
    </row>
    <row r="26" spans="1:10">
      <c r="A26" s="7"/>
    </row>
    <row r="27" spans="1:10">
      <c r="A27" s="7"/>
    </row>
    <row r="28" spans="1:10">
      <c r="A28" s="7"/>
    </row>
    <row r="29" spans="1:10">
      <c r="A29" s="7"/>
    </row>
    <row r="30" spans="1:10">
      <c r="A30" s="7"/>
    </row>
    <row r="31" spans="1:10">
      <c r="A31" s="7"/>
    </row>
    <row r="32" spans="1:10">
      <c r="A32" s="7"/>
    </row>
    <row r="33" spans="1:1">
      <c r="A33" s="7"/>
    </row>
    <row r="34" spans="1:1">
      <c r="A34" s="7"/>
    </row>
  </sheetData>
  <mergeCells count="10">
    <mergeCell ref="F3:F6"/>
    <mergeCell ref="F8:F13"/>
    <mergeCell ref="F15:F21"/>
    <mergeCell ref="A1:D1"/>
    <mergeCell ref="A2:D2"/>
    <mergeCell ref="L4:M4"/>
    <mergeCell ref="L1:M3"/>
    <mergeCell ref="J15:J21"/>
    <mergeCell ref="J8:J13"/>
    <mergeCell ref="J3: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2020-12-18T10:59:33Z</dcterms:created>
  <dcterms:modified xsi:type="dcterms:W3CDTF">2020-12-18T14:56:28Z</dcterms:modified>
  <cp:category/>
  <cp:contentStatus/>
</cp:coreProperties>
</file>